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65" windowWidth="14025" windowHeight="7755" tabRatio="911" activeTab="10"/>
  </bookViews>
  <sheets>
    <sheet name="toutes céréales" sheetId="1" r:id="rId1"/>
    <sheet name="blé tendre" sheetId="2" r:id="rId2"/>
    <sheet name="maïs" sheetId="3" r:id="rId3"/>
    <sheet name="orges" sheetId="4" r:id="rId4"/>
    <sheet name="orges d'hiver" sheetId="5" r:id="rId5"/>
    <sheet name="orges de printemps" sheetId="6" r:id="rId6"/>
    <sheet name="blé dur" sheetId="7" r:id="rId7"/>
    <sheet name="avoine" sheetId="8" r:id="rId8"/>
    <sheet name="seigle" sheetId="9" r:id="rId9"/>
    <sheet name="sorgho" sheetId="10" r:id="rId10"/>
    <sheet name="tritical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coll">'blé tendre'!$G$12:$G$31</definedName>
    <definedName name="prod">'blé tendre'!$F$12:$F$31</definedName>
    <definedName name="surf">'blé tendre'!$C$12:$C$31</definedName>
    <definedName name="_xlnm.Print_Area" localSheetId="1">'blé tendre'!$B$1:$K$92</definedName>
  </definedNames>
  <calcPr fullCalcOnLoad="1"/>
</workbook>
</file>

<file path=xl/sharedStrings.xml><?xml version="1.0" encoding="utf-8"?>
<sst xmlns="http://schemas.openxmlformats.org/spreadsheetml/2006/main" count="1484" uniqueCount="110">
  <si>
    <t>REGIONS</t>
  </si>
  <si>
    <t>PRODUCTION</t>
  </si>
  <si>
    <t>SURFACES</t>
  </si>
  <si>
    <t>Rdt</t>
  </si>
  <si>
    <t>RECOLTE</t>
  </si>
  <si>
    <t>(Has)</t>
  </si>
  <si>
    <t>(Qx/Ha)</t>
  </si>
  <si>
    <t>(Tonnes)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</si>
  <si>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</si>
  <si>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</si>
  <si>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</si>
  <si>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</si>
  <si>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</si>
  <si>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</si>
  <si>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</si>
  <si>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</si>
  <si>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</si>
  <si>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</si>
  <si>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</si>
  <si>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</si>
  <si>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</si>
  <si>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</si>
  <si>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</si>
  <si>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</si>
  <si>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</si>
  <si>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EVOLUTION EN %</t>
  </si>
  <si>
    <t xml:space="preserve"> </t>
  </si>
  <si>
    <t>CHALONS-EN-CHAMPAGNE</t>
  </si>
  <si>
    <t>BESANCON</t>
  </si>
  <si>
    <t>STRASBOURG</t>
  </si>
  <si>
    <t>CAEN</t>
  </si>
  <si>
    <t>CLERMONT-FERRAND+LIMOGES</t>
  </si>
  <si>
    <t>RDT</t>
  </si>
  <si>
    <t>(has)</t>
  </si>
  <si>
    <t>(qx / ha)</t>
  </si>
  <si>
    <t>(TONNES)</t>
  </si>
  <si>
    <t>BLE TENDRE</t>
  </si>
  <si>
    <t>Evol.en %</t>
  </si>
  <si>
    <t>BLE DUR</t>
  </si>
  <si>
    <t>ORGES</t>
  </si>
  <si>
    <t>AVOINE</t>
  </si>
  <si>
    <t>SEIGLE</t>
  </si>
  <si>
    <t>TRITICALE</t>
  </si>
  <si>
    <t>T.CEREALES</t>
  </si>
  <si>
    <t>2012/2013</t>
  </si>
  <si>
    <t>2012/13</t>
  </si>
  <si>
    <t>2013/2014</t>
  </si>
  <si>
    <t>RAPPEL CAMPAGNE</t>
  </si>
  <si>
    <t>PRECEDENTE</t>
  </si>
  <si>
    <t>2013/14</t>
  </si>
  <si>
    <t>COLLECTE</t>
  </si>
  <si>
    <t xml:space="preserve">COLLECTE  </t>
  </si>
  <si>
    <t>TAUX DE</t>
  </si>
  <si>
    <t>AUTO-</t>
  </si>
  <si>
    <t>Taux de Commercialisation</t>
  </si>
  <si>
    <t>PREVUE</t>
  </si>
  <si>
    <t>REALISEE</t>
  </si>
  <si>
    <t>CONSOMMATION</t>
  </si>
  <si>
    <t>EN %</t>
  </si>
  <si>
    <t>MAIS</t>
  </si>
  <si>
    <t>SORGHO</t>
  </si>
  <si>
    <t>2002/03</t>
  </si>
  <si>
    <t>2001/02</t>
  </si>
  <si>
    <t>FranceAgriMer</t>
  </si>
  <si>
    <t>Prévisions de Collecte de BLE TENDRE - Récolte 2013 -</t>
  </si>
  <si>
    <t>AUTO-CONSOMMATION</t>
  </si>
  <si>
    <t>Evolution</t>
  </si>
  <si>
    <t>Diff. De Coll</t>
  </si>
  <si>
    <t>Diff Prod</t>
  </si>
  <si>
    <t>Diff Surf</t>
  </si>
  <si>
    <t>Diff Rendt</t>
  </si>
  <si>
    <t>Evol.</t>
  </si>
  <si>
    <t>de l'autocons</t>
  </si>
  <si>
    <t>en valeur</t>
  </si>
  <si>
    <t>RECOLTE 2012</t>
  </si>
  <si>
    <t>13.14/12.13</t>
  </si>
  <si>
    <t>TOTALE</t>
  </si>
  <si>
    <t>en %</t>
  </si>
  <si>
    <t>13.14</t>
  </si>
  <si>
    <t>12.13</t>
  </si>
  <si>
    <t>CAMPAGNE 12.13</t>
  </si>
  <si>
    <t>(en tonnes)</t>
  </si>
  <si>
    <t>(en ha)</t>
  </si>
  <si>
    <t>(en qx)</t>
  </si>
  <si>
    <t>PROVISOIRE</t>
  </si>
  <si>
    <t>Différence</t>
  </si>
  <si>
    <t>Collecte Totale /</t>
  </si>
  <si>
    <t>Réalisée</t>
  </si>
  <si>
    <t>des Taux</t>
  </si>
  <si>
    <t>Prod.</t>
  </si>
  <si>
    <t>de Collecte</t>
  </si>
  <si>
    <t>EN TONNES</t>
  </si>
  <si>
    <t>Stocks</t>
  </si>
  <si>
    <t>Coll.réal. + Dépôts /</t>
  </si>
  <si>
    <t>en Dépôt</t>
  </si>
  <si>
    <t>Collecte prévue</t>
  </si>
  <si>
    <t xml:space="preserve">N.B.  Les stocks en dépôt ne sont pas toujours dans leur intégralité destinés à être collectés;  </t>
  </si>
  <si>
    <t>ils peuvent être repris par leurs propriétaires, sinon en totalité, du moins en partie.</t>
  </si>
  <si>
    <t>Prévisions de Collecte d'ORGES - Récolte 2013 -</t>
  </si>
  <si>
    <t>Prévisions de Production d'Orges d'Hiver - Récolte 2013 -</t>
  </si>
  <si>
    <t>Prévisions de Production d'Orges de Printemps - Récolte 2013 -</t>
  </si>
  <si>
    <t>Prévisions de Collecte de BLE DUR - Récolte 2013 -</t>
  </si>
  <si>
    <t>Prévisions de Collecte d'AVOINE - Récolte 2013</t>
  </si>
  <si>
    <t>Prévisions de Collecte de SEIGLE - Récolte 2013 -</t>
  </si>
  <si>
    <t>Prévisions de Collecte de TRITICALE - Récolte 2013 -</t>
  </si>
  <si>
    <t>Prévisions de Collecte de SORGHO - Récolte 2013 -</t>
  </si>
  <si>
    <t>Prévisions de Collecte de MAIS - Récolte 2013 -</t>
  </si>
  <si>
    <t>au 01/06</t>
  </si>
  <si>
    <t>au 01/06/14</t>
  </si>
  <si>
    <t>au 01/06/13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</si>
</sst>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\d/m/\y\y"/>
    <numFmt numFmtId="177" formatCode="\d/m"/>
    <numFmt numFmtId="178" formatCode="\d\-mmm\-\y\y"/>
    <numFmt numFmtId="179" formatCode="\d\-mmm"/>
    <numFmt numFmtId="180" formatCode="mmm\-\y\y"/>
    <numFmt numFmtId="181" formatCode="\d/m/\y\y\ h:mm"/>
    <numFmt numFmtId="182" formatCode="#,##0.00%"/>
    <numFmt numFmtId="183" formatCode="#,##0.0"/>
    <numFmt numFmtId="184" formatCode="#,##0&quot; F&quot;\ ;\(#,##0&quot; F&quot;\)"/>
    <numFmt numFmtId="185" formatCode="&quot;au&quot;\ d/mm/yy"/>
    <numFmt numFmtId="186" formatCode="#,##0.000"/>
    <numFmt numFmtId="187" formatCode="0.0%"/>
    <numFmt numFmtId="188" formatCode="#,##0.0;[Red]\-#,##0.0"/>
    <numFmt numFmtId="189" formatCode="d/m\ h:mm"/>
    <numFmt numFmtId="190" formatCode="&quot;au&quot;\ d/mm"/>
    <numFmt numFmtId="191" formatCode="#,##0.000000"/>
  </numFmts>
  <fonts count="31">
    <font>
      <b/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b/>
      <sz val="24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0"/>
    </font>
    <font>
      <sz val="16"/>
      <name val="Helv"/>
      <family val="0"/>
    </font>
    <font>
      <b/>
      <i/>
      <u val="single"/>
      <sz val="16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8"/>
      <name val="Arial"/>
      <family val="0"/>
    </font>
    <font>
      <b/>
      <u val="single"/>
      <sz val="8"/>
      <color indexed="12"/>
      <name val="Helv"/>
      <family val="0"/>
    </font>
    <font>
      <b/>
      <u val="single"/>
      <sz val="8"/>
      <color indexed="36"/>
      <name val="Helv"/>
      <family val="0"/>
    </font>
    <font>
      <b/>
      <sz val="18"/>
      <color indexed="8"/>
      <name val="Times New Roman"/>
      <family val="1"/>
    </font>
    <font>
      <b/>
      <i/>
      <sz val="10"/>
      <name val="Arial"/>
      <family val="0"/>
    </font>
    <font>
      <i/>
      <sz val="10"/>
      <name val="Arial"/>
      <family val="0"/>
    </font>
    <font>
      <b/>
      <sz val="8"/>
      <color indexed="8"/>
      <name val="Arial"/>
      <family val="2"/>
    </font>
    <font>
      <b/>
      <sz val="9"/>
      <name val="Arial Narrow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thin"/>
      <bottom style="double"/>
    </border>
    <border>
      <left style="thin"/>
      <right style="thin"/>
      <top style="thin"/>
      <bottom style="double"/>
    </border>
    <border>
      <left style="dotted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1" fillId="2" borderId="1" xfId="0" applyFont="1" applyFill="1" applyBorder="1" applyAlignment="1" applyProtection="1">
      <alignment/>
      <protection locked="0"/>
    </xf>
    <xf numFmtId="3" fontId="21" fillId="2" borderId="2" xfId="0" applyNumberFormat="1" applyFont="1" applyFill="1" applyBorder="1" applyAlignment="1" applyProtection="1">
      <alignment horizontal="center"/>
      <protection locked="0"/>
    </xf>
    <xf numFmtId="3" fontId="21" fillId="2" borderId="3" xfId="0" applyNumberFormat="1" applyFont="1" applyFill="1" applyBorder="1" applyAlignment="1" applyProtection="1">
      <alignment horizontal="center"/>
      <protection locked="0"/>
    </xf>
    <xf numFmtId="0" fontId="21" fillId="2" borderId="4" xfId="0" applyFont="1" applyFill="1" applyBorder="1" applyAlignment="1" applyProtection="1">
      <alignment/>
      <protection locked="0"/>
    </xf>
    <xf numFmtId="3" fontId="21" fillId="2" borderId="5" xfId="0" applyNumberFormat="1" applyFont="1" applyFill="1" applyBorder="1" applyAlignment="1" applyProtection="1">
      <alignment horizontal="center"/>
      <protection locked="0"/>
    </xf>
    <xf numFmtId="3" fontId="21" fillId="2" borderId="6" xfId="0" applyNumberFormat="1" applyFont="1" applyFill="1" applyBorder="1" applyAlignment="1" applyProtection="1">
      <alignment horizontal="center"/>
      <protection locked="0"/>
    </xf>
    <xf numFmtId="0" fontId="21" fillId="2" borderId="7" xfId="0" applyFont="1" applyFill="1" applyBorder="1" applyAlignment="1" applyProtection="1">
      <alignment/>
      <protection locked="0"/>
    </xf>
    <xf numFmtId="3" fontId="21" fillId="2" borderId="8" xfId="0" applyNumberFormat="1" applyFont="1" applyFill="1" applyBorder="1" applyAlignment="1" applyProtection="1">
      <alignment horizontal="center"/>
      <protection locked="0"/>
    </xf>
    <xf numFmtId="3" fontId="21" fillId="2" borderId="9" xfId="0" applyNumberFormat="1" applyFont="1" applyFill="1" applyBorder="1" applyAlignment="1" applyProtection="1">
      <alignment horizontal="center"/>
      <protection locked="0"/>
    </xf>
    <xf numFmtId="3" fontId="21" fillId="2" borderId="10" xfId="0" applyNumberFormat="1" applyFont="1" applyFill="1" applyBorder="1" applyAlignment="1" applyProtection="1">
      <alignment horizontal="center"/>
      <protection locked="0"/>
    </xf>
    <xf numFmtId="3" fontId="21" fillId="2" borderId="11" xfId="0" applyNumberFormat="1" applyFont="1" applyFill="1" applyBorder="1" applyAlignment="1" applyProtection="1">
      <alignment horizontal="center"/>
      <protection locked="0"/>
    </xf>
    <xf numFmtId="3" fontId="21" fillId="2" borderId="12" xfId="0" applyNumberFormat="1" applyFont="1" applyFill="1" applyBorder="1" applyAlignment="1" applyProtection="1">
      <alignment horizontal="center"/>
      <protection locked="0"/>
    </xf>
    <xf numFmtId="3" fontId="21" fillId="2" borderId="13" xfId="0" applyNumberFormat="1" applyFont="1" applyFill="1" applyBorder="1" applyAlignment="1" applyProtection="1">
      <alignment horizontal="center"/>
      <protection locked="0"/>
    </xf>
    <xf numFmtId="3" fontId="28" fillId="2" borderId="14" xfId="0" applyNumberFormat="1" applyFont="1" applyFill="1" applyBorder="1" applyAlignment="1" applyProtection="1">
      <alignment horizontal="center"/>
      <protection locked="0"/>
    </xf>
    <xf numFmtId="3" fontId="21" fillId="2" borderId="15" xfId="0" applyNumberFormat="1" applyFont="1" applyFill="1" applyBorder="1" applyAlignment="1" applyProtection="1">
      <alignment horizontal="center" wrapText="1"/>
      <protection locked="0"/>
    </xf>
    <xf numFmtId="3" fontId="21" fillId="2" borderId="16" xfId="0" applyNumberFormat="1" applyFont="1" applyFill="1" applyBorder="1" applyAlignment="1" applyProtection="1">
      <alignment horizontal="center"/>
      <protection locked="0"/>
    </xf>
    <xf numFmtId="3" fontId="28" fillId="2" borderId="17" xfId="0" applyNumberFormat="1" applyFont="1" applyFill="1" applyBorder="1" applyAlignment="1" applyProtection="1">
      <alignment horizontal="center"/>
      <protection locked="0"/>
    </xf>
    <xf numFmtId="3" fontId="28" fillId="2" borderId="18" xfId="0" applyNumberFormat="1" applyFont="1" applyFill="1" applyBorder="1" applyAlignment="1" applyProtection="1">
      <alignment horizontal="center" wrapText="1"/>
      <protection locked="0"/>
    </xf>
    <xf numFmtId="3" fontId="21" fillId="2" borderId="19" xfId="0" applyNumberFormat="1" applyFont="1" applyFill="1" applyBorder="1" applyAlignment="1" applyProtection="1">
      <alignment horizontal="center"/>
      <protection locked="0"/>
    </xf>
    <xf numFmtId="190" fontId="21" fillId="2" borderId="12" xfId="0" applyNumberFormat="1" applyFont="1" applyFill="1" applyBorder="1" applyAlignment="1" applyProtection="1">
      <alignment horizontal="center"/>
      <protection locked="0"/>
    </xf>
    <xf numFmtId="3" fontId="21" fillId="2" borderId="20" xfId="0" applyNumberFormat="1" applyFont="1" applyFill="1" applyBorder="1" applyAlignment="1" applyProtection="1">
      <alignment horizontal="center"/>
      <protection locked="0"/>
    </xf>
    <xf numFmtId="3" fontId="21" fillId="2" borderId="2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184" fontId="6" fillId="2" borderId="0" xfId="0" applyNumberFormat="1" applyFont="1" applyFill="1" applyAlignment="1" applyProtection="1">
      <alignment horizontal="center"/>
      <protection locked="0"/>
    </xf>
    <xf numFmtId="3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182" fontId="0" fillId="2" borderId="0" xfId="0" applyNumberFormat="1" applyFill="1" applyAlignment="1" applyProtection="1">
      <alignment/>
      <protection locked="0"/>
    </xf>
    <xf numFmtId="183" fontId="0" fillId="2" borderId="0" xfId="0" applyNumberFormat="1" applyFill="1" applyAlignment="1" applyProtection="1">
      <alignment/>
      <protection locked="0"/>
    </xf>
    <xf numFmtId="22" fontId="22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/>
      <protection locked="0"/>
    </xf>
    <xf numFmtId="184" fontId="7" fillId="2" borderId="0" xfId="0" applyNumberFormat="1" applyFont="1" applyFill="1" applyAlignment="1" applyProtection="1">
      <alignment/>
      <protection locked="0"/>
    </xf>
    <xf numFmtId="15" fontId="0" fillId="2" borderId="0" xfId="0" applyNumberFormat="1" applyFill="1" applyAlignment="1" applyProtection="1">
      <alignment horizontal="center"/>
      <protection locked="0"/>
    </xf>
    <xf numFmtId="3" fontId="15" fillId="2" borderId="22" xfId="0" applyNumberFormat="1" applyFont="1" applyFill="1" applyBorder="1" applyAlignment="1" applyProtection="1">
      <alignment horizontal="centerContinuous"/>
      <protection locked="0"/>
    </xf>
    <xf numFmtId="4" fontId="0" fillId="2" borderId="22" xfId="0" applyNumberFormat="1" applyFill="1" applyBorder="1" applyAlignment="1" applyProtection="1">
      <alignment horizontal="centerContinuous"/>
      <protection locked="0"/>
    </xf>
    <xf numFmtId="3" fontId="0" fillId="2" borderId="22" xfId="0" applyNumberFormat="1" applyFill="1" applyBorder="1" applyAlignment="1" applyProtection="1">
      <alignment horizontal="centerContinuous"/>
      <protection locked="0"/>
    </xf>
    <xf numFmtId="183" fontId="0" fillId="2" borderId="22" xfId="0" applyNumberFormat="1" applyFill="1" applyBorder="1" applyAlignment="1" applyProtection="1">
      <alignment horizontal="centerContinuous"/>
      <protection locked="0"/>
    </xf>
    <xf numFmtId="0" fontId="0" fillId="2" borderId="22" xfId="0" applyFill="1" applyBorder="1" applyAlignment="1" applyProtection="1">
      <alignment horizontal="centerContinuous"/>
      <protection locked="0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23" xfId="0" applyFont="1" applyFill="1" applyBorder="1" applyAlignment="1" applyProtection="1">
      <alignment horizontal="center"/>
      <protection locked="0"/>
    </xf>
    <xf numFmtId="4" fontId="11" fillId="2" borderId="24" xfId="0" applyNumberFormat="1" applyFont="1" applyFill="1" applyBorder="1" applyAlignment="1" applyProtection="1">
      <alignment horizontal="center"/>
      <protection locked="0"/>
    </xf>
    <xf numFmtId="4" fontId="11" fillId="2" borderId="25" xfId="0" applyNumberFormat="1" applyFont="1" applyFill="1" applyBorder="1" applyAlignment="1" applyProtection="1">
      <alignment horizontal="center"/>
      <protection locked="0"/>
    </xf>
    <xf numFmtId="4" fontId="11" fillId="2" borderId="26" xfId="0" applyNumberFormat="1" applyFont="1" applyFill="1" applyBorder="1" applyAlignment="1" applyProtection="1">
      <alignment horizontal="center"/>
      <protection locked="0"/>
    </xf>
    <xf numFmtId="3" fontId="11" fillId="2" borderId="27" xfId="0" applyNumberFormat="1" applyFont="1" applyFill="1" applyBorder="1" applyAlignment="1" applyProtection="1" quotePrefix="1">
      <alignment horizontal="center"/>
      <protection locked="0"/>
    </xf>
    <xf numFmtId="182" fontId="6" fillId="2" borderId="23" xfId="0" applyNumberFormat="1" applyFont="1" applyFill="1" applyBorder="1" applyAlignment="1" applyProtection="1">
      <alignment horizontal="center"/>
      <protection locked="0"/>
    </xf>
    <xf numFmtId="183" fontId="6" fillId="2" borderId="28" xfId="0" applyNumberFormat="1" applyFont="1" applyFill="1" applyBorder="1" applyAlignment="1" applyProtection="1">
      <alignment horizontal="centerContinuous"/>
      <protection locked="0"/>
    </xf>
    <xf numFmtId="0" fontId="6" fillId="2" borderId="29" xfId="0" applyFont="1" applyFill="1" applyBorder="1" applyAlignment="1" applyProtection="1">
      <alignment horizontal="center"/>
      <protection locked="0"/>
    </xf>
    <xf numFmtId="3" fontId="6" fillId="2" borderId="28" xfId="0" applyNumberFormat="1" applyFont="1" applyFill="1" applyBorder="1" applyAlignment="1" applyProtection="1">
      <alignment/>
      <protection locked="0"/>
    </xf>
    <xf numFmtId="4" fontId="11" fillId="2" borderId="28" xfId="0" applyNumberFormat="1" applyFont="1" applyFill="1" applyBorder="1" applyAlignment="1" applyProtection="1">
      <alignment/>
      <protection locked="0"/>
    </xf>
    <xf numFmtId="3" fontId="6" fillId="2" borderId="27" xfId="0" applyNumberFormat="1" applyFont="1" applyFill="1" applyBorder="1" applyAlignment="1" applyProtection="1">
      <alignment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30" xfId="0" applyNumberFormat="1" applyFont="1" applyFill="1" applyBorder="1" applyAlignment="1" applyProtection="1">
      <alignment horizontal="center" wrapText="1"/>
      <protection locked="0"/>
    </xf>
    <xf numFmtId="0" fontId="6" fillId="2" borderId="31" xfId="0" applyNumberFormat="1" applyFont="1" applyFill="1" applyBorder="1" applyAlignment="1" applyProtection="1">
      <alignment horizontal="center" wrapText="1"/>
      <protection locked="0"/>
    </xf>
    <xf numFmtId="0" fontId="6" fillId="2" borderId="32" xfId="0" applyNumberFormat="1" applyFont="1" applyFill="1" applyBorder="1" applyAlignment="1" applyProtection="1">
      <alignment horizontal="center" wrapText="1"/>
      <protection locked="0"/>
    </xf>
    <xf numFmtId="0" fontId="6" fillId="2" borderId="33" xfId="0" applyNumberFormat="1" applyFont="1" applyFill="1" applyBorder="1" applyAlignment="1" applyProtection="1">
      <alignment horizontal="center"/>
      <protection locked="0"/>
    </xf>
    <xf numFmtId="3" fontId="10" fillId="2" borderId="34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 quotePrefix="1">
      <alignment horizontal="center"/>
      <protection locked="0"/>
    </xf>
    <xf numFmtId="183" fontId="5" fillId="2" borderId="0" xfId="0" applyNumberFormat="1" applyFont="1" applyFill="1" applyBorder="1" applyAlignment="1" applyProtection="1">
      <alignment horizontal="center"/>
      <protection locked="0"/>
    </xf>
    <xf numFmtId="18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34" xfId="0" applyNumberFormat="1" applyFont="1" applyFill="1" applyBorder="1" applyAlignment="1" applyProtection="1">
      <alignment horizontal="center"/>
      <protection locked="0"/>
    </xf>
    <xf numFmtId="3" fontId="6" fillId="2" borderId="36" xfId="0" applyNumberFormat="1" applyFont="1" applyFill="1" applyBorder="1" applyAlignment="1" applyProtection="1">
      <alignment horizontal="center" wrapText="1"/>
      <protection locked="0"/>
    </xf>
    <xf numFmtId="4" fontId="6" fillId="2" borderId="34" xfId="0" applyNumberFormat="1" applyFont="1" applyFill="1" applyBorder="1" applyAlignment="1" applyProtection="1">
      <alignment horizontal="center"/>
      <protection locked="0"/>
    </xf>
    <xf numFmtId="3" fontId="6" fillId="2" borderId="11" xfId="0" applyNumberFormat="1" applyFont="1" applyFill="1" applyBorder="1" applyAlignment="1" applyProtection="1">
      <alignment horizontal="center"/>
      <protection locked="0"/>
    </xf>
    <xf numFmtId="3" fontId="6" fillId="2" borderId="11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>
      <alignment horizontal="center"/>
      <protection locked="0"/>
    </xf>
    <xf numFmtId="183" fontId="10" fillId="2" borderId="0" xfId="0" applyNumberFormat="1" applyFont="1" applyFill="1" applyBorder="1" applyAlignment="1" applyProtection="1" quotePrefix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3" fontId="6" fillId="2" borderId="37" xfId="0" applyNumberFormat="1" applyFont="1" applyFill="1" applyBorder="1" applyAlignment="1" applyProtection="1">
      <alignment horizontal="center"/>
      <protection locked="0"/>
    </xf>
    <xf numFmtId="4" fontId="6" fillId="2" borderId="37" xfId="0" applyNumberFormat="1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3" fontId="6" fillId="2" borderId="38" xfId="0" applyNumberFormat="1" applyFont="1" applyFill="1" applyBorder="1" applyAlignment="1" applyProtection="1">
      <alignment horizontal="center" wrapText="1"/>
      <protection locked="0"/>
    </xf>
    <xf numFmtId="4" fontId="6" fillId="2" borderId="38" xfId="0" applyNumberFormat="1" applyFont="1" applyFill="1" applyBorder="1" applyAlignment="1" applyProtection="1">
      <alignment horizontal="center"/>
      <protection locked="0"/>
    </xf>
    <xf numFmtId="3" fontId="6" fillId="2" borderId="12" xfId="0" applyNumberFormat="1" applyFont="1" applyFill="1" applyBorder="1" applyAlignment="1" applyProtection="1">
      <alignment horizontal="center"/>
      <protection locked="0"/>
    </xf>
    <xf numFmtId="3" fontId="6" fillId="2" borderId="12" xfId="0" applyNumberFormat="1" applyFont="1" applyFill="1" applyBorder="1" applyAlignment="1" applyProtection="1">
      <alignment horizontal="center"/>
      <protection locked="0"/>
    </xf>
    <xf numFmtId="3" fontId="6" fillId="2" borderId="38" xfId="0" applyNumberFormat="1" applyFont="1" applyFill="1" applyBorder="1" applyAlignment="1" applyProtection="1">
      <alignment horizontal="center"/>
      <protection locked="0"/>
    </xf>
    <xf numFmtId="182" fontId="6" fillId="2" borderId="12" xfId="0" applyNumberFormat="1" applyFont="1" applyFill="1" applyBorder="1" applyAlignment="1" applyProtection="1">
      <alignment horizontal="center"/>
      <protection locked="0"/>
    </xf>
    <xf numFmtId="183" fontId="5" fillId="2" borderId="39" xfId="0" applyNumberFormat="1" applyFont="1" applyFill="1" applyBorder="1" applyAlignment="1" applyProtection="1">
      <alignment horizontal="center"/>
      <protection locked="0"/>
    </xf>
    <xf numFmtId="0" fontId="5" fillId="2" borderId="39" xfId="0" applyFont="1" applyFill="1" applyBorder="1" applyAlignment="1" applyProtection="1">
      <alignment horizontal="center"/>
      <protection locked="0"/>
    </xf>
    <xf numFmtId="0" fontId="6" fillId="2" borderId="40" xfId="0" applyFont="1" applyFill="1" applyBorder="1" applyAlignment="1" applyProtection="1">
      <alignment horizont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3" fontId="6" fillId="2" borderId="34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182" fontId="6" fillId="2" borderId="11" xfId="0" applyNumberFormat="1" applyFont="1" applyFill="1" applyBorder="1" applyAlignment="1" applyProtection="1">
      <alignment vertical="center"/>
      <protection locked="0"/>
    </xf>
    <xf numFmtId="3" fontId="8" fillId="2" borderId="34" xfId="0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horizontal="right"/>
      <protection locked="0"/>
    </xf>
    <xf numFmtId="0" fontId="6" fillId="2" borderId="42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right"/>
      <protection locked="0"/>
    </xf>
    <xf numFmtId="3" fontId="6" fillId="2" borderId="43" xfId="0" applyNumberFormat="1" applyFont="1" applyFill="1" applyBorder="1" applyAlignment="1" applyProtection="1">
      <alignment vertical="center"/>
      <protection locked="0"/>
    </xf>
    <xf numFmtId="3" fontId="6" fillId="2" borderId="43" xfId="0" applyNumberFormat="1" applyFont="1" applyFill="1" applyBorder="1" applyAlignment="1" applyProtection="1">
      <alignment vertical="center"/>
      <protection locked="0"/>
    </xf>
    <xf numFmtId="3" fontId="8" fillId="2" borderId="44" xfId="0" applyNumberFormat="1" applyFont="1" applyFill="1" applyBorder="1" applyAlignment="1" applyProtection="1">
      <alignment vertical="center"/>
      <protection locked="0"/>
    </xf>
    <xf numFmtId="3" fontId="6" fillId="2" borderId="34" xfId="0" applyNumberFormat="1" applyFont="1" applyFill="1" applyBorder="1" applyAlignment="1" applyProtection="1">
      <alignment/>
      <protection locked="0"/>
    </xf>
    <xf numFmtId="3" fontId="6" fillId="2" borderId="11" xfId="0" applyNumberFormat="1" applyFont="1" applyFill="1" applyBorder="1" applyAlignment="1" applyProtection="1">
      <alignment/>
      <protection locked="0"/>
    </xf>
    <xf numFmtId="3" fontId="6" fillId="2" borderId="11" xfId="0" applyNumberFormat="1" applyFont="1" applyFill="1" applyBorder="1" applyAlignment="1" applyProtection="1">
      <alignment/>
      <protection locked="0"/>
    </xf>
    <xf numFmtId="3" fontId="10" fillId="2" borderId="34" xfId="0" applyNumberFormat="1" applyFont="1" applyFill="1" applyBorder="1" applyAlignment="1" applyProtection="1">
      <alignment/>
      <protection locked="0"/>
    </xf>
    <xf numFmtId="182" fontId="6" fillId="2" borderId="11" xfId="0" applyNumberFormat="1" applyFont="1" applyFill="1" applyBorder="1" applyAlignment="1" applyProtection="1">
      <alignment/>
      <protection locked="0"/>
    </xf>
    <xf numFmtId="183" fontId="8" fillId="2" borderId="34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3" fontId="8" fillId="2" borderId="34" xfId="0" applyNumberFormat="1" applyFont="1" applyFill="1" applyBorder="1" applyAlignment="1" applyProtection="1">
      <alignment/>
      <protection locked="0"/>
    </xf>
    <xf numFmtId="0" fontId="13" fillId="2" borderId="45" xfId="0" applyFont="1" applyFill="1" applyBorder="1" applyAlignment="1" applyProtection="1">
      <alignment horizontal="center" vertical="center"/>
      <protection locked="0"/>
    </xf>
    <xf numFmtId="3" fontId="13" fillId="2" borderId="45" xfId="0" applyNumberFormat="1" applyFont="1" applyFill="1" applyBorder="1" applyAlignment="1" applyProtection="1">
      <alignment vertical="center"/>
      <protection locked="0"/>
    </xf>
    <xf numFmtId="3" fontId="13" fillId="2" borderId="45" xfId="0" applyNumberFormat="1" applyFont="1" applyFill="1" applyBorder="1" applyAlignment="1" applyProtection="1">
      <alignment vertical="center"/>
      <protection locked="0"/>
    </xf>
    <xf numFmtId="3" fontId="13" fillId="2" borderId="46" xfId="0" applyNumberFormat="1" applyFont="1" applyFill="1" applyBorder="1" applyAlignment="1" applyProtection="1">
      <alignment vertical="center"/>
      <protection locked="0"/>
    </xf>
    <xf numFmtId="3" fontId="14" fillId="2" borderId="45" xfId="0" applyNumberFormat="1" applyFont="1" applyFill="1" applyBorder="1" applyAlignment="1" applyProtection="1">
      <alignment vertical="center"/>
      <protection locked="0"/>
    </xf>
    <xf numFmtId="182" fontId="6" fillId="2" borderId="45" xfId="0" applyNumberFormat="1" applyFont="1" applyFill="1" applyBorder="1" applyAlignment="1" applyProtection="1">
      <alignment vertical="center"/>
      <protection locked="0"/>
    </xf>
    <xf numFmtId="3" fontId="8" fillId="2" borderId="46" xfId="0" applyNumberFormat="1" applyFont="1" applyFill="1" applyBorder="1" applyAlignment="1" applyProtection="1">
      <alignment/>
      <protection locked="0"/>
    </xf>
    <xf numFmtId="3" fontId="8" fillId="2" borderId="47" xfId="0" applyNumberFormat="1" applyFont="1" applyFill="1" applyBorder="1" applyAlignment="1" applyProtection="1">
      <alignment/>
      <protection locked="0"/>
    </xf>
    <xf numFmtId="0" fontId="6" fillId="2" borderId="48" xfId="0" applyFont="1" applyFill="1" applyBorder="1" applyAlignment="1" applyProtection="1">
      <alignment horizontal="center"/>
      <protection locked="0"/>
    </xf>
    <xf numFmtId="3" fontId="8" fillId="2" borderId="45" xfId="0" applyNumberFormat="1" applyFont="1" applyFill="1" applyBorder="1" applyAlignment="1" applyProtection="1">
      <alignment/>
      <protection locked="0"/>
    </xf>
    <xf numFmtId="3" fontId="12" fillId="2" borderId="49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4" fontId="6" fillId="2" borderId="0" xfId="0" applyNumberFormat="1" applyFont="1" applyFill="1" applyBorder="1" applyAlignment="1" applyProtection="1">
      <alignment/>
      <protection locked="0"/>
    </xf>
    <xf numFmtId="182" fontId="6" fillId="2" borderId="0" xfId="0" applyNumberFormat="1" applyFont="1" applyFill="1" applyBorder="1" applyAlignment="1" applyProtection="1">
      <alignment/>
      <protection locked="0"/>
    </xf>
    <xf numFmtId="183" fontId="6" fillId="2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3" fontId="14" fillId="2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4" fontId="8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3" fontId="6" fillId="2" borderId="8" xfId="0" applyNumberFormat="1" applyFont="1" applyFill="1" applyBorder="1" applyAlignment="1" applyProtection="1">
      <alignment horizontal="center"/>
      <protection locked="0"/>
    </xf>
    <xf numFmtId="3" fontId="6" fillId="2" borderId="13" xfId="0" applyNumberFormat="1" applyFont="1" applyFill="1" applyBorder="1" applyAlignment="1" applyProtection="1">
      <alignment horizontal="center"/>
      <protection locked="0"/>
    </xf>
    <xf numFmtId="3" fontId="8" fillId="2" borderId="10" xfId="0" applyNumberFormat="1" applyFont="1" applyFill="1" applyBorder="1" applyAlignment="1" applyProtection="1">
      <alignment horizontal="center"/>
      <protection locked="0"/>
    </xf>
    <xf numFmtId="3" fontId="5" fillId="2" borderId="50" xfId="0" applyNumberFormat="1" applyFont="1" applyFill="1" applyBorder="1" applyAlignment="1" applyProtection="1">
      <alignment horizontal="center"/>
      <protection locked="0"/>
    </xf>
    <xf numFmtId="182" fontId="6" fillId="2" borderId="51" xfId="0" applyNumberFormat="1" applyFont="1" applyFill="1" applyBorder="1" applyAlignment="1" applyProtection="1">
      <alignment horizontal="center"/>
      <protection locked="0"/>
    </xf>
    <xf numFmtId="3" fontId="6" fillId="2" borderId="52" xfId="0" applyNumberFormat="1" applyFont="1" applyFill="1" applyBorder="1" applyAlignment="1" applyProtection="1">
      <alignment horizontal="center"/>
      <protection locked="0"/>
    </xf>
    <xf numFmtId="3" fontId="6" fillId="2" borderId="3" xfId="0" applyNumberFormat="1" applyFont="1" applyFill="1" applyBorder="1" applyAlignment="1" applyProtection="1">
      <alignment horizontal="center"/>
      <protection locked="0"/>
    </xf>
    <xf numFmtId="3" fontId="8" fillId="2" borderId="11" xfId="0" applyNumberFormat="1" applyFont="1" applyFill="1" applyBorder="1" applyAlignment="1" applyProtection="1">
      <alignment horizontal="center"/>
      <protection locked="0"/>
    </xf>
    <xf numFmtId="3" fontId="5" fillId="2" borderId="34" xfId="0" applyNumberFormat="1" applyFont="1" applyFill="1" applyBorder="1" applyAlignment="1" applyProtection="1">
      <alignment horizontal="center"/>
      <protection locked="0"/>
    </xf>
    <xf numFmtId="182" fontId="6" fillId="2" borderId="0" xfId="0" applyNumberFormat="1" applyFont="1" applyFill="1" applyBorder="1" applyAlignment="1" applyProtection="1">
      <alignment horizontal="center"/>
      <protection locked="0"/>
    </xf>
    <xf numFmtId="185" fontId="10" fillId="2" borderId="52" xfId="0" applyNumberFormat="1" applyFont="1" applyFill="1" applyBorder="1" applyAlignment="1" applyProtection="1">
      <alignment horizontal="center"/>
      <protection locked="0"/>
    </xf>
    <xf numFmtId="185" fontId="10" fillId="2" borderId="3" xfId="0" applyNumberFormat="1" applyFont="1" applyFill="1" applyBorder="1" applyAlignment="1" applyProtection="1">
      <alignment horizontal="center"/>
      <protection locked="0"/>
    </xf>
    <xf numFmtId="185" fontId="12" fillId="2" borderId="11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19" xfId="0" applyNumberFormat="1" applyFont="1" applyFill="1" applyBorder="1" applyAlignment="1" applyProtection="1">
      <alignment horizontal="center"/>
      <protection locked="0"/>
    </xf>
    <xf numFmtId="3" fontId="8" fillId="2" borderId="12" xfId="0" applyNumberFormat="1" applyFont="1" applyFill="1" applyBorder="1" applyAlignment="1" applyProtection="1">
      <alignment horizontal="center"/>
      <protection locked="0"/>
    </xf>
    <xf numFmtId="3" fontId="5" fillId="2" borderId="38" xfId="0" applyNumberFormat="1" applyFont="1" applyFill="1" applyBorder="1" applyAlignment="1" applyProtection="1">
      <alignment horizontal="center"/>
      <protection locked="0"/>
    </xf>
    <xf numFmtId="182" fontId="6" fillId="2" borderId="39" xfId="0" applyNumberFormat="1" applyFont="1" applyFill="1" applyBorder="1" applyAlignment="1" applyProtection="1">
      <alignment horizontal="center"/>
      <protection locked="0"/>
    </xf>
    <xf numFmtId="3" fontId="6" fillId="2" borderId="16" xfId="0" applyNumberFormat="1" applyFont="1" applyFill="1" applyBorder="1" applyAlignment="1" applyProtection="1">
      <alignment/>
      <protection locked="0"/>
    </xf>
    <xf numFmtId="3" fontId="6" fillId="2" borderId="16" xfId="0" applyNumberFormat="1" applyFont="1" applyFill="1" applyBorder="1" applyAlignment="1" applyProtection="1">
      <alignment/>
      <protection locked="0"/>
    </xf>
    <xf numFmtId="182" fontId="8" fillId="2" borderId="11" xfId="0" applyNumberFormat="1" applyFont="1" applyFill="1" applyBorder="1" applyAlignment="1" applyProtection="1">
      <alignment/>
      <protection locked="0"/>
    </xf>
    <xf numFmtId="182" fontId="8" fillId="2" borderId="11" xfId="0" applyNumberFormat="1" applyFont="1" applyFill="1" applyBorder="1" applyAlignment="1" applyProtection="1">
      <alignment/>
      <protection locked="0"/>
    </xf>
    <xf numFmtId="4" fontId="8" fillId="2" borderId="34" xfId="0" applyNumberFormat="1" applyFont="1" applyFill="1" applyBorder="1" applyAlignment="1" applyProtection="1">
      <alignment/>
      <protection locked="0"/>
    </xf>
    <xf numFmtId="4" fontId="8" fillId="2" borderId="11" xfId="0" applyNumberFormat="1" applyFont="1" applyFill="1" applyBorder="1" applyAlignment="1" applyProtection="1">
      <alignment/>
      <protection locked="0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3" fontId="6" fillId="2" borderId="54" xfId="0" applyNumberFormat="1" applyFont="1" applyFill="1" applyBorder="1" applyAlignment="1" applyProtection="1">
      <alignment/>
      <protection locked="0"/>
    </xf>
    <xf numFmtId="182" fontId="8" fillId="2" borderId="53" xfId="0" applyNumberFormat="1" applyFont="1" applyFill="1" applyBorder="1" applyAlignment="1" applyProtection="1">
      <alignment/>
      <protection locked="0"/>
    </xf>
    <xf numFmtId="182" fontId="8" fillId="2" borderId="55" xfId="0" applyNumberFormat="1" applyFont="1" applyFill="1" applyBorder="1" applyAlignment="1" applyProtection="1">
      <alignment/>
      <protection locked="0"/>
    </xf>
    <xf numFmtId="4" fontId="8" fillId="2" borderId="56" xfId="0" applyNumberFormat="1" applyFont="1" applyFill="1" applyBorder="1" applyAlignment="1" applyProtection="1">
      <alignment/>
      <protection locked="0"/>
    </xf>
    <xf numFmtId="182" fontId="6" fillId="2" borderId="57" xfId="0" applyNumberFormat="1" applyFont="1" applyFill="1" applyBorder="1" applyAlignment="1" applyProtection="1">
      <alignment/>
      <protection locked="0"/>
    </xf>
    <xf numFmtId="9" fontId="0" fillId="2" borderId="0" xfId="0" applyNumberFormat="1" applyFill="1" applyAlignment="1" applyProtection="1">
      <alignment/>
      <protection locked="0"/>
    </xf>
    <xf numFmtId="3" fontId="10" fillId="2" borderId="34" xfId="0" applyNumberFormat="1" applyFont="1" applyFill="1" applyBorder="1" applyAlignment="1" applyProtection="1">
      <alignment vertical="center"/>
      <protection locked="0"/>
    </xf>
    <xf numFmtId="3" fontId="10" fillId="2" borderId="58" xfId="0" applyNumberFormat="1" applyFont="1" applyFill="1" applyBorder="1" applyAlignment="1" applyProtection="1">
      <alignment vertical="center"/>
      <protection locked="0"/>
    </xf>
    <xf numFmtId="3" fontId="8" fillId="2" borderId="11" xfId="0" applyNumberFormat="1" applyFont="1" applyFill="1" applyBorder="1" applyAlignment="1" applyProtection="1">
      <alignment/>
      <protection locked="0"/>
    </xf>
    <xf numFmtId="3" fontId="12" fillId="2" borderId="59" xfId="0" applyNumberFormat="1" applyFont="1" applyFill="1" applyBorder="1" applyAlignment="1" applyProtection="1">
      <alignment/>
      <protection locked="0"/>
    </xf>
    <xf numFmtId="3" fontId="8" fillId="2" borderId="58" xfId="0" applyNumberFormat="1" applyFont="1" applyFill="1" applyBorder="1" applyAlignment="1" applyProtection="1">
      <alignment/>
      <protection locked="0"/>
    </xf>
    <xf numFmtId="3" fontId="14" fillId="2" borderId="60" xfId="0" applyNumberFormat="1" applyFont="1" applyFill="1" applyBorder="1" applyAlignment="1" applyProtection="1">
      <alignment vertical="center"/>
      <protection locked="0"/>
    </xf>
    <xf numFmtId="182" fontId="8" fillId="2" borderId="43" xfId="0" applyNumberFormat="1" applyFont="1" applyFill="1" applyBorder="1" applyAlignment="1" applyProtection="1">
      <alignment vertical="center"/>
      <protection locked="0"/>
    </xf>
    <xf numFmtId="2" fontId="0" fillId="2" borderId="0" xfId="0" applyNumberFormat="1" applyFill="1" applyAlignment="1" applyProtection="1">
      <alignment/>
      <protection locked="0"/>
    </xf>
    <xf numFmtId="191" fontId="0" fillId="2" borderId="0" xfId="0" applyNumberFormat="1" applyFill="1" applyAlignment="1" applyProtection="1">
      <alignment/>
      <protection locked="0"/>
    </xf>
    <xf numFmtId="187" fontId="0" fillId="2" borderId="0" xfId="0" applyNumberFormat="1" applyFill="1" applyAlignment="1" applyProtection="1">
      <alignment/>
      <protection locked="0"/>
    </xf>
    <xf numFmtId="3" fontId="20" fillId="2" borderId="22" xfId="0" applyNumberFormat="1" applyFont="1" applyFill="1" applyBorder="1" applyAlignment="1" applyProtection="1">
      <alignment horizontal="center"/>
      <protection locked="0"/>
    </xf>
    <xf numFmtId="3" fontId="6" fillId="2" borderId="23" xfId="0" applyNumberFormat="1" applyFont="1" applyFill="1" applyBorder="1" applyAlignment="1" applyProtection="1">
      <alignment/>
      <protection locked="0"/>
    </xf>
    <xf numFmtId="3" fontId="6" fillId="2" borderId="41" xfId="0" applyNumberFormat="1" applyFont="1" applyFill="1" applyBorder="1" applyAlignment="1" applyProtection="1">
      <alignment horizontal="center"/>
      <protection locked="0"/>
    </xf>
    <xf numFmtId="3" fontId="6" fillId="2" borderId="61" xfId="0" applyNumberFormat="1" applyFont="1" applyFill="1" applyBorder="1" applyAlignment="1" applyProtection="1">
      <alignment vertical="center"/>
      <protection locked="0"/>
    </xf>
    <xf numFmtId="4" fontId="6" fillId="2" borderId="0" xfId="0" applyNumberFormat="1" applyFont="1" applyFill="1" applyBorder="1" applyAlignment="1" applyProtection="1">
      <alignment vertical="center"/>
      <protection locked="0"/>
    </xf>
    <xf numFmtId="182" fontId="8" fillId="2" borderId="0" xfId="0" applyNumberFormat="1" applyFont="1" applyFill="1" applyAlignment="1" applyProtection="1">
      <alignment/>
      <protection locked="0"/>
    </xf>
    <xf numFmtId="3" fontId="30" fillId="2" borderId="22" xfId="0" applyNumberFormat="1" applyFont="1" applyFill="1" applyBorder="1" applyAlignment="1" applyProtection="1">
      <alignment horizontal="center"/>
      <protection locked="0"/>
    </xf>
    <xf numFmtId="4" fontId="14" fillId="2" borderId="0" xfId="0" applyNumberFormat="1" applyFont="1" applyFill="1" applyBorder="1" applyAlignment="1" applyProtection="1">
      <alignment/>
      <protection locked="0"/>
    </xf>
    <xf numFmtId="3" fontId="10" fillId="2" borderId="0" xfId="0" applyNumberFormat="1" applyFont="1" applyFill="1" applyAlignment="1" applyProtection="1">
      <alignment/>
      <protection locked="0"/>
    </xf>
    <xf numFmtId="4" fontId="10" fillId="2" borderId="0" xfId="0" applyNumberFormat="1" applyFont="1" applyFill="1" applyAlignment="1" applyProtection="1">
      <alignment/>
      <protection locked="0"/>
    </xf>
    <xf numFmtId="182" fontId="10" fillId="2" borderId="0" xfId="0" applyNumberFormat="1" applyFont="1" applyFill="1" applyAlignment="1" applyProtection="1">
      <alignment/>
      <protection locked="0"/>
    </xf>
    <xf numFmtId="183" fontId="10" fillId="2" borderId="0" xfId="0" applyNumberFormat="1" applyFont="1" applyFill="1" applyAlignment="1" applyProtection="1">
      <alignment/>
      <protection locked="0"/>
    </xf>
    <xf numFmtId="182" fontId="29" fillId="2" borderId="51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182" fontId="29" fillId="2" borderId="0" xfId="0" applyNumberFormat="1" applyFont="1" applyFill="1" applyBorder="1" applyAlignment="1" applyProtection="1">
      <alignment horizontal="center"/>
      <protection locked="0"/>
    </xf>
    <xf numFmtId="185" fontId="12" fillId="2" borderId="3" xfId="0" applyNumberFormat="1" applyFont="1" applyFill="1" applyBorder="1" applyAlignment="1" applyProtection="1">
      <alignment horizontal="center"/>
      <protection locked="0"/>
    </xf>
    <xf numFmtId="185" fontId="10" fillId="2" borderId="2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Alignment="1" quotePrefix="1">
      <alignment/>
    </xf>
    <xf numFmtId="182" fontId="8" fillId="2" borderId="62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 horizontal="right"/>
      <protection locked="0"/>
    </xf>
    <xf numFmtId="182" fontId="8" fillId="2" borderId="17" xfId="0" applyNumberFormat="1" applyFont="1" applyFill="1" applyBorder="1" applyAlignment="1" applyProtection="1">
      <alignment/>
      <protection locked="0"/>
    </xf>
    <xf numFmtId="182" fontId="8" fillId="2" borderId="57" xfId="0" applyNumberFormat="1" applyFont="1" applyFill="1" applyBorder="1" applyAlignment="1" applyProtection="1">
      <alignment horizontal="right"/>
      <protection locked="0"/>
    </xf>
    <xf numFmtId="22" fontId="16" fillId="2" borderId="0" xfId="0" applyNumberFormat="1" applyFont="1" applyFill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63" xfId="0" applyFill="1" applyBorder="1" applyAlignment="1" applyProtection="1">
      <alignment horizontal="center"/>
      <protection locked="0"/>
    </xf>
    <xf numFmtId="0" fontId="0" fillId="2" borderId="64" xfId="0" applyFill="1" applyBorder="1" applyAlignment="1" applyProtection="1">
      <alignment horizontal="center"/>
      <protection locked="0"/>
    </xf>
    <xf numFmtId="0" fontId="0" fillId="2" borderId="65" xfId="0" applyFill="1" applyBorder="1" applyAlignment="1" applyProtection="1">
      <alignment horizontal="center"/>
      <protection locked="0"/>
    </xf>
    <xf numFmtId="0" fontId="0" fillId="2" borderId="66" xfId="0" applyFill="1" applyBorder="1" applyAlignment="1" applyProtection="1">
      <alignment horizontal="center"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65" xfId="0" applyFill="1" applyBorder="1" applyAlignment="1" applyProtection="1">
      <alignment/>
      <protection locked="0"/>
    </xf>
    <xf numFmtId="0" fontId="0" fillId="2" borderId="67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10" fontId="0" fillId="2" borderId="32" xfId="0" applyNumberFormat="1" applyFill="1" applyBorder="1" applyAlignment="1">
      <alignment/>
    </xf>
    <xf numFmtId="3" fontId="0" fillId="2" borderId="68" xfId="0" applyNumberFormat="1" applyFill="1" applyBorder="1" applyAlignment="1">
      <alignment/>
    </xf>
    <xf numFmtId="3" fontId="0" fillId="2" borderId="66" xfId="0" applyNumberFormat="1" applyFill="1" applyBorder="1" applyAlignment="1" applyProtection="1">
      <alignment/>
      <protection locked="0"/>
    </xf>
    <xf numFmtId="3" fontId="0" fillId="2" borderId="33" xfId="0" applyNumberFormat="1" applyFill="1" applyBorder="1" applyAlignment="1" applyProtection="1">
      <alignment/>
      <protection locked="0"/>
    </xf>
    <xf numFmtId="4" fontId="0" fillId="2" borderId="33" xfId="0" applyNumberFormat="1" applyFill="1" applyBorder="1" applyAlignment="1" applyProtection="1">
      <alignment/>
      <protection locked="0"/>
    </xf>
    <xf numFmtId="10" fontId="0" fillId="2" borderId="0" xfId="0" applyNumberFormat="1" applyFill="1" applyAlignment="1">
      <alignment/>
    </xf>
    <xf numFmtId="3" fontId="0" fillId="2" borderId="65" xfId="0" applyNumberFormat="1" applyFill="1" applyBorder="1" applyAlignment="1">
      <alignment/>
    </xf>
    <xf numFmtId="3" fontId="0" fillId="2" borderId="43" xfId="0" applyNumberFormat="1" applyFill="1" applyBorder="1" applyAlignment="1" applyProtection="1">
      <alignment/>
      <protection locked="0"/>
    </xf>
    <xf numFmtId="4" fontId="0" fillId="2" borderId="43" xfId="0" applyNumberFormat="1" applyFill="1" applyBorder="1" applyAlignment="1" applyProtection="1">
      <alignment/>
      <protection locked="0"/>
    </xf>
    <xf numFmtId="3" fontId="0" fillId="2" borderId="65" xfId="0" applyNumberFormat="1" applyFill="1" applyBorder="1" applyAlignment="1">
      <alignment vertical="center"/>
    </xf>
    <xf numFmtId="0" fontId="0" fillId="2" borderId="69" xfId="0" applyFill="1" applyBorder="1" applyAlignment="1">
      <alignment/>
    </xf>
    <xf numFmtId="3" fontId="12" fillId="2" borderId="0" xfId="0" applyNumberFormat="1" applyFont="1" applyFill="1" applyBorder="1" applyAlignment="1" applyProtection="1">
      <alignment/>
      <protection locked="0"/>
    </xf>
    <xf numFmtId="0" fontId="0" fillId="2" borderId="66" xfId="0" applyFill="1" applyBorder="1" applyAlignment="1" applyProtection="1">
      <alignment/>
      <protection locked="0"/>
    </xf>
    <xf numFmtId="10" fontId="0" fillId="2" borderId="49" xfId="0" applyNumberFormat="1" applyFill="1" applyBorder="1" applyAlignment="1">
      <alignment/>
    </xf>
    <xf numFmtId="3" fontId="0" fillId="2" borderId="70" xfId="0" applyNumberFormat="1" applyFill="1" applyBorder="1" applyAlignment="1">
      <alignment/>
    </xf>
    <xf numFmtId="3" fontId="12" fillId="2" borderId="45" xfId="0" applyNumberFormat="1" applyFont="1" applyFill="1" applyBorder="1" applyAlignment="1" applyProtection="1">
      <alignment/>
      <protection locked="0"/>
    </xf>
    <xf numFmtId="3" fontId="12" fillId="2" borderId="46" xfId="0" applyNumberFormat="1" applyFont="1" applyFill="1" applyBorder="1" applyAlignment="1" applyProtection="1">
      <alignment/>
      <protection locked="0"/>
    </xf>
    <xf numFmtId="3" fontId="12" fillId="2" borderId="47" xfId="0" applyNumberFormat="1" applyFont="1" applyFill="1" applyBorder="1" applyAlignment="1" applyProtection="1">
      <alignment/>
      <protection locked="0"/>
    </xf>
    <xf numFmtId="3" fontId="0" fillId="2" borderId="71" xfId="0" applyNumberFormat="1" applyFill="1" applyBorder="1" applyAlignment="1" applyProtection="1">
      <alignment/>
      <protection locked="0"/>
    </xf>
    <xf numFmtId="3" fontId="0" fillId="2" borderId="72" xfId="0" applyNumberFormat="1" applyFill="1" applyBorder="1" applyAlignment="1" applyProtection="1">
      <alignment/>
      <protection locked="0"/>
    </xf>
    <xf numFmtId="4" fontId="0" fillId="2" borderId="72" xfId="0" applyNumberFormat="1" applyFill="1" applyBorder="1" applyAlignment="1" applyProtection="1">
      <alignment/>
      <protection locked="0"/>
    </xf>
    <xf numFmtId="3" fontId="13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/>
      <protection locked="0"/>
    </xf>
    <xf numFmtId="182" fontId="29" fillId="2" borderId="50" xfId="0" applyNumberFormat="1" applyFont="1" applyFill="1" applyBorder="1" applyAlignment="1" applyProtection="1">
      <alignment horizontal="center"/>
      <protection locked="0"/>
    </xf>
    <xf numFmtId="182" fontId="29" fillId="2" borderId="34" xfId="0" applyNumberFormat="1" applyFont="1" applyFill="1" applyBorder="1" applyAlignment="1" applyProtection="1">
      <alignment horizontal="center"/>
      <protection locked="0"/>
    </xf>
    <xf numFmtId="182" fontId="6" fillId="2" borderId="38" xfId="0" applyNumberFormat="1" applyFont="1" applyFill="1" applyBorder="1" applyAlignment="1" applyProtection="1">
      <alignment horizontal="center"/>
      <protection locked="0"/>
    </xf>
    <xf numFmtId="182" fontId="8" fillId="2" borderId="34" xfId="0" applyNumberFormat="1" applyFont="1" applyFill="1" applyBorder="1" applyAlignment="1" applyProtection="1">
      <alignment horizontal="right"/>
      <protection locked="0"/>
    </xf>
    <xf numFmtId="182" fontId="8" fillId="2" borderId="56" xfId="0" applyNumberFormat="1" applyFont="1" applyFill="1" applyBorder="1" applyAlignment="1" applyProtection="1">
      <alignment horizontal="right"/>
      <protection locked="0"/>
    </xf>
    <xf numFmtId="3" fontId="0" fillId="2" borderId="68" xfId="0" applyNumberFormat="1" applyFill="1" applyBorder="1" applyAlignment="1">
      <alignment horizontal="right"/>
    </xf>
    <xf numFmtId="3" fontId="0" fillId="2" borderId="65" xfId="0" applyNumberFormat="1" applyFill="1" applyBorder="1" applyAlignment="1">
      <alignment horizontal="right"/>
    </xf>
    <xf numFmtId="185" fontId="12" fillId="2" borderId="52" xfId="0" applyNumberFormat="1" applyFont="1" applyFill="1" applyBorder="1" applyAlignment="1" applyProtection="1">
      <alignment horizontal="center"/>
      <protection locked="0"/>
    </xf>
    <xf numFmtId="182" fontId="8" fillId="2" borderId="34" xfId="0" applyNumberFormat="1" applyFont="1" applyFill="1" applyBorder="1" applyAlignment="1" applyProtection="1">
      <alignment vertical="center"/>
      <protection locked="0"/>
    </xf>
    <xf numFmtId="15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4" fontId="0" fillId="2" borderId="0" xfId="0" applyNumberFormat="1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0" fontId="12" fillId="2" borderId="0" xfId="0" applyFont="1" applyFill="1" applyAlignment="1" applyProtection="1">
      <alignment/>
      <protection locked="0"/>
    </xf>
    <xf numFmtId="176" fontId="5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3" fontId="5" fillId="2" borderId="0" xfId="0" applyNumberFormat="1" applyFont="1" applyFill="1" applyAlignment="1" applyProtection="1">
      <alignment/>
      <protection locked="0"/>
    </xf>
    <xf numFmtId="4" fontId="5" fillId="2" borderId="0" xfId="0" applyNumberFormat="1" applyFont="1" applyFill="1" applyAlignment="1" applyProtection="1">
      <alignment/>
      <protection locked="0"/>
    </xf>
    <xf numFmtId="3" fontId="9" fillId="2" borderId="0" xfId="0" applyNumberFormat="1" applyFont="1" applyFill="1" applyAlignment="1" applyProtection="1">
      <alignment/>
      <protection locked="0"/>
    </xf>
    <xf numFmtId="184" fontId="12" fillId="2" borderId="0" xfId="0" applyNumberFormat="1" applyFont="1" applyFill="1" applyAlignment="1" applyProtection="1">
      <alignment/>
      <protection locked="0"/>
    </xf>
    <xf numFmtId="184" fontId="17" fillId="2" borderId="0" xfId="0" applyNumberFormat="1" applyFont="1" applyFill="1" applyAlignment="1" applyProtection="1">
      <alignment horizontal="left"/>
      <protection locked="0"/>
    </xf>
    <xf numFmtId="184" fontId="5" fillId="2" borderId="0" xfId="0" applyNumberFormat="1" applyFont="1" applyFill="1" applyAlignment="1" applyProtection="1">
      <alignment/>
      <protection locked="0"/>
    </xf>
    <xf numFmtId="184" fontId="5" fillId="2" borderId="0" xfId="0" applyNumberFormat="1" applyFont="1" applyFill="1" applyAlignment="1" applyProtection="1">
      <alignment horizontal="center"/>
      <protection locked="0"/>
    </xf>
    <xf numFmtId="183" fontId="5" fillId="2" borderId="0" xfId="0" applyNumberFormat="1" applyFont="1" applyFill="1" applyAlignment="1" applyProtection="1">
      <alignment/>
      <protection locked="0"/>
    </xf>
    <xf numFmtId="0" fontId="12" fillId="2" borderId="0" xfId="0" applyFont="1" applyFill="1" applyAlignment="1">
      <alignment/>
    </xf>
    <xf numFmtId="184" fontId="18" fillId="2" borderId="0" xfId="0" applyNumberFormat="1" applyFont="1" applyFill="1" applyAlignment="1" applyProtection="1">
      <alignment/>
      <protection locked="0"/>
    </xf>
    <xf numFmtId="22" fontId="17" fillId="2" borderId="0" xfId="0" applyNumberFormat="1" applyFont="1" applyFill="1" applyAlignment="1" applyProtection="1">
      <alignment horizontal="center"/>
      <protection locked="0"/>
    </xf>
    <xf numFmtId="189" fontId="19" fillId="2" borderId="0" xfId="0" applyNumberFormat="1" applyFont="1" applyFill="1" applyAlignment="1" applyProtection="1">
      <alignment/>
      <protection locked="0"/>
    </xf>
    <xf numFmtId="184" fontId="20" fillId="2" borderId="0" xfId="0" applyNumberFormat="1" applyFont="1" applyFill="1" applyAlignment="1" applyProtection="1">
      <alignment/>
      <protection locked="0"/>
    </xf>
    <xf numFmtId="0" fontId="10" fillId="2" borderId="66" xfId="0" applyFont="1" applyFill="1" applyBorder="1" applyAlignment="1" applyProtection="1">
      <alignment/>
      <protection locked="0"/>
    </xf>
    <xf numFmtId="3" fontId="5" fillId="2" borderId="16" xfId="0" applyNumberFormat="1" applyFont="1" applyFill="1" applyBorder="1" applyAlignment="1" applyProtection="1">
      <alignment horizontal="center"/>
      <protection locked="0"/>
    </xf>
    <xf numFmtId="3" fontId="5" fillId="2" borderId="11" xfId="0" applyNumberFormat="1" applyFont="1" applyFill="1" applyBorder="1" applyAlignment="1" applyProtection="1">
      <alignment horizontal="center"/>
      <protection locked="0"/>
    </xf>
    <xf numFmtId="3" fontId="5" fillId="2" borderId="17" xfId="0" applyNumberFormat="1" applyFont="1" applyFill="1" applyBorder="1" applyAlignment="1" applyProtection="1">
      <alignment horizontal="center"/>
      <protection locked="0"/>
    </xf>
    <xf numFmtId="3" fontId="5" fillId="2" borderId="18" xfId="0" applyNumberFormat="1" applyFont="1" applyFill="1" applyBorder="1" applyAlignment="1" applyProtection="1">
      <alignment horizontal="center"/>
      <protection locked="0"/>
    </xf>
    <xf numFmtId="0" fontId="10" fillId="2" borderId="66" xfId="0" applyFont="1" applyFill="1" applyBorder="1" applyAlignment="1" applyProtection="1">
      <alignment horizontal="center"/>
      <protection locked="0"/>
    </xf>
    <xf numFmtId="3" fontId="6" fillId="2" borderId="17" xfId="0" applyNumberFormat="1" applyFont="1" applyFill="1" applyBorder="1" applyAlignment="1" applyProtection="1">
      <alignment/>
      <protection locked="0"/>
    </xf>
    <xf numFmtId="182" fontId="6" fillId="2" borderId="16" xfId="0" applyNumberFormat="1" applyFont="1" applyFill="1" applyBorder="1" applyAlignment="1" applyProtection="1">
      <alignment/>
      <protection locked="0"/>
    </xf>
    <xf numFmtId="10" fontId="6" fillId="2" borderId="18" xfId="19" applyNumberFormat="1" applyFont="1" applyFill="1" applyBorder="1" applyAlignment="1" applyProtection="1">
      <alignment/>
      <protection locked="0"/>
    </xf>
    <xf numFmtId="3" fontId="8" fillId="2" borderId="16" xfId="0" applyNumberFormat="1" applyFont="1" applyFill="1" applyBorder="1" applyAlignment="1" applyProtection="1">
      <alignment/>
      <protection locked="0"/>
    </xf>
    <xf numFmtId="4" fontId="8" fillId="2" borderId="16" xfId="0" applyNumberFormat="1" applyFont="1" applyFill="1" applyBorder="1" applyAlignment="1" applyProtection="1">
      <alignment/>
      <protection locked="0"/>
    </xf>
    <xf numFmtId="3" fontId="8" fillId="2" borderId="17" xfId="0" applyNumberFormat="1" applyFont="1" applyFill="1" applyBorder="1" applyAlignment="1" applyProtection="1">
      <alignment/>
      <protection locked="0"/>
    </xf>
    <xf numFmtId="182" fontId="8" fillId="2" borderId="16" xfId="0" applyNumberFormat="1" applyFont="1" applyFill="1" applyBorder="1" applyAlignment="1" applyProtection="1">
      <alignment/>
      <protection locked="0"/>
    </xf>
    <xf numFmtId="3" fontId="8" fillId="2" borderId="18" xfId="0" applyNumberFormat="1" applyFont="1" applyFill="1" applyBorder="1" applyAlignment="1" applyProtection="1">
      <alignment/>
      <protection locked="0"/>
    </xf>
    <xf numFmtId="3" fontId="8" fillId="2" borderId="17" xfId="0" applyNumberFormat="1" applyFont="1" applyFill="1" applyBorder="1" applyAlignment="1" applyProtection="1">
      <alignment/>
      <protection locked="0"/>
    </xf>
    <xf numFmtId="10" fontId="8" fillId="2" borderId="18" xfId="19" applyNumberFormat="1" applyFont="1" applyFill="1" applyBorder="1" applyAlignment="1" applyProtection="1">
      <alignment/>
      <protection locked="0"/>
    </xf>
    <xf numFmtId="0" fontId="10" fillId="2" borderId="73" xfId="0" applyFont="1" applyFill="1" applyBorder="1" applyAlignment="1" applyProtection="1">
      <alignment horizontal="center"/>
      <protection locked="0"/>
    </xf>
    <xf numFmtId="182" fontId="8" fillId="2" borderId="74" xfId="0" applyNumberFormat="1" applyFont="1" applyFill="1" applyBorder="1" applyAlignment="1" applyProtection="1">
      <alignment/>
      <protection locked="0"/>
    </xf>
    <xf numFmtId="182" fontId="8" fillId="2" borderId="75" xfId="0" applyNumberFormat="1" applyFont="1" applyFill="1" applyBorder="1" applyAlignment="1" applyProtection="1">
      <alignment/>
      <protection locked="0"/>
    </xf>
    <xf numFmtId="182" fontId="8" fillId="2" borderId="76" xfId="0" applyNumberFormat="1" applyFont="1" applyFill="1" applyBorder="1" applyAlignment="1" applyProtection="1">
      <alignment/>
      <protection locked="0"/>
    </xf>
    <xf numFmtId="182" fontId="8" fillId="2" borderId="77" xfId="0" applyNumberFormat="1" applyFont="1" applyFill="1" applyBorder="1" applyAlignment="1" applyProtection="1">
      <alignment/>
      <protection locked="0"/>
    </xf>
    <xf numFmtId="182" fontId="8" fillId="2" borderId="18" xfId="0" applyNumberFormat="1" applyFont="1" applyFill="1" applyBorder="1" applyAlignment="1" applyProtection="1">
      <alignment/>
      <protection locked="0"/>
    </xf>
    <xf numFmtId="3" fontId="8" fillId="2" borderId="11" xfId="0" applyNumberFormat="1" applyFont="1" applyFill="1" applyBorder="1" applyAlignment="1" applyProtection="1">
      <alignment/>
      <protection locked="0"/>
    </xf>
    <xf numFmtId="183" fontId="8" fillId="2" borderId="16" xfId="0" applyNumberFormat="1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/>
      <protection locked="0"/>
    </xf>
    <xf numFmtId="0" fontId="8" fillId="2" borderId="16" xfId="0" applyFont="1" applyFill="1" applyBorder="1" applyAlignment="1" applyProtection="1">
      <alignment/>
      <protection locked="0"/>
    </xf>
    <xf numFmtId="0" fontId="8" fillId="2" borderId="17" xfId="0" applyFont="1" applyFill="1" applyBorder="1" applyAlignment="1" applyProtection="1">
      <alignment/>
      <protection locked="0"/>
    </xf>
    <xf numFmtId="0" fontId="8" fillId="2" borderId="18" xfId="0" applyFont="1" applyFill="1" applyBorder="1" applyAlignment="1" applyProtection="1">
      <alignment/>
      <protection locked="0"/>
    </xf>
    <xf numFmtId="183" fontId="6" fillId="2" borderId="16" xfId="0" applyNumberFormat="1" applyFont="1" applyFill="1" applyBorder="1" applyAlignment="1" applyProtection="1">
      <alignment/>
      <protection locked="0"/>
    </xf>
    <xf numFmtId="3" fontId="8" fillId="2" borderId="16" xfId="0" applyNumberFormat="1" applyFont="1" applyFill="1" applyBorder="1" applyAlignment="1" applyProtection="1">
      <alignment/>
      <protection locked="0"/>
    </xf>
    <xf numFmtId="3" fontId="8" fillId="2" borderId="2" xfId="0" applyNumberFormat="1" applyFont="1" applyFill="1" applyBorder="1" applyAlignment="1" applyProtection="1">
      <alignment/>
      <protection locked="0"/>
    </xf>
    <xf numFmtId="0" fontId="10" fillId="2" borderId="78" xfId="0" applyFont="1" applyFill="1" applyBorder="1" applyAlignment="1" applyProtection="1">
      <alignment horizontal="center"/>
      <protection locked="0"/>
    </xf>
    <xf numFmtId="182" fontId="8" fillId="2" borderId="79" xfId="0" applyNumberFormat="1" applyFont="1" applyFill="1" applyBorder="1" applyAlignment="1" applyProtection="1">
      <alignment/>
      <protection locked="0"/>
    </xf>
    <xf numFmtId="182" fontId="8" fillId="2" borderId="80" xfId="0" applyNumberFormat="1" applyFont="1" applyFill="1" applyBorder="1" applyAlignment="1" applyProtection="1">
      <alignment/>
      <protection locked="0"/>
    </xf>
    <xf numFmtId="182" fontId="8" fillId="2" borderId="81" xfId="0" applyNumberFormat="1" applyFont="1" applyFill="1" applyBorder="1" applyAlignment="1" applyProtection="1">
      <alignment/>
      <protection locked="0"/>
    </xf>
    <xf numFmtId="182" fontId="8" fillId="2" borderId="82" xfId="0" applyNumberFormat="1" applyFont="1" applyFill="1" applyBorder="1" applyAlignment="1" applyProtection="1">
      <alignment/>
      <protection locked="0"/>
    </xf>
    <xf numFmtId="182" fontId="8" fillId="2" borderId="83" xfId="0" applyNumberFormat="1" applyFont="1" applyFill="1" applyBorder="1" applyAlignment="1" applyProtection="1">
      <alignment/>
      <protection locked="0"/>
    </xf>
    <xf numFmtId="4" fontId="6" fillId="2" borderId="16" xfId="0" applyNumberFormat="1" applyFont="1" applyFill="1" applyBorder="1" applyAlignment="1" applyProtection="1">
      <alignment/>
      <protection locked="0"/>
    </xf>
    <xf numFmtId="2" fontId="8" fillId="2" borderId="84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0" fontId="9" fillId="2" borderId="0" xfId="0" applyFont="1" applyFill="1" applyAlignment="1" applyProtection="1">
      <alignment/>
      <protection locked="0"/>
    </xf>
    <xf numFmtId="9" fontId="0" fillId="2" borderId="0" xfId="19" applyFill="1" applyAlignment="1" applyProtection="1">
      <alignment/>
      <protection locked="0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externalLink" Target="externalLinks/externalLink32.xml" /><Relationship Id="rId46" Type="http://schemas.openxmlformats.org/officeDocument/2006/relationships/externalLink" Target="externalLinks/externalLink33.xml" /><Relationship Id="rId47" Type="http://schemas.openxmlformats.org/officeDocument/2006/relationships/externalLink" Target="externalLinks/externalLink34.xml" /><Relationship Id="rId48" Type="http://schemas.openxmlformats.org/officeDocument/2006/relationships/externalLink" Target="externalLinks/externalLink35.xml" /><Relationship Id="rId49" Type="http://schemas.openxmlformats.org/officeDocument/2006/relationships/externalLink" Target="externalLinks/externalLink36.xml" /><Relationship Id="rId50" Type="http://schemas.openxmlformats.org/officeDocument/2006/relationships/externalLink" Target="externalLinks/externalLink37.xml" /><Relationship Id="rId51" Type="http://schemas.openxmlformats.org/officeDocument/2006/relationships/externalLink" Target="externalLinks/externalLink38.xml" /><Relationship Id="rId52" Type="http://schemas.openxmlformats.org/officeDocument/2006/relationships/externalLink" Target="externalLinks/externalLink39.xml" /><Relationship Id="rId53" Type="http://schemas.openxmlformats.org/officeDocument/2006/relationships/externalLink" Target="externalLinks/externalLink40.xml" /><Relationship Id="rId54" Type="http://schemas.openxmlformats.org/officeDocument/2006/relationships/externalLink" Target="externalLinks/externalLink41.xml" /><Relationship Id="rId55" Type="http://schemas.openxmlformats.org/officeDocument/2006/relationships/externalLink" Target="externalLinks/externalLink42.xml" /><Relationship Id="rId56" Type="http://schemas.openxmlformats.org/officeDocument/2006/relationships/externalLink" Target="externalLinks/externalLink43.xml" /><Relationship Id="rId57" Type="http://schemas.openxmlformats.org/officeDocument/2006/relationships/externalLink" Target="externalLinks/externalLink44.xml" /><Relationship Id="rId58" Type="http://schemas.openxmlformats.org/officeDocument/2006/relationships/externalLink" Target="externalLinks/externalLink45.xml" /><Relationship Id="rId59" Type="http://schemas.openxmlformats.org/officeDocument/2006/relationships/externalLink" Target="externalLinks/externalLink46.xml" /><Relationship Id="rId60" Type="http://schemas.openxmlformats.org/officeDocument/2006/relationships/externalLink" Target="externalLinks/externalLink47.xml" /><Relationship Id="rId61" Type="http://schemas.openxmlformats.org/officeDocument/2006/relationships/externalLink" Target="externalLinks/externalLink48.xml" /><Relationship Id="rId62" Type="http://schemas.openxmlformats.org/officeDocument/2006/relationships/externalLink" Target="externalLinks/externalLink49.xml" /><Relationship Id="rId63" Type="http://schemas.openxmlformats.org/officeDocument/2006/relationships/externalLink" Target="externalLinks/externalLink50.xml" /><Relationship Id="rId64" Type="http://schemas.openxmlformats.org/officeDocument/2006/relationships/externalLink" Target="externalLinks/externalLink51.xml" /><Relationship Id="rId65" Type="http://schemas.openxmlformats.org/officeDocument/2006/relationships/externalLink" Target="externalLinks/externalLink52.xml" /><Relationship Id="rId66" Type="http://schemas.openxmlformats.org/officeDocument/2006/relationships/externalLink" Target="externalLinks/externalLink53.xml" /><Relationship Id="rId67" Type="http://schemas.openxmlformats.org/officeDocument/2006/relationships/externalLink" Target="externalLinks/externalLink54.xml" /><Relationship Id="rId68" Type="http://schemas.openxmlformats.org/officeDocument/2006/relationships/externalLink" Target="externalLinks/externalLink55.xml" /><Relationship Id="rId69" Type="http://schemas.openxmlformats.org/officeDocument/2006/relationships/externalLink" Target="externalLinks/externalLink56.xml" /><Relationship Id="rId70" Type="http://schemas.openxmlformats.org/officeDocument/2006/relationships/externalLink" Target="externalLinks/externalLink57.xml" /><Relationship Id="rId71" Type="http://schemas.openxmlformats.org/officeDocument/2006/relationships/externalLink" Target="externalLinks/externalLink58.xml" /><Relationship Id="rId72" Type="http://schemas.openxmlformats.org/officeDocument/2006/relationships/externalLink" Target="externalLinks/externalLink59.xml" /><Relationship Id="rId73" Type="http://schemas.openxmlformats.org/officeDocument/2006/relationships/externalLink" Target="externalLinks/externalLink60.xml" /><Relationship Id="rId74" Type="http://schemas.openxmlformats.org/officeDocument/2006/relationships/externalLink" Target="externalLinks/externalLink61.xml" /><Relationship Id="rId75" Type="http://schemas.openxmlformats.org/officeDocument/2006/relationships/externalLink" Target="externalLinks/externalLink62.xml" /><Relationship Id="rId76" Type="http://schemas.openxmlformats.org/officeDocument/2006/relationships/externalLink" Target="externalLinks/externalLink63.xml" /><Relationship Id="rId77" Type="http://schemas.openxmlformats.org/officeDocument/2006/relationships/externalLink" Target="externalLinks/externalLink64.xml" /><Relationship Id="rId78" Type="http://schemas.openxmlformats.org/officeDocument/2006/relationships/externalLink" Target="externalLinks/externalLink65.xml" /><Relationship Id="rId79" Type="http://schemas.openxmlformats.org/officeDocument/2006/relationships/externalLink" Target="externalLinks/externalLink66.xml" /><Relationship Id="rId80" Type="http://schemas.openxmlformats.org/officeDocument/2006/relationships/externalLink" Target="externalLinks/externalLink67.xml" /><Relationship Id="rId81" Type="http://schemas.openxmlformats.org/officeDocument/2006/relationships/externalLink" Target="externalLinks/externalLink68.xml" /><Relationship Id="rId82" Type="http://schemas.openxmlformats.org/officeDocument/2006/relationships/externalLink" Target="externalLinks/externalLink69.xml" /><Relationship Id="rId83" Type="http://schemas.openxmlformats.org/officeDocument/2006/relationships/externalLink" Target="externalLinks/externalLink70.xml" /><Relationship Id="rId84" Type="http://schemas.openxmlformats.org/officeDocument/2006/relationships/externalLink" Target="externalLinks/externalLink71.xml" /><Relationship Id="rId85" Type="http://schemas.openxmlformats.org/officeDocument/2006/relationships/externalLink" Target="externalLinks/externalLink72.xml" /><Relationship Id="rId86" Type="http://schemas.openxmlformats.org/officeDocument/2006/relationships/externalLink" Target="externalLinks/externalLink73.xml" /><Relationship Id="rId87" Type="http://schemas.openxmlformats.org/officeDocument/2006/relationships/externalLink" Target="externalLinks/externalLink74.xml" /><Relationship Id="rId88" Type="http://schemas.openxmlformats.org/officeDocument/2006/relationships/externalLink" Target="externalLinks/externalLink75.xml" /><Relationship Id="rId89" Type="http://schemas.openxmlformats.org/officeDocument/2006/relationships/externalLink" Target="externalLinks/externalLink76.xml" /><Relationship Id="rId90" Type="http://schemas.openxmlformats.org/officeDocument/2006/relationships/externalLink" Target="externalLinks/externalLink77.xml" /><Relationship Id="rId91" Type="http://schemas.openxmlformats.org/officeDocument/2006/relationships/externalLink" Target="externalLinks/externalLink78.xml" /><Relationship Id="rId9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1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2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2013/14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Août 2013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2013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3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4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2013/14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Octobre 2013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2013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5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6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2013/14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Novembre 2013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2013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7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8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2013/14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Décembre 2013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2013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9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10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2013/14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Janvier 2014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2013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11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12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2013/14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Février 2014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2013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13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14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2013/14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Mars 2014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2013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15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16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2013/14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Avril 2014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2013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17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18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2013/14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Juin 2014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2013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106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506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706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7062013_bi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60620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80620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906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00620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106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206201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2062013_b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2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306201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70620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31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506\BLET1314_050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506\BLED1314_05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506\ORGE1314_05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506\AVOI1314_05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506\SEIG1314_050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506\Trit1314_0506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506\MAIS1314_05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206201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506\Sorg1314_050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1042014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204201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3042014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3042014_bi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404201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404201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504201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60420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504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306201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704201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7042014_bis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6042014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8042014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9042014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004201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104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2042014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2042014_bi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304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3062013_bi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704201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701\BLET1314_0701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701\BLED1314_070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701\ORGE1314_070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701\AVOI1314_0701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701\SEIG1314_0701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701\Trit1314_070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701\MAIS1314_070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701\Sorg1314_070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1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406201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2062014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3062014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3062014_bi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4062014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406201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5062014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6062014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5062014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70620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7062014_b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406201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606201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8062014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90620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00620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10620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20620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2062014_bis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3062014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7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506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606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1062013"/>
    </sheetNames>
    <sheetDataSet>
      <sheetData sheetId="1">
        <row r="8">
          <cell r="F8">
            <v>2235</v>
          </cell>
          <cell r="H8">
            <v>14070</v>
          </cell>
        </row>
        <row r="9">
          <cell r="F9">
            <v>104050</v>
          </cell>
          <cell r="H9">
            <v>699250</v>
          </cell>
        </row>
        <row r="10">
          <cell r="F10">
            <v>370</v>
          </cell>
          <cell r="H10">
            <v>1795</v>
          </cell>
        </row>
        <row r="13">
          <cell r="F13">
            <v>15095</v>
          </cell>
          <cell r="H13">
            <v>89115</v>
          </cell>
        </row>
        <row r="14">
          <cell r="F14">
            <v>1800</v>
          </cell>
          <cell r="H14">
            <v>8090</v>
          </cell>
        </row>
        <row r="15">
          <cell r="F15">
            <v>17300</v>
          </cell>
          <cell r="H15">
            <v>93750</v>
          </cell>
        </row>
        <row r="18">
          <cell r="F18">
            <v>324660</v>
          </cell>
          <cell r="H18">
            <v>2891330</v>
          </cell>
        </row>
        <row r="19">
          <cell r="F19">
            <v>4650</v>
          </cell>
          <cell r="H19">
            <v>29500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5062013"/>
    </sheetNames>
    <sheetDataSet>
      <sheetData sheetId="1">
        <row r="8">
          <cell r="F8">
            <v>600</v>
          </cell>
          <cell r="H8">
            <v>3060</v>
          </cell>
        </row>
        <row r="9">
          <cell r="F9">
            <v>351310</v>
          </cell>
          <cell r="H9">
            <v>2651136</v>
          </cell>
        </row>
        <row r="10">
          <cell r="F10">
            <v>310</v>
          </cell>
          <cell r="H10">
            <v>1395</v>
          </cell>
        </row>
        <row r="13">
          <cell r="F13">
            <v>311880</v>
          </cell>
          <cell r="H13">
            <v>2190897</v>
          </cell>
        </row>
        <row r="14">
          <cell r="F14">
            <v>3990</v>
          </cell>
          <cell r="H14">
            <v>19406</v>
          </cell>
        </row>
        <row r="15">
          <cell r="F15">
            <v>5270</v>
          </cell>
          <cell r="H15">
            <v>26755</v>
          </cell>
        </row>
        <row r="18">
          <cell r="F18">
            <v>56830</v>
          </cell>
          <cell r="H18">
            <v>506250</v>
          </cell>
        </row>
        <row r="19">
          <cell r="F19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3"/>
    </sheetNames>
    <sheetDataSet>
      <sheetData sheetId="1">
        <row r="9">
          <cell r="F9">
            <v>159300</v>
          </cell>
          <cell r="H9">
            <v>916000</v>
          </cell>
        </row>
        <row r="10">
          <cell r="F10">
            <v>885</v>
          </cell>
          <cell r="H10">
            <v>4070</v>
          </cell>
        </row>
        <row r="13">
          <cell r="F13">
            <v>203150</v>
          </cell>
          <cell r="H13">
            <v>1292000</v>
          </cell>
        </row>
        <row r="14">
          <cell r="F14">
            <v>4975</v>
          </cell>
          <cell r="H14">
            <v>25088</v>
          </cell>
        </row>
        <row r="15">
          <cell r="F15">
            <v>11300</v>
          </cell>
          <cell r="H15">
            <v>57000</v>
          </cell>
        </row>
        <row r="18">
          <cell r="F18">
            <v>31000</v>
          </cell>
          <cell r="H18">
            <v>242000</v>
          </cell>
        </row>
        <row r="19">
          <cell r="F19">
            <v>640</v>
          </cell>
          <cell r="H19">
            <v>1920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3_bis"/>
    </sheetNames>
    <sheetDataSet>
      <sheetData sheetId="1">
        <row r="8">
          <cell r="F8">
            <v>0</v>
          </cell>
        </row>
        <row r="9">
          <cell r="F9">
            <v>36400</v>
          </cell>
          <cell r="H9">
            <v>253000</v>
          </cell>
        </row>
        <row r="10">
          <cell r="F10">
            <v>190</v>
          </cell>
          <cell r="H10">
            <v>850</v>
          </cell>
        </row>
        <row r="13">
          <cell r="F13">
            <v>5080</v>
          </cell>
          <cell r="H13">
            <v>30800</v>
          </cell>
        </row>
        <row r="14">
          <cell r="F14">
            <v>720</v>
          </cell>
          <cell r="H14">
            <v>3250</v>
          </cell>
        </row>
        <row r="15">
          <cell r="F15">
            <v>1900</v>
          </cell>
          <cell r="H15">
            <v>11100</v>
          </cell>
        </row>
        <row r="18">
          <cell r="F18">
            <v>144200</v>
          </cell>
          <cell r="H18">
            <v>1730000</v>
          </cell>
        </row>
        <row r="19">
          <cell r="F19">
            <v>1000</v>
          </cell>
          <cell r="H19">
            <v>8500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6062013"/>
    </sheetNames>
    <sheetDataSet>
      <sheetData sheetId="1">
        <row r="8">
          <cell r="F8">
            <v>0</v>
          </cell>
        </row>
        <row r="9">
          <cell r="F9">
            <v>302440</v>
          </cell>
          <cell r="H9">
            <v>2093480</v>
          </cell>
        </row>
        <row r="10">
          <cell r="F10">
            <v>458</v>
          </cell>
          <cell r="H10">
            <v>1892</v>
          </cell>
        </row>
        <row r="13">
          <cell r="F13">
            <v>65890</v>
          </cell>
          <cell r="H13">
            <v>437230</v>
          </cell>
        </row>
        <row r="14">
          <cell r="F14">
            <v>10290</v>
          </cell>
          <cell r="H14">
            <v>54537</v>
          </cell>
        </row>
        <row r="15">
          <cell r="F15">
            <v>58065</v>
          </cell>
          <cell r="H15">
            <v>376261.2</v>
          </cell>
        </row>
        <row r="18">
          <cell r="F18">
            <v>93950</v>
          </cell>
          <cell r="H18">
            <v>759394.0699540649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8062013"/>
    </sheetNames>
    <sheetDataSet>
      <sheetData sheetId="1">
        <row r="8">
          <cell r="F8">
            <v>32035</v>
          </cell>
          <cell r="H8">
            <v>227770</v>
          </cell>
        </row>
        <row r="9">
          <cell r="F9">
            <v>374850</v>
          </cell>
          <cell r="H9">
            <v>2777420</v>
          </cell>
        </row>
        <row r="10">
          <cell r="F10">
            <v>1665</v>
          </cell>
          <cell r="H10">
            <v>10170</v>
          </cell>
        </row>
        <row r="13">
          <cell r="F13">
            <v>45265</v>
          </cell>
          <cell r="H13">
            <v>314190</v>
          </cell>
        </row>
        <row r="14">
          <cell r="F14">
            <v>5370</v>
          </cell>
          <cell r="H14">
            <v>29945</v>
          </cell>
        </row>
        <row r="15">
          <cell r="F15">
            <v>63590</v>
          </cell>
          <cell r="H15">
            <v>397700</v>
          </cell>
        </row>
        <row r="18">
          <cell r="F18">
            <v>152039</v>
          </cell>
          <cell r="H18">
            <v>1269840</v>
          </cell>
        </row>
        <row r="19">
          <cell r="F19">
            <v>2195</v>
          </cell>
          <cell r="H19">
            <v>11885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9062013"/>
    </sheetNames>
    <sheetDataSet>
      <sheetData sheetId="1">
        <row r="8">
          <cell r="F8">
            <v>103500</v>
          </cell>
          <cell r="H8">
            <v>629000</v>
          </cell>
        </row>
        <row r="9">
          <cell r="F9">
            <v>677500</v>
          </cell>
          <cell r="H9">
            <v>4985000</v>
          </cell>
        </row>
        <row r="10">
          <cell r="F10">
            <v>7700</v>
          </cell>
          <cell r="H10">
            <v>47000</v>
          </cell>
        </row>
        <row r="13">
          <cell r="F13">
            <v>247000</v>
          </cell>
          <cell r="H13">
            <v>1804950</v>
          </cell>
        </row>
        <row r="14">
          <cell r="F14">
            <v>8400</v>
          </cell>
          <cell r="H14">
            <v>45000</v>
          </cell>
        </row>
        <row r="15">
          <cell r="F15">
            <v>29000</v>
          </cell>
          <cell r="H15">
            <v>163500</v>
          </cell>
        </row>
        <row r="18">
          <cell r="F18">
            <v>125000</v>
          </cell>
          <cell r="H18">
            <v>1208300</v>
          </cell>
        </row>
        <row r="19">
          <cell r="F19">
            <v>4700</v>
          </cell>
          <cell r="H19">
            <v>29000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"/>
      <sheetName val="PrevReg10062013"/>
    </sheetNames>
    <sheetDataSet>
      <sheetData sheetId="0">
        <row r="8">
          <cell r="F8">
            <v>5050</v>
          </cell>
          <cell r="H8">
            <v>32320</v>
          </cell>
        </row>
        <row r="9">
          <cell r="F9">
            <v>236550</v>
          </cell>
          <cell r="H9">
            <v>1916055</v>
          </cell>
        </row>
        <row r="10">
          <cell r="F10">
            <v>720</v>
          </cell>
          <cell r="H10">
            <v>4464</v>
          </cell>
        </row>
        <row r="13">
          <cell r="F13">
            <v>69850</v>
          </cell>
          <cell r="H13">
            <v>534255</v>
          </cell>
        </row>
        <row r="14">
          <cell r="F14">
            <v>2125</v>
          </cell>
          <cell r="H14">
            <v>13175</v>
          </cell>
        </row>
        <row r="15">
          <cell r="F15">
            <v>1445</v>
          </cell>
          <cell r="H15">
            <v>8959</v>
          </cell>
        </row>
        <row r="18">
          <cell r="F18">
            <v>42465</v>
          </cell>
          <cell r="H18">
            <v>403417.5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1062013"/>
    </sheetNames>
    <sheetDataSet>
      <sheetData sheetId="0">
        <row r="8">
          <cell r="F8">
            <v>51495</v>
          </cell>
          <cell r="H8">
            <v>327903</v>
          </cell>
        </row>
        <row r="9">
          <cell r="F9">
            <v>405970</v>
          </cell>
          <cell r="H9">
            <v>2898875</v>
          </cell>
        </row>
        <row r="10">
          <cell r="F10">
            <v>680</v>
          </cell>
          <cell r="H10">
            <v>3422</v>
          </cell>
        </row>
        <row r="13">
          <cell r="F13">
            <v>84780</v>
          </cell>
          <cell r="H13">
            <v>566591</v>
          </cell>
        </row>
        <row r="14">
          <cell r="F14">
            <v>4950</v>
          </cell>
          <cell r="H14">
            <v>23265</v>
          </cell>
        </row>
        <row r="15">
          <cell r="F15">
            <v>27300</v>
          </cell>
          <cell r="H15">
            <v>152880</v>
          </cell>
        </row>
        <row r="18">
          <cell r="F18">
            <v>165440</v>
          </cell>
          <cell r="H18">
            <v>1367242</v>
          </cell>
        </row>
        <row r="19">
          <cell r="F19">
            <v>3980</v>
          </cell>
          <cell r="H19">
            <v>20576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2062013"/>
    </sheetNames>
    <sheetDataSet>
      <sheetData sheetId="1">
        <row r="8">
          <cell r="F8">
            <v>883</v>
          </cell>
          <cell r="H8">
            <v>4344.360000000001</v>
          </cell>
        </row>
        <row r="9">
          <cell r="F9">
            <v>272248</v>
          </cell>
          <cell r="H9">
            <v>2368557.6</v>
          </cell>
        </row>
        <row r="10">
          <cell r="F10">
            <v>62</v>
          </cell>
          <cell r="H10">
            <v>310</v>
          </cell>
        </row>
        <row r="13">
          <cell r="F13">
            <v>47281</v>
          </cell>
          <cell r="H13">
            <v>382976.1</v>
          </cell>
        </row>
        <row r="14">
          <cell r="F14">
            <v>1331</v>
          </cell>
          <cell r="H14">
            <v>9157.28</v>
          </cell>
        </row>
        <row r="15">
          <cell r="F15">
            <v>1384</v>
          </cell>
          <cell r="H15">
            <v>8304</v>
          </cell>
        </row>
        <row r="18">
          <cell r="F18">
            <v>9382</v>
          </cell>
          <cell r="H18">
            <v>80497.56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2062013_bis"/>
    </sheetNames>
    <sheetDataSet>
      <sheetData sheetId="0">
        <row r="8">
          <cell r="F8">
            <v>1360</v>
          </cell>
          <cell r="H8">
            <v>7480</v>
          </cell>
        </row>
        <row r="9">
          <cell r="F9">
            <v>214950</v>
          </cell>
          <cell r="H9">
            <v>1607920</v>
          </cell>
        </row>
        <row r="10">
          <cell r="F10">
            <v>420</v>
          </cell>
          <cell r="H10">
            <v>2310</v>
          </cell>
        </row>
        <row r="13">
          <cell r="F13">
            <v>38800</v>
          </cell>
          <cell r="H13">
            <v>282589.381443299</v>
          </cell>
        </row>
        <row r="14">
          <cell r="F14">
            <v>5800</v>
          </cell>
          <cell r="H14">
            <v>35275</v>
          </cell>
        </row>
        <row r="15">
          <cell r="F15">
            <v>9800</v>
          </cell>
          <cell r="H15">
            <v>57120</v>
          </cell>
        </row>
        <row r="18">
          <cell r="F18">
            <v>15900</v>
          </cell>
          <cell r="H18">
            <v>138330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SE"/>
      <sheetName val="AV"/>
      <sheetName val="MA"/>
      <sheetName val="SO"/>
      <sheetName val="TR"/>
      <sheetName val="SA"/>
      <sheetName val="MI"/>
      <sheetName val="AL"/>
      <sheetName val="CO"/>
      <sheetName val="TO"/>
      <sheetName val="SJ"/>
      <sheetName val="LI"/>
      <sheetName val="PO"/>
      <sheetName val="FE"/>
      <sheetName val="LU"/>
      <sheetName val="NA"/>
      <sheetName val="TC"/>
      <sheetName val="France collecte 1213"/>
    </sheetNames>
    <sheetDataSet>
      <sheetData sheetId="0">
        <row r="168">
          <cell r="AH168">
            <v>628732.747</v>
          </cell>
          <cell r="AI168">
            <v>634223.2069999999</v>
          </cell>
        </row>
        <row r="169">
          <cell r="AH169">
            <v>593303.4379999998</v>
          </cell>
          <cell r="AI169">
            <v>614291.4719999998</v>
          </cell>
        </row>
        <row r="170">
          <cell r="AH170">
            <v>1875472.983</v>
          </cell>
          <cell r="AI170">
            <v>1908192.773</v>
          </cell>
        </row>
        <row r="171">
          <cell r="AH171">
            <v>369826.191</v>
          </cell>
          <cell r="AI171">
            <v>374555.076</v>
          </cell>
        </row>
        <row r="172">
          <cell r="AH172">
            <v>2315514.5640000002</v>
          </cell>
          <cell r="AI172">
            <v>2378580.34</v>
          </cell>
        </row>
        <row r="173">
          <cell r="AH173">
            <v>4130879.02</v>
          </cell>
          <cell r="AI173">
            <v>4206584.825</v>
          </cell>
        </row>
        <row r="174">
          <cell r="AH174">
            <v>632097.6950000001</v>
          </cell>
          <cell r="AI174">
            <v>635807.898</v>
          </cell>
        </row>
        <row r="175">
          <cell r="AH175">
            <v>26638.1</v>
          </cell>
          <cell r="AI175">
            <v>27060.35</v>
          </cell>
        </row>
        <row r="176">
          <cell r="AH176">
            <v>2469028.7249999996</v>
          </cell>
          <cell r="AI176">
            <v>2498444.371</v>
          </cell>
        </row>
        <row r="177">
          <cell r="AH177">
            <v>806352.2639999999</v>
          </cell>
          <cell r="AI177">
            <v>813894.6869999998</v>
          </cell>
        </row>
        <row r="178">
          <cell r="AH178">
            <v>226613.008</v>
          </cell>
          <cell r="AI178">
            <v>228373.337</v>
          </cell>
        </row>
        <row r="179">
          <cell r="AH179">
            <v>1634156.7459999998</v>
          </cell>
          <cell r="AI179">
            <v>1660128.451</v>
          </cell>
        </row>
        <row r="180">
          <cell r="AH180">
            <v>2377810.536</v>
          </cell>
          <cell r="AI180">
            <v>2427953.375</v>
          </cell>
        </row>
        <row r="181">
          <cell r="AH181">
            <v>4475256.098</v>
          </cell>
          <cell r="AI181">
            <v>4600537.823</v>
          </cell>
        </row>
        <row r="182">
          <cell r="AH182">
            <v>1762360.3570000003</v>
          </cell>
          <cell r="AI182">
            <v>1798297.5</v>
          </cell>
        </row>
        <row r="183">
          <cell r="AH183">
            <v>2679999.8740000003</v>
          </cell>
          <cell r="AI183">
            <v>2727990.9260000004</v>
          </cell>
        </row>
        <row r="184">
          <cell r="AH184">
            <v>2347404.8730000006</v>
          </cell>
          <cell r="AI184">
            <v>2441232.6040000007</v>
          </cell>
        </row>
        <row r="185">
          <cell r="AH185">
            <v>1275592.93</v>
          </cell>
          <cell r="AI185">
            <v>1297067.8490000002</v>
          </cell>
        </row>
        <row r="186">
          <cell r="AH186">
            <v>1328027.9190000002</v>
          </cell>
          <cell r="AI186">
            <v>1351132.0210000002</v>
          </cell>
        </row>
        <row r="187">
          <cell r="AH187">
            <v>20541.179</v>
          </cell>
          <cell r="AI187">
            <v>21100.761</v>
          </cell>
        </row>
      </sheetData>
      <sheetData sheetId="1">
        <row r="168">
          <cell r="AH168">
            <v>13047.73</v>
          </cell>
          <cell r="AI168">
            <v>13225.66</v>
          </cell>
        </row>
        <row r="169">
          <cell r="AH169">
            <v>994.3810000000001</v>
          </cell>
          <cell r="AI169">
            <v>994.3810000000001</v>
          </cell>
        </row>
        <row r="170">
          <cell r="AH170">
            <v>1851.9469999999997</v>
          </cell>
          <cell r="AI170">
            <v>1915.7469999999996</v>
          </cell>
        </row>
        <row r="171">
          <cell r="AH171">
            <v>95.4</v>
          </cell>
          <cell r="AI171">
            <v>95.4</v>
          </cell>
        </row>
        <row r="172">
          <cell r="AH172">
            <v>19.562</v>
          </cell>
          <cell r="AI172">
            <v>111.16199999999999</v>
          </cell>
        </row>
        <row r="173">
          <cell r="AH173">
            <v>698.63</v>
          </cell>
          <cell r="AI173">
            <v>698.63</v>
          </cell>
        </row>
        <row r="174">
          <cell r="AH174">
            <v>46108.92399999999</v>
          </cell>
          <cell r="AI174">
            <v>46929.64599999999</v>
          </cell>
        </row>
        <row r="175">
          <cell r="AH175">
            <v>161273.27</v>
          </cell>
          <cell r="AI175">
            <v>162156.33</v>
          </cell>
        </row>
        <row r="176">
          <cell r="AH176">
            <v>1557.67</v>
          </cell>
          <cell r="AI176">
            <v>1557.67</v>
          </cell>
        </row>
        <row r="177">
          <cell r="AH177">
            <v>545.5</v>
          </cell>
          <cell r="AI177">
            <v>545.5</v>
          </cell>
        </row>
        <row r="178">
          <cell r="AH178">
            <v>0</v>
          </cell>
          <cell r="AI178">
            <v>0</v>
          </cell>
        </row>
        <row r="179">
          <cell r="AH179">
            <v>1127.9</v>
          </cell>
          <cell r="AI179">
            <v>2736.8</v>
          </cell>
        </row>
        <row r="180">
          <cell r="AH180">
            <v>224819.676</v>
          </cell>
          <cell r="AI180">
            <v>239401.575</v>
          </cell>
        </row>
        <row r="181">
          <cell r="AH181">
            <v>561414.1109999999</v>
          </cell>
          <cell r="AI181">
            <v>589714.3329999999</v>
          </cell>
        </row>
        <row r="182">
          <cell r="AH182">
            <v>24422.459000000003</v>
          </cell>
          <cell r="AI182">
            <v>28127.369000000002</v>
          </cell>
        </row>
        <row r="183">
          <cell r="AH183">
            <v>294020.82399999996</v>
          </cell>
          <cell r="AI183">
            <v>303592.50299999997</v>
          </cell>
        </row>
        <row r="184">
          <cell r="AH184">
            <v>136.16</v>
          </cell>
          <cell r="AI184">
            <v>947.78</v>
          </cell>
        </row>
        <row r="185">
          <cell r="AH185">
            <v>2347.06</v>
          </cell>
          <cell r="AI185">
            <v>2347.06</v>
          </cell>
        </row>
        <row r="186">
          <cell r="AH186">
            <v>637550.431</v>
          </cell>
          <cell r="AI186">
            <v>666463.438</v>
          </cell>
        </row>
        <row r="187">
          <cell r="AH187">
            <v>240069.65600000002</v>
          </cell>
          <cell r="AI187">
            <v>242805.44900000002</v>
          </cell>
        </row>
      </sheetData>
      <sheetData sheetId="2">
        <row r="168">
          <cell r="AH168">
            <v>48563.73100000001</v>
          </cell>
          <cell r="AI168">
            <v>49292.09500000001</v>
          </cell>
        </row>
        <row r="169">
          <cell r="AH169">
            <v>73883.317</v>
          </cell>
          <cell r="AI169">
            <v>75794.983</v>
          </cell>
        </row>
        <row r="170">
          <cell r="AH170">
            <v>1027862.456</v>
          </cell>
          <cell r="AI170">
            <v>1038021.721</v>
          </cell>
        </row>
        <row r="171">
          <cell r="AH171">
            <v>105367.573</v>
          </cell>
          <cell r="AI171">
            <v>107948.088</v>
          </cell>
        </row>
        <row r="172">
          <cell r="AH172">
            <v>330542.17699999997</v>
          </cell>
          <cell r="AI172">
            <v>337042.632</v>
          </cell>
        </row>
        <row r="173">
          <cell r="AH173">
            <v>705960.532</v>
          </cell>
          <cell r="AI173">
            <v>711636.425</v>
          </cell>
        </row>
        <row r="174">
          <cell r="AH174">
            <v>115174.62399999998</v>
          </cell>
          <cell r="AI174">
            <v>116252.21</v>
          </cell>
        </row>
        <row r="175">
          <cell r="AH175">
            <v>15845.58</v>
          </cell>
          <cell r="AI175">
            <v>16009.55</v>
          </cell>
        </row>
        <row r="176">
          <cell r="AH176">
            <v>2061948.7850000001</v>
          </cell>
          <cell r="AI176">
            <v>2071903.0270000002</v>
          </cell>
        </row>
        <row r="177">
          <cell r="AH177">
            <v>1116046.0320000001</v>
          </cell>
          <cell r="AI177">
            <v>1125327.5880000002</v>
          </cell>
        </row>
        <row r="178">
          <cell r="AH178">
            <v>11621.747000000001</v>
          </cell>
          <cell r="AI178">
            <v>11711.507000000001</v>
          </cell>
        </row>
        <row r="179">
          <cell r="AH179">
            <v>259075.66700000007</v>
          </cell>
          <cell r="AI179">
            <v>263154.64100000006</v>
          </cell>
        </row>
        <row r="180">
          <cell r="AH180">
            <v>189323.18499999997</v>
          </cell>
          <cell r="AI180">
            <v>193392.57399999996</v>
          </cell>
        </row>
        <row r="181">
          <cell r="AH181">
            <v>1705161.9610000004</v>
          </cell>
          <cell r="AI181">
            <v>1725285.3090000004</v>
          </cell>
        </row>
        <row r="182">
          <cell r="AH182">
            <v>509470.907</v>
          </cell>
          <cell r="AI182">
            <v>513175.17100000003</v>
          </cell>
        </row>
        <row r="183">
          <cell r="AH183">
            <v>475109.2960000001</v>
          </cell>
          <cell r="AI183">
            <v>478873.2560000001</v>
          </cell>
        </row>
        <row r="184">
          <cell r="AH184">
            <v>332834.44600000005</v>
          </cell>
          <cell r="AI184">
            <v>338487.72500000003</v>
          </cell>
        </row>
        <row r="185">
          <cell r="AH185">
            <v>204768.515</v>
          </cell>
          <cell r="AI185">
            <v>208203.133</v>
          </cell>
        </row>
        <row r="186">
          <cell r="AH186">
            <v>176026.20899999997</v>
          </cell>
          <cell r="AI186">
            <v>180029.18199999997</v>
          </cell>
        </row>
        <row r="187">
          <cell r="AH187">
            <v>13629.331999999999</v>
          </cell>
          <cell r="AI187">
            <v>13755.284999999998</v>
          </cell>
        </row>
      </sheetData>
      <sheetData sheetId="3">
        <row r="168">
          <cell r="AH168">
            <v>806.624</v>
          </cell>
          <cell r="AI168">
            <v>806.624</v>
          </cell>
        </row>
        <row r="169">
          <cell r="AH169">
            <v>6508.761</v>
          </cell>
          <cell r="AI169">
            <v>6654.261</v>
          </cell>
        </row>
        <row r="170">
          <cell r="AH170">
            <v>5584.075</v>
          </cell>
          <cell r="AI170">
            <v>5611.843</v>
          </cell>
        </row>
        <row r="171">
          <cell r="AH171">
            <v>5078.509000000001</v>
          </cell>
          <cell r="AI171">
            <v>5362.909000000001</v>
          </cell>
        </row>
        <row r="172">
          <cell r="AH172">
            <v>1013.4460000000001</v>
          </cell>
          <cell r="AI172">
            <v>1084.4260000000002</v>
          </cell>
        </row>
        <row r="173">
          <cell r="AH173">
            <v>3265.262</v>
          </cell>
          <cell r="AI173">
            <v>3265.262</v>
          </cell>
        </row>
        <row r="174">
          <cell r="AH174">
            <v>6800.353</v>
          </cell>
          <cell r="AI174">
            <v>6837.253</v>
          </cell>
        </row>
        <row r="175">
          <cell r="AH175">
            <v>909.779</v>
          </cell>
          <cell r="AI175">
            <v>919.379</v>
          </cell>
        </row>
        <row r="176">
          <cell r="AH176">
            <v>623.519</v>
          </cell>
          <cell r="AI176">
            <v>657.199</v>
          </cell>
        </row>
        <row r="177">
          <cell r="AH177">
            <v>925.615</v>
          </cell>
          <cell r="AI177">
            <v>1018.2590000000001</v>
          </cell>
        </row>
        <row r="178">
          <cell r="AH178">
            <v>394.236</v>
          </cell>
          <cell r="AI178">
            <v>394.236</v>
          </cell>
        </row>
        <row r="179">
          <cell r="AH179">
            <v>578.82</v>
          </cell>
          <cell r="AI179">
            <v>578.82</v>
          </cell>
        </row>
        <row r="180">
          <cell r="AH180">
            <v>5147.4</v>
          </cell>
          <cell r="AI180">
            <v>5164.12</v>
          </cell>
        </row>
        <row r="181">
          <cell r="AH181">
            <v>31894.02</v>
          </cell>
          <cell r="AI181">
            <v>32615.067000000003</v>
          </cell>
        </row>
        <row r="182">
          <cell r="AH182">
            <v>3169.75</v>
          </cell>
          <cell r="AI182">
            <v>3206.27</v>
          </cell>
        </row>
        <row r="183">
          <cell r="AH183">
            <v>1688.922</v>
          </cell>
          <cell r="AI183">
            <v>1719.622</v>
          </cell>
        </row>
        <row r="184">
          <cell r="AH184">
            <v>336.9</v>
          </cell>
          <cell r="AI184">
            <v>462.7</v>
          </cell>
        </row>
        <row r="185">
          <cell r="AH185">
            <v>931.17</v>
          </cell>
          <cell r="AI185">
            <v>945.87</v>
          </cell>
        </row>
        <row r="186">
          <cell r="AH186">
            <v>1619.385</v>
          </cell>
          <cell r="AI186">
            <v>1638.7659999999998</v>
          </cell>
        </row>
        <row r="187">
          <cell r="AH187">
            <v>293.54699999999997</v>
          </cell>
          <cell r="AI187">
            <v>293.54699999999997</v>
          </cell>
        </row>
      </sheetData>
      <sheetData sheetId="4">
        <row r="168">
          <cell r="AH168">
            <v>3311.042000000001</v>
          </cell>
          <cell r="AI168">
            <v>3322.7420000000006</v>
          </cell>
        </row>
        <row r="169">
          <cell r="AH169">
            <v>6955.798</v>
          </cell>
          <cell r="AI169">
            <v>7639.014999999999</v>
          </cell>
        </row>
        <row r="170">
          <cell r="AH170">
            <v>16396.985999999997</v>
          </cell>
          <cell r="AI170">
            <v>16647.030999999995</v>
          </cell>
        </row>
        <row r="171">
          <cell r="AH171">
            <v>2630.4280000000003</v>
          </cell>
          <cell r="AI171">
            <v>2740.7280000000005</v>
          </cell>
        </row>
        <row r="172">
          <cell r="AH172">
            <v>6059.731</v>
          </cell>
          <cell r="AI172">
            <v>6414.138</v>
          </cell>
        </row>
        <row r="173">
          <cell r="AH173">
            <v>13520.218999999997</v>
          </cell>
          <cell r="AI173">
            <v>13578.318999999998</v>
          </cell>
        </row>
        <row r="174">
          <cell r="AH174">
            <v>3751.356</v>
          </cell>
          <cell r="AI174">
            <v>3820.8390000000004</v>
          </cell>
        </row>
        <row r="175">
          <cell r="AH175">
            <v>718.6830000000001</v>
          </cell>
          <cell r="AI175">
            <v>718.6830000000001</v>
          </cell>
        </row>
        <row r="176">
          <cell r="AH176">
            <v>15218.885</v>
          </cell>
          <cell r="AI176">
            <v>15478.822</v>
          </cell>
        </row>
        <row r="177">
          <cell r="AH177">
            <v>11305.400999999998</v>
          </cell>
          <cell r="AI177">
            <v>11405.510999999999</v>
          </cell>
        </row>
        <row r="178">
          <cell r="AH178">
            <v>1089.89</v>
          </cell>
          <cell r="AI178">
            <v>1089.89</v>
          </cell>
        </row>
        <row r="179">
          <cell r="AH179">
            <v>31537.46799999999</v>
          </cell>
          <cell r="AI179">
            <v>31604.06799999999</v>
          </cell>
        </row>
        <row r="180">
          <cell r="AH180">
            <v>13667.5</v>
          </cell>
          <cell r="AI180">
            <v>13869.84</v>
          </cell>
        </row>
        <row r="181">
          <cell r="AH181">
            <v>24952.387</v>
          </cell>
          <cell r="AI181">
            <v>25447.722999999998</v>
          </cell>
        </row>
        <row r="182">
          <cell r="AH182">
            <v>8480.184999999998</v>
          </cell>
          <cell r="AI182">
            <v>8498.724999999999</v>
          </cell>
        </row>
        <row r="183">
          <cell r="AH183">
            <v>6596.8110000000015</v>
          </cell>
          <cell r="AI183">
            <v>6772.011000000001</v>
          </cell>
        </row>
        <row r="184">
          <cell r="AH184">
            <v>3192.95</v>
          </cell>
          <cell r="AI184">
            <v>3486.77</v>
          </cell>
        </row>
        <row r="185">
          <cell r="AH185">
            <v>23968.724999999995</v>
          </cell>
          <cell r="AI185">
            <v>24254.944999999996</v>
          </cell>
        </row>
        <row r="186">
          <cell r="AH186">
            <v>7705.844000000001</v>
          </cell>
          <cell r="AI186">
            <v>7833.863000000001</v>
          </cell>
        </row>
        <row r="187">
          <cell r="AH187">
            <v>246.505</v>
          </cell>
          <cell r="AI187">
            <v>264.505</v>
          </cell>
        </row>
      </sheetData>
      <sheetData sheetId="5">
        <row r="168">
          <cell r="AH168">
            <v>2531359.3059999994</v>
          </cell>
          <cell r="AI168">
            <v>2648998.423999999</v>
          </cell>
        </row>
        <row r="169">
          <cell r="AH169">
            <v>306777.6560000001</v>
          </cell>
          <cell r="AI169">
            <v>329947.1560000001</v>
          </cell>
        </row>
        <row r="170">
          <cell r="AH170">
            <v>450613.667</v>
          </cell>
          <cell r="AI170">
            <v>466191.365</v>
          </cell>
        </row>
        <row r="171">
          <cell r="AH171">
            <v>304847.5410000001</v>
          </cell>
          <cell r="AI171">
            <v>313140.65700000006</v>
          </cell>
        </row>
        <row r="172">
          <cell r="AH172">
            <v>160045.15800000002</v>
          </cell>
          <cell r="AI172">
            <v>171387.60700000002</v>
          </cell>
        </row>
        <row r="173">
          <cell r="AH173">
            <v>411082.16799999995</v>
          </cell>
          <cell r="AI173">
            <v>421996.70699999994</v>
          </cell>
        </row>
        <row r="174">
          <cell r="AH174">
            <v>1089899.264</v>
          </cell>
          <cell r="AI174">
            <v>1115213.179</v>
          </cell>
        </row>
        <row r="175">
          <cell r="AH175">
            <v>27867.054000000007</v>
          </cell>
          <cell r="AI175">
            <v>28009.804000000007</v>
          </cell>
        </row>
        <row r="176">
          <cell r="AH176">
            <v>451155.1</v>
          </cell>
          <cell r="AI176">
            <v>456502.162</v>
          </cell>
        </row>
        <row r="177">
          <cell r="AH177">
            <v>241304.45499999993</v>
          </cell>
          <cell r="AI177">
            <v>244613.59299999994</v>
          </cell>
        </row>
        <row r="178">
          <cell r="AH178">
            <v>1569618.325</v>
          </cell>
          <cell r="AI178">
            <v>1737470.76</v>
          </cell>
        </row>
        <row r="179">
          <cell r="AH179">
            <v>635359.7779999999</v>
          </cell>
          <cell r="AI179">
            <v>656211.4829999999</v>
          </cell>
        </row>
        <row r="180">
          <cell r="AH180">
            <v>941263.225</v>
          </cell>
          <cell r="AI180">
            <v>1004473.4689999999</v>
          </cell>
        </row>
        <row r="181">
          <cell r="AH181">
            <v>917399.794</v>
          </cell>
          <cell r="AI181">
            <v>1004123.747</v>
          </cell>
        </row>
        <row r="182">
          <cell r="AH182">
            <v>348864.94</v>
          </cell>
          <cell r="AI182">
            <v>361128.095</v>
          </cell>
        </row>
        <row r="183">
          <cell r="AH183">
            <v>1117982.0950000002</v>
          </cell>
          <cell r="AI183">
            <v>1202747.4120000002</v>
          </cell>
        </row>
        <row r="184">
          <cell r="AH184">
            <v>50548.21200000001</v>
          </cell>
          <cell r="AI184">
            <v>55546.89300000001</v>
          </cell>
        </row>
        <row r="185">
          <cell r="AH185">
            <v>112136.136</v>
          </cell>
          <cell r="AI185">
            <v>119040.831</v>
          </cell>
        </row>
        <row r="186">
          <cell r="AH186">
            <v>1253896.4940000002</v>
          </cell>
          <cell r="AI186">
            <v>1338145.0180000002</v>
          </cell>
        </row>
        <row r="187">
          <cell r="AH187">
            <v>16470.289</v>
          </cell>
          <cell r="AI187">
            <v>16681.619000000002</v>
          </cell>
        </row>
      </sheetData>
      <sheetData sheetId="6">
        <row r="168">
          <cell r="AH168">
            <v>11820.271</v>
          </cell>
          <cell r="AI168">
            <v>12229.877</v>
          </cell>
        </row>
        <row r="169">
          <cell r="AH169">
            <v>822.061</v>
          </cell>
          <cell r="AI169">
            <v>822.061</v>
          </cell>
        </row>
        <row r="170">
          <cell r="AH170">
            <v>1067.426</v>
          </cell>
          <cell r="AI170">
            <v>1067.426</v>
          </cell>
        </row>
        <row r="171">
          <cell r="AH171">
            <v>179.494</v>
          </cell>
          <cell r="AI171">
            <v>179.494</v>
          </cell>
        </row>
        <row r="172">
          <cell r="AH172">
            <v>0</v>
          </cell>
          <cell r="AI172">
            <v>0</v>
          </cell>
        </row>
        <row r="173">
          <cell r="AH173">
            <v>0</v>
          </cell>
          <cell r="AI173">
            <v>0</v>
          </cell>
        </row>
        <row r="174">
          <cell r="AH174">
            <v>22763.689000000006</v>
          </cell>
          <cell r="AI174">
            <v>22875.059000000005</v>
          </cell>
        </row>
        <row r="175">
          <cell r="AH175">
            <v>3239.3749999999995</v>
          </cell>
          <cell r="AI175">
            <v>3239.3749999999995</v>
          </cell>
        </row>
        <row r="176">
          <cell r="AH176">
            <v>0</v>
          </cell>
          <cell r="AI176">
            <v>0</v>
          </cell>
        </row>
        <row r="177">
          <cell r="AH177">
            <v>25</v>
          </cell>
          <cell r="AI177">
            <v>25</v>
          </cell>
        </row>
        <row r="178">
          <cell r="AH178">
            <v>6983.8110000000015</v>
          </cell>
          <cell r="AI178">
            <v>7794.911000000002</v>
          </cell>
        </row>
        <row r="179">
          <cell r="AH179">
            <v>0</v>
          </cell>
          <cell r="AI179">
            <v>0</v>
          </cell>
        </row>
        <row r="180">
          <cell r="AH180">
            <v>1202.9920000000002</v>
          </cell>
          <cell r="AI180">
            <v>1202.9920000000002</v>
          </cell>
        </row>
        <row r="181">
          <cell r="AH181">
            <v>9300.578000000001</v>
          </cell>
          <cell r="AI181">
            <v>9649.709</v>
          </cell>
        </row>
        <row r="182">
          <cell r="AH182">
            <v>150.406</v>
          </cell>
          <cell r="AI182">
            <v>150.406</v>
          </cell>
        </row>
        <row r="183">
          <cell r="AH183">
            <v>6731.590999999999</v>
          </cell>
          <cell r="AI183">
            <v>6736.130999999999</v>
          </cell>
        </row>
        <row r="184">
          <cell r="AH184">
            <v>0</v>
          </cell>
          <cell r="AI184">
            <v>0</v>
          </cell>
        </row>
        <row r="185">
          <cell r="AH185">
            <v>0</v>
          </cell>
          <cell r="AI185">
            <v>0</v>
          </cell>
        </row>
        <row r="186">
          <cell r="AH186">
            <v>49580.164000000004</v>
          </cell>
          <cell r="AI186">
            <v>50541.686</v>
          </cell>
        </row>
        <row r="187">
          <cell r="AH187">
            <v>5455.642</v>
          </cell>
          <cell r="AI187">
            <v>5507.165</v>
          </cell>
        </row>
      </sheetData>
      <sheetData sheetId="7">
        <row r="168">
          <cell r="AH168">
            <v>35943.416</v>
          </cell>
          <cell r="AI168">
            <v>36384.651</v>
          </cell>
        </row>
        <row r="169">
          <cell r="AH169">
            <v>71240.518</v>
          </cell>
          <cell r="AI169">
            <v>73216.905</v>
          </cell>
        </row>
        <row r="170">
          <cell r="AH170">
            <v>30617.139000000003</v>
          </cell>
          <cell r="AI170">
            <v>31630.591000000004</v>
          </cell>
        </row>
        <row r="171">
          <cell r="AH171">
            <v>12463.304000000002</v>
          </cell>
          <cell r="AI171">
            <v>12990.565000000002</v>
          </cell>
        </row>
        <row r="172">
          <cell r="AH172">
            <v>3807.593</v>
          </cell>
          <cell r="AI172">
            <v>4004.053</v>
          </cell>
        </row>
        <row r="173">
          <cell r="AH173">
            <v>5827.49</v>
          </cell>
          <cell r="AI173">
            <v>5934.59</v>
          </cell>
        </row>
        <row r="174">
          <cell r="AH174">
            <v>37603.221000000005</v>
          </cell>
          <cell r="AI174">
            <v>38515.472</v>
          </cell>
        </row>
        <row r="175">
          <cell r="AH175">
            <v>3618.098</v>
          </cell>
          <cell r="AI175">
            <v>3651.098</v>
          </cell>
        </row>
        <row r="176">
          <cell r="AH176">
            <v>12975.975</v>
          </cell>
          <cell r="AI176">
            <v>13046.391</v>
          </cell>
        </row>
        <row r="177">
          <cell r="AH177">
            <v>19035.594999999998</v>
          </cell>
          <cell r="AI177">
            <v>19224.467999999997</v>
          </cell>
        </row>
        <row r="178">
          <cell r="AH178">
            <v>2546.737</v>
          </cell>
          <cell r="AI178">
            <v>2546.737</v>
          </cell>
        </row>
        <row r="179">
          <cell r="AH179">
            <v>281764.743</v>
          </cell>
          <cell r="AI179">
            <v>283625.313</v>
          </cell>
        </row>
        <row r="180">
          <cell r="AH180">
            <v>212590.12</v>
          </cell>
          <cell r="AI180">
            <v>216571.33499999996</v>
          </cell>
        </row>
        <row r="181">
          <cell r="AH181">
            <v>90645.29400000001</v>
          </cell>
          <cell r="AI181">
            <v>91840.5</v>
          </cell>
        </row>
        <row r="182">
          <cell r="AH182">
            <v>4561.426</v>
          </cell>
          <cell r="AI182">
            <v>4719.476000000001</v>
          </cell>
        </row>
        <row r="183">
          <cell r="AH183">
            <v>63836.11700000001</v>
          </cell>
          <cell r="AI183">
            <v>65669.39</v>
          </cell>
        </row>
        <row r="184">
          <cell r="AH184">
            <v>3151.1549999999997</v>
          </cell>
          <cell r="AI184">
            <v>3216.7549999999997</v>
          </cell>
        </row>
        <row r="185">
          <cell r="AH185">
            <v>25510.181000000004</v>
          </cell>
          <cell r="AI185">
            <v>25886.081000000006</v>
          </cell>
        </row>
        <row r="186">
          <cell r="AH186">
            <v>67759.46</v>
          </cell>
          <cell r="AI186">
            <v>69803.17599999999</v>
          </cell>
        </row>
        <row r="187">
          <cell r="AH187">
            <v>2474.25</v>
          </cell>
          <cell r="AI187">
            <v>2489.88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3062013"/>
    </sheetNames>
    <sheetDataSet>
      <sheetData sheetId="1">
        <row r="8">
          <cell r="F8">
            <v>110238</v>
          </cell>
          <cell r="H8">
            <v>636057</v>
          </cell>
        </row>
        <row r="9">
          <cell r="F9">
            <v>250168</v>
          </cell>
          <cell r="H9">
            <v>1548011</v>
          </cell>
        </row>
        <row r="10">
          <cell r="F10">
            <v>1346</v>
          </cell>
          <cell r="H10">
            <v>5423</v>
          </cell>
        </row>
        <row r="13">
          <cell r="F13">
            <v>78699</v>
          </cell>
          <cell r="H13">
            <v>426121.2</v>
          </cell>
        </row>
        <row r="14">
          <cell r="F14">
            <v>6642</v>
          </cell>
          <cell r="H14">
            <v>24236</v>
          </cell>
        </row>
        <row r="15">
          <cell r="F15">
            <v>45504</v>
          </cell>
          <cell r="H15">
            <v>221752</v>
          </cell>
        </row>
        <row r="18">
          <cell r="F18">
            <v>174206</v>
          </cell>
          <cell r="H18">
            <v>1671966</v>
          </cell>
        </row>
        <row r="19">
          <cell r="F19">
            <v>14409</v>
          </cell>
          <cell r="H19">
            <v>75268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7062013"/>
    </sheetNames>
    <sheetDataSet>
      <sheetData sheetId="0">
        <row r="8">
          <cell r="F8">
            <v>71600</v>
          </cell>
          <cell r="H8">
            <v>260600</v>
          </cell>
        </row>
        <row r="9">
          <cell r="F9">
            <v>8500</v>
          </cell>
          <cell r="H9">
            <v>41150</v>
          </cell>
        </row>
        <row r="10">
          <cell r="F10">
            <v>1700</v>
          </cell>
          <cell r="H10">
            <v>5981</v>
          </cell>
        </row>
        <row r="13">
          <cell r="F13">
            <v>9700</v>
          </cell>
          <cell r="H13">
            <v>41785</v>
          </cell>
        </row>
        <row r="14">
          <cell r="F14">
            <v>2500</v>
          </cell>
          <cell r="H14">
            <v>7749</v>
          </cell>
        </row>
        <row r="15">
          <cell r="F15">
            <v>6400</v>
          </cell>
          <cell r="H15">
            <v>26335</v>
          </cell>
        </row>
        <row r="18">
          <cell r="F18">
            <v>4000</v>
          </cell>
          <cell r="H18">
            <v>22400</v>
          </cell>
        </row>
        <row r="19">
          <cell r="F19">
            <v>2600</v>
          </cell>
          <cell r="H19">
            <v>15860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TC"/>
      <sheetName val="NA"/>
      <sheetName val="France collecte 1314"/>
    </sheetNames>
    <sheetDataSet>
      <sheetData sheetId="0">
        <row r="168">
          <cell r="AI168">
            <v>537746.2</v>
          </cell>
        </row>
        <row r="169">
          <cell r="AI169">
            <v>608189.9</v>
          </cell>
        </row>
        <row r="170">
          <cell r="AI170">
            <v>1959261.2</v>
          </cell>
        </row>
        <row r="171">
          <cell r="AI171">
            <v>375189.8</v>
          </cell>
        </row>
        <row r="172">
          <cell r="AI172">
            <v>2420771.1</v>
          </cell>
        </row>
        <row r="173">
          <cell r="AI173">
            <v>4628451.7</v>
          </cell>
        </row>
        <row r="174">
          <cell r="AI174">
            <v>579965.4</v>
          </cell>
        </row>
        <row r="175">
          <cell r="AI175">
            <v>35382.4</v>
          </cell>
        </row>
        <row r="176">
          <cell r="AI176">
            <v>3077138.4</v>
          </cell>
        </row>
        <row r="177">
          <cell r="AI177">
            <v>1618506.9</v>
          </cell>
        </row>
        <row r="178">
          <cell r="AI178">
            <v>322564.2</v>
          </cell>
        </row>
        <row r="179">
          <cell r="AI179">
            <v>1693855.5</v>
          </cell>
        </row>
        <row r="180">
          <cell r="AI180">
            <v>1934574.8</v>
          </cell>
        </row>
        <row r="181">
          <cell r="AI181">
            <v>4316221.1</v>
          </cell>
        </row>
        <row r="182">
          <cell r="AI182">
            <v>1829406.7</v>
          </cell>
        </row>
        <row r="183">
          <cell r="AI183">
            <v>2389170.9</v>
          </cell>
        </row>
        <row r="184">
          <cell r="AI184">
            <v>2306040.2</v>
          </cell>
        </row>
        <row r="185">
          <cell r="AI185">
            <v>1314628.9</v>
          </cell>
        </row>
        <row r="186">
          <cell r="AI186">
            <v>1424942.1</v>
          </cell>
        </row>
        <row r="187">
          <cell r="AI187">
            <v>44582.1</v>
          </cell>
        </row>
      </sheetData>
      <sheetData sheetId="1">
        <row r="168">
          <cell r="AI168">
            <v>3467</v>
          </cell>
        </row>
        <row r="169">
          <cell r="AI169">
            <v>436.9</v>
          </cell>
        </row>
        <row r="170">
          <cell r="AI170">
            <v>2017.2</v>
          </cell>
        </row>
        <row r="171">
          <cell r="AI171">
            <v>25.9</v>
          </cell>
        </row>
        <row r="172">
          <cell r="AI172">
            <v>3.4</v>
          </cell>
        </row>
        <row r="173">
          <cell r="AI173">
            <v>142.5</v>
          </cell>
        </row>
        <row r="174">
          <cell r="AI174">
            <v>40825.7</v>
          </cell>
        </row>
        <row r="175">
          <cell r="AI175">
            <v>178899.1</v>
          </cell>
        </row>
        <row r="176">
          <cell r="AI176">
            <v>700.1</v>
          </cell>
        </row>
        <row r="177">
          <cell r="AI177">
            <v>102.3</v>
          </cell>
        </row>
        <row r="178">
          <cell r="AI178">
            <v>0</v>
          </cell>
        </row>
        <row r="179">
          <cell r="AI179">
            <v>707.1</v>
          </cell>
        </row>
        <row r="180">
          <cell r="AI180">
            <v>152385.7</v>
          </cell>
        </row>
        <row r="181">
          <cell r="AI181">
            <v>515583.6</v>
          </cell>
        </row>
        <row r="182">
          <cell r="AI182">
            <v>26411.3</v>
          </cell>
        </row>
        <row r="183">
          <cell r="AI183">
            <v>201290.7</v>
          </cell>
        </row>
        <row r="184">
          <cell r="AI184">
            <v>1057.1</v>
          </cell>
        </row>
        <row r="185">
          <cell r="AI185">
            <v>2207.6</v>
          </cell>
        </row>
        <row r="186">
          <cell r="AI186">
            <v>399755.2</v>
          </cell>
        </row>
        <row r="187">
          <cell r="AI187">
            <v>266382.5</v>
          </cell>
        </row>
      </sheetData>
      <sheetData sheetId="2">
        <row r="168">
          <cell r="AI168">
            <v>49212.6</v>
          </cell>
        </row>
        <row r="169">
          <cell r="AI169">
            <v>69569.1</v>
          </cell>
        </row>
        <row r="170">
          <cell r="AI170">
            <v>890209.4</v>
          </cell>
        </row>
        <row r="171">
          <cell r="AI171">
            <v>87756.4</v>
          </cell>
        </row>
        <row r="172">
          <cell r="AI172">
            <v>339537.7</v>
          </cell>
        </row>
        <row r="173">
          <cell r="AI173">
            <v>680039.2</v>
          </cell>
        </row>
        <row r="174">
          <cell r="AI174">
            <v>112373</v>
          </cell>
        </row>
        <row r="175">
          <cell r="AI175">
            <v>16397.1</v>
          </cell>
        </row>
        <row r="176">
          <cell r="AI176">
            <v>1628960.5</v>
          </cell>
        </row>
        <row r="177">
          <cell r="AI177">
            <v>699248.3</v>
          </cell>
        </row>
        <row r="178">
          <cell r="AI178">
            <v>6944.7</v>
          </cell>
        </row>
        <row r="179">
          <cell r="AI179">
            <v>325312.2</v>
          </cell>
        </row>
        <row r="180">
          <cell r="AI180">
            <v>177024.2</v>
          </cell>
        </row>
        <row r="181">
          <cell r="AI181">
            <v>1565168.6</v>
          </cell>
        </row>
        <row r="182">
          <cell r="AI182">
            <v>467731.4</v>
          </cell>
        </row>
        <row r="183">
          <cell r="AI183">
            <v>484753.1</v>
          </cell>
        </row>
        <row r="184">
          <cell r="AI184">
            <v>316456.1</v>
          </cell>
        </row>
        <row r="185">
          <cell r="AI185">
            <v>210756.8</v>
          </cell>
        </row>
        <row r="186">
          <cell r="AI186">
            <v>184174.3</v>
          </cell>
        </row>
        <row r="187">
          <cell r="AI187">
            <v>21465.8</v>
          </cell>
        </row>
      </sheetData>
      <sheetData sheetId="3">
        <row r="168">
          <cell r="AI168">
            <v>1706914.5</v>
          </cell>
        </row>
        <row r="169">
          <cell r="AI169">
            <v>323201.4</v>
          </cell>
        </row>
        <row r="170">
          <cell r="AI170">
            <v>357515.1</v>
          </cell>
        </row>
        <row r="171">
          <cell r="AI171">
            <v>210585.1</v>
          </cell>
        </row>
        <row r="172">
          <cell r="AI172">
            <v>174050</v>
          </cell>
        </row>
        <row r="173">
          <cell r="AI173">
            <v>435082.6</v>
          </cell>
        </row>
        <row r="174">
          <cell r="AI174">
            <v>946432.3</v>
          </cell>
        </row>
        <row r="175">
          <cell r="AI175">
            <v>27782.6</v>
          </cell>
        </row>
        <row r="176">
          <cell r="AI176">
            <v>346025.4</v>
          </cell>
        </row>
        <row r="177">
          <cell r="AI177">
            <v>129237.9</v>
          </cell>
        </row>
        <row r="178">
          <cell r="AI178">
            <v>1132896.4</v>
          </cell>
        </row>
        <row r="179">
          <cell r="AI179">
            <v>583013.6</v>
          </cell>
        </row>
        <row r="180">
          <cell r="AI180">
            <v>1123746.1</v>
          </cell>
        </row>
        <row r="181">
          <cell r="AI181">
            <v>1170505.5</v>
          </cell>
        </row>
        <row r="182">
          <cell r="AI182">
            <v>395786.6</v>
          </cell>
        </row>
        <row r="183">
          <cell r="AI183">
            <v>1391911.3</v>
          </cell>
        </row>
        <row r="184">
          <cell r="AI184">
            <v>68063.6</v>
          </cell>
        </row>
        <row r="185">
          <cell r="AI185">
            <v>129733.1</v>
          </cell>
        </row>
        <row r="186">
          <cell r="AI186">
            <v>1001969.1</v>
          </cell>
        </row>
        <row r="187">
          <cell r="AI187">
            <v>16844</v>
          </cell>
        </row>
      </sheetData>
      <sheetData sheetId="4">
        <row r="168">
          <cell r="AI168">
            <v>421.3</v>
          </cell>
        </row>
        <row r="169">
          <cell r="AI169">
            <v>5402.2</v>
          </cell>
        </row>
        <row r="170">
          <cell r="AI170">
            <v>5600.2</v>
          </cell>
        </row>
        <row r="171">
          <cell r="AI171">
            <v>4604.2</v>
          </cell>
        </row>
        <row r="172">
          <cell r="AI172">
            <v>838.7</v>
          </cell>
        </row>
        <row r="173">
          <cell r="AI173">
            <v>2905</v>
          </cell>
        </row>
        <row r="174">
          <cell r="AI174">
            <v>5001.4</v>
          </cell>
        </row>
        <row r="175">
          <cell r="AI175">
            <v>533.4</v>
          </cell>
        </row>
        <row r="176">
          <cell r="AI176">
            <v>813.5</v>
          </cell>
        </row>
        <row r="177">
          <cell r="AI177">
            <v>928.3</v>
          </cell>
        </row>
        <row r="178">
          <cell r="AI178">
            <v>596</v>
          </cell>
        </row>
        <row r="179">
          <cell r="AI179">
            <v>250</v>
          </cell>
        </row>
        <row r="180">
          <cell r="AI180">
            <v>2890</v>
          </cell>
        </row>
        <row r="181">
          <cell r="AI181">
            <v>24330.5</v>
          </cell>
        </row>
        <row r="182">
          <cell r="AI182">
            <v>1553.3</v>
          </cell>
        </row>
        <row r="183">
          <cell r="AI183">
            <v>970.7</v>
          </cell>
        </row>
        <row r="184">
          <cell r="AI184">
            <v>349.5</v>
          </cell>
        </row>
        <row r="185">
          <cell r="AI185">
            <v>588.6</v>
          </cell>
        </row>
        <row r="186">
          <cell r="AI186">
            <v>1380.3</v>
          </cell>
        </row>
        <row r="187">
          <cell r="AI187">
            <v>409.6</v>
          </cell>
        </row>
      </sheetData>
      <sheetData sheetId="5">
        <row r="168">
          <cell r="AI168">
            <v>2629.2</v>
          </cell>
        </row>
        <row r="169">
          <cell r="AI169">
            <v>6292.3</v>
          </cell>
        </row>
        <row r="170">
          <cell r="AI170">
            <v>22319.1</v>
          </cell>
        </row>
        <row r="171">
          <cell r="AI171">
            <v>2212.7</v>
          </cell>
        </row>
        <row r="172">
          <cell r="AI172">
            <v>13085.1</v>
          </cell>
        </row>
        <row r="173">
          <cell r="AI173">
            <v>20519.1</v>
          </cell>
        </row>
        <row r="174">
          <cell r="AI174">
            <v>3254.1</v>
          </cell>
        </row>
        <row r="175">
          <cell r="AI175">
            <v>314.3</v>
          </cell>
        </row>
        <row r="176">
          <cell r="AI176">
            <v>21219</v>
          </cell>
        </row>
        <row r="177">
          <cell r="AI177">
            <v>6746.9</v>
          </cell>
        </row>
        <row r="178">
          <cell r="AI178">
            <v>472</v>
          </cell>
        </row>
        <row r="179">
          <cell r="AI179">
            <v>39533.3</v>
          </cell>
        </row>
        <row r="180">
          <cell r="AI180">
            <v>14276.8</v>
          </cell>
        </row>
        <row r="181">
          <cell r="AI181">
            <v>29627</v>
          </cell>
        </row>
        <row r="182">
          <cell r="AI182">
            <v>11292</v>
          </cell>
        </row>
        <row r="183">
          <cell r="AI183">
            <v>6119</v>
          </cell>
        </row>
        <row r="184">
          <cell r="AI184">
            <v>6424.1</v>
          </cell>
        </row>
        <row r="185">
          <cell r="AI185">
            <v>30263.1</v>
          </cell>
        </row>
        <row r="186">
          <cell r="AI186">
            <v>6584.2</v>
          </cell>
        </row>
        <row r="187">
          <cell r="AI187">
            <v>664.4</v>
          </cell>
        </row>
      </sheetData>
      <sheetData sheetId="6">
        <row r="168">
          <cell r="AI168">
            <v>11815.4</v>
          </cell>
        </row>
        <row r="169">
          <cell r="AI169">
            <v>355.7</v>
          </cell>
        </row>
        <row r="170">
          <cell r="AI170">
            <v>299.7</v>
          </cell>
        </row>
        <row r="171">
          <cell r="AI171">
            <v>36</v>
          </cell>
        </row>
        <row r="172">
          <cell r="AI172">
            <v>0</v>
          </cell>
        </row>
        <row r="173">
          <cell r="AI173">
            <v>60.2</v>
          </cell>
        </row>
        <row r="174">
          <cell r="AI174">
            <v>18354.3</v>
          </cell>
        </row>
        <row r="175">
          <cell r="AI175">
            <v>4490.9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5333.5</v>
          </cell>
        </row>
        <row r="179">
          <cell r="AI179">
            <v>0</v>
          </cell>
        </row>
        <row r="180">
          <cell r="AI180">
            <v>2154.5</v>
          </cell>
        </row>
        <row r="181">
          <cell r="AI181">
            <v>22343</v>
          </cell>
        </row>
        <row r="182">
          <cell r="AI182">
            <v>263.6</v>
          </cell>
        </row>
        <row r="183">
          <cell r="AI183">
            <v>11679.1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61011.9</v>
          </cell>
        </row>
        <row r="187">
          <cell r="AI187">
            <v>5292.2</v>
          </cell>
        </row>
      </sheetData>
      <sheetData sheetId="7">
        <row r="168">
          <cell r="AI168">
            <v>24702.7</v>
          </cell>
        </row>
        <row r="169">
          <cell r="AI169">
            <v>60842.1</v>
          </cell>
        </row>
        <row r="170">
          <cell r="AI170">
            <v>30784.1</v>
          </cell>
        </row>
        <row r="171">
          <cell r="AI171">
            <v>9816.2</v>
          </cell>
        </row>
        <row r="172">
          <cell r="AI172">
            <v>3237</v>
          </cell>
        </row>
        <row r="173">
          <cell r="AI173">
            <v>4591.3</v>
          </cell>
        </row>
        <row r="174">
          <cell r="AI174">
            <v>31614</v>
          </cell>
        </row>
        <row r="175">
          <cell r="AI175">
            <v>2676.2</v>
          </cell>
        </row>
        <row r="176">
          <cell r="AI176">
            <v>14427.6</v>
          </cell>
        </row>
        <row r="177">
          <cell r="AI177">
            <v>28430.1</v>
          </cell>
        </row>
        <row r="178">
          <cell r="AI178">
            <v>1771.9</v>
          </cell>
        </row>
        <row r="179">
          <cell r="AI179">
            <v>249659.5</v>
          </cell>
        </row>
        <row r="180">
          <cell r="AI180">
            <v>111598.1</v>
          </cell>
        </row>
        <row r="181">
          <cell r="AI181">
            <v>66460.3</v>
          </cell>
        </row>
        <row r="182">
          <cell r="AI182">
            <v>4309.5</v>
          </cell>
        </row>
        <row r="183">
          <cell r="AI183">
            <v>37381.7</v>
          </cell>
        </row>
        <row r="184">
          <cell r="AI184">
            <v>2799.8</v>
          </cell>
        </row>
        <row r="185">
          <cell r="AI185">
            <v>21522.3</v>
          </cell>
        </row>
        <row r="186">
          <cell r="AI186">
            <v>53800.8</v>
          </cell>
        </row>
        <row r="187">
          <cell r="AI187">
            <v>2246.6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62013"/>
    </sheetNames>
    <sheetDataSet>
      <sheetData sheetId="1">
        <row r="9">
          <cell r="F9">
            <v>135450</v>
          </cell>
          <cell r="H9">
            <v>839018</v>
          </cell>
        </row>
        <row r="10">
          <cell r="F10">
            <v>6140</v>
          </cell>
          <cell r="H10">
            <v>27496</v>
          </cell>
        </row>
        <row r="13">
          <cell r="F13">
            <v>36450</v>
          </cell>
          <cell r="H13">
            <v>197590</v>
          </cell>
        </row>
        <row r="14">
          <cell r="F14">
            <v>4770</v>
          </cell>
          <cell r="H14">
            <v>17951</v>
          </cell>
        </row>
        <row r="15">
          <cell r="F15">
            <v>71100</v>
          </cell>
          <cell r="H15">
            <v>363740</v>
          </cell>
        </row>
        <row r="18">
          <cell r="F18">
            <v>49560</v>
          </cell>
          <cell r="H18">
            <v>388212</v>
          </cell>
        </row>
        <row r="19">
          <cell r="F19">
            <v>700</v>
          </cell>
          <cell r="H19">
            <v>4345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42014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42014_bi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42014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4042014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42014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42014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3"/>
    </sheetNames>
    <sheetDataSet>
      <sheetData sheetId="1">
        <row r="8">
          <cell r="F8">
            <v>1950</v>
          </cell>
          <cell r="H8">
            <v>11310</v>
          </cell>
        </row>
        <row r="9">
          <cell r="F9">
            <v>300100</v>
          </cell>
          <cell r="H9">
            <v>1982790</v>
          </cell>
        </row>
        <row r="10">
          <cell r="F10">
            <v>2160</v>
          </cell>
          <cell r="H10">
            <v>11022</v>
          </cell>
        </row>
        <row r="13">
          <cell r="F13">
            <v>193500</v>
          </cell>
          <cell r="H13">
            <v>1146230</v>
          </cell>
        </row>
        <row r="14">
          <cell r="F14">
            <v>8500</v>
          </cell>
          <cell r="H14">
            <v>33380</v>
          </cell>
        </row>
        <row r="15">
          <cell r="F15">
            <v>27200</v>
          </cell>
          <cell r="H15">
            <v>123740</v>
          </cell>
        </row>
        <row r="18">
          <cell r="F18">
            <v>49600</v>
          </cell>
          <cell r="H18">
            <v>469130</v>
          </cell>
        </row>
        <row r="19">
          <cell r="F19">
            <v>800</v>
          </cell>
          <cell r="H19">
            <v>3600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42014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42014_bis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8042014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9042014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  <sheetName val="PrevReg10042014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1042014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2042014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"/>
      <sheetName val="Récolte_N+1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304201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3_bis"/>
    </sheetNames>
    <sheetDataSet>
      <sheetData sheetId="1">
        <row r="9">
          <cell r="F9">
            <v>63900</v>
          </cell>
          <cell r="H9">
            <v>415350</v>
          </cell>
        </row>
        <row r="10">
          <cell r="F10">
            <v>1600</v>
          </cell>
          <cell r="H10">
            <v>8480</v>
          </cell>
        </row>
        <row r="13">
          <cell r="F13">
            <v>31950</v>
          </cell>
          <cell r="H13">
            <v>179257.5</v>
          </cell>
        </row>
        <row r="14">
          <cell r="F14">
            <v>1395</v>
          </cell>
          <cell r="H14">
            <v>6556.5</v>
          </cell>
        </row>
        <row r="15">
          <cell r="F15">
            <v>7040</v>
          </cell>
          <cell r="H15">
            <v>31680</v>
          </cell>
        </row>
        <row r="18">
          <cell r="F18">
            <v>35650</v>
          </cell>
          <cell r="H18">
            <v>341527</v>
          </cell>
        </row>
        <row r="19">
          <cell r="F19">
            <v>120</v>
          </cell>
          <cell r="H19">
            <v>684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7042014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  <sheetDataSet>
      <sheetData sheetId="0">
        <row r="33">
          <cell r="C33">
            <v>4975768</v>
          </cell>
          <cell r="E33">
            <v>36805989.4</v>
          </cell>
          <cell r="G33">
            <v>33991100</v>
          </cell>
        </row>
        <row r="35">
          <cell r="C35">
            <v>4861316</v>
          </cell>
          <cell r="E35">
            <v>35622562.6</v>
          </cell>
          <cell r="G35">
            <v>32645449.645999998</v>
          </cell>
        </row>
        <row r="64">
          <cell r="C64">
            <v>33416589.5</v>
          </cell>
          <cell r="D64">
            <v>31975609.247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  <sheetDataSet>
      <sheetData sheetId="0">
        <row r="33">
          <cell r="C33">
            <v>340737</v>
          </cell>
          <cell r="E33">
            <v>1818003</v>
          </cell>
          <cell r="G33">
            <v>1802105</v>
          </cell>
        </row>
        <row r="35">
          <cell r="C35">
            <v>436376</v>
          </cell>
          <cell r="E35">
            <v>2365614.3600000003</v>
          </cell>
          <cell r="G35">
            <v>2304366.4329999997</v>
          </cell>
        </row>
        <row r="64">
          <cell r="C64">
            <v>1792400.9000000001</v>
          </cell>
          <cell r="D64">
            <v>2212101.2909999997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  <sheetDataSet>
      <sheetData sheetId="0">
        <row r="33">
          <cell r="C33">
            <v>1634686</v>
          </cell>
          <cell r="E33">
            <v>10325387.095348837</v>
          </cell>
          <cell r="G33">
            <v>8499737</v>
          </cell>
        </row>
        <row r="35">
          <cell r="C35">
            <v>1681620</v>
          </cell>
          <cell r="E35">
            <v>11347417.181443298</v>
          </cell>
          <cell r="G35">
            <v>9575296.102000002</v>
          </cell>
        </row>
        <row r="64">
          <cell r="C64">
            <v>8333090.499999999</v>
          </cell>
          <cell r="D64">
            <v>9478216.072000002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  <sheetDataSet>
      <sheetData sheetId="0">
        <row r="33">
          <cell r="C33">
            <v>94624</v>
          </cell>
          <cell r="E33">
            <v>443656.5</v>
          </cell>
          <cell r="G33">
            <v>250703</v>
          </cell>
        </row>
        <row r="35">
          <cell r="C35">
            <v>82618</v>
          </cell>
          <cell r="E35">
            <v>400940.78</v>
          </cell>
          <cell r="G35">
            <v>204888.16799999998</v>
          </cell>
        </row>
        <row r="64">
          <cell r="C64">
            <v>243847.7</v>
          </cell>
          <cell r="D64">
            <v>201306.794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  <sheetDataSet>
      <sheetData sheetId="0">
        <row r="33">
          <cell r="C33">
            <v>29501</v>
          </cell>
          <cell r="E33">
            <v>145309.4</v>
          </cell>
          <cell r="G33">
            <v>64269</v>
          </cell>
        </row>
        <row r="35">
          <cell r="C35">
            <v>31571</v>
          </cell>
          <cell r="E35">
            <v>160975</v>
          </cell>
          <cell r="G35">
            <v>79236.43300000002</v>
          </cell>
        </row>
        <row r="64">
          <cell r="C64">
            <v>60366.7</v>
          </cell>
          <cell r="D64">
            <v>77570.093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  <sheetDataSet>
      <sheetData sheetId="0">
        <row r="33">
          <cell r="C33">
            <v>386904</v>
          </cell>
          <cell r="E33">
            <v>2050998.2</v>
          </cell>
          <cell r="G33">
            <v>778941</v>
          </cell>
        </row>
        <row r="35">
          <cell r="C35">
            <v>413518</v>
          </cell>
          <cell r="E35">
            <v>2289571.2</v>
          </cell>
          <cell r="G35">
            <v>1004967.427</v>
          </cell>
        </row>
        <row r="64">
          <cell r="C64">
            <v>762671.8000000002</v>
          </cell>
          <cell r="D64">
            <v>987971.8319999999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  <sheetDataSet>
      <sheetData sheetId="0">
        <row r="33">
          <cell r="C33">
            <v>1762791</v>
          </cell>
          <cell r="E33">
            <v>14481049.89976104</v>
          </cell>
          <cell r="G33">
            <v>12585730</v>
          </cell>
        </row>
        <row r="35">
          <cell r="C35">
            <v>1674107</v>
          </cell>
          <cell r="E35">
            <v>15340936.129954066</v>
          </cell>
          <cell r="G35">
            <v>13691569.981</v>
          </cell>
        </row>
        <row r="64">
          <cell r="C64">
            <v>11671296.2</v>
          </cell>
          <cell r="D64">
            <v>12938490.657000002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  <sheetDataSet>
      <sheetData sheetId="0">
        <row r="33">
          <cell r="C33">
            <v>51850</v>
          </cell>
          <cell r="E33">
            <v>280987</v>
          </cell>
          <cell r="G33">
            <v>152996</v>
          </cell>
        </row>
        <row r="35">
          <cell r="C35">
            <v>42124</v>
          </cell>
          <cell r="E35">
            <v>242018</v>
          </cell>
          <cell r="G35">
            <v>122021.292</v>
          </cell>
        </row>
        <row r="64">
          <cell r="C64">
            <v>143490.00000000003</v>
          </cell>
          <cell r="D64">
            <v>119322.5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2165</v>
          </cell>
          <cell r="H8">
            <v>10675</v>
          </cell>
          <cell r="I8">
            <v>3500</v>
          </cell>
        </row>
        <row r="9">
          <cell r="F9">
            <v>109200</v>
          </cell>
          <cell r="H9">
            <v>631000</v>
          </cell>
          <cell r="I9">
            <v>552000</v>
          </cell>
        </row>
        <row r="10">
          <cell r="F10">
            <v>480</v>
          </cell>
          <cell r="H10">
            <v>2140</v>
          </cell>
          <cell r="I10">
            <v>425</v>
          </cell>
        </row>
        <row r="11">
          <cell r="F11">
            <v>15610</v>
          </cell>
          <cell r="H11">
            <v>87400</v>
          </cell>
        </row>
        <row r="12">
          <cell r="F12">
            <v>1530</v>
          </cell>
          <cell r="H12">
            <v>8055</v>
          </cell>
        </row>
        <row r="13">
          <cell r="F13">
            <v>17140</v>
          </cell>
          <cell r="H13">
            <v>95455</v>
          </cell>
          <cell r="I13">
            <v>51350</v>
          </cell>
        </row>
        <row r="14">
          <cell r="F14">
            <v>1855</v>
          </cell>
          <cell r="H14">
            <v>8075</v>
          </cell>
          <cell r="I14">
            <v>2825</v>
          </cell>
        </row>
        <row r="15">
          <cell r="F15">
            <v>18255</v>
          </cell>
          <cell r="H15">
            <v>93075</v>
          </cell>
          <cell r="I15">
            <v>26350</v>
          </cell>
        </row>
        <row r="18">
          <cell r="F18">
            <v>317355</v>
          </cell>
          <cell r="H18">
            <v>2299640</v>
          </cell>
          <cell r="I18">
            <v>2050030</v>
          </cell>
        </row>
        <row r="19">
          <cell r="F19">
            <v>5190</v>
          </cell>
          <cell r="H19">
            <v>22850</v>
          </cell>
          <cell r="I19">
            <v>12575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62013"/>
    </sheetNames>
    <sheetDataSet>
      <sheetData sheetId="1">
        <row r="9">
          <cell r="F9">
            <v>300000</v>
          </cell>
          <cell r="H9">
            <v>2370000</v>
          </cell>
        </row>
        <row r="10">
          <cell r="F10">
            <v>200</v>
          </cell>
          <cell r="H10">
            <v>1400</v>
          </cell>
        </row>
        <row r="13">
          <cell r="F13">
            <v>51640</v>
          </cell>
          <cell r="H13">
            <v>399980</v>
          </cell>
        </row>
        <row r="14">
          <cell r="F14">
            <v>2560</v>
          </cell>
          <cell r="H14">
            <v>15360</v>
          </cell>
        </row>
        <row r="15">
          <cell r="F15">
            <v>1860</v>
          </cell>
          <cell r="H15">
            <v>13020</v>
          </cell>
        </row>
        <row r="18">
          <cell r="F18">
            <v>19000</v>
          </cell>
          <cell r="H18">
            <v>176700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139200</v>
          </cell>
          <cell r="H9">
            <v>872041</v>
          </cell>
          <cell r="I9">
            <v>615000</v>
          </cell>
        </row>
        <row r="10">
          <cell r="F10">
            <v>6040</v>
          </cell>
          <cell r="H10">
            <v>26661</v>
          </cell>
          <cell r="I10">
            <v>5600</v>
          </cell>
        </row>
        <row r="11">
          <cell r="F11">
            <v>33380</v>
          </cell>
          <cell r="H11">
            <v>188728</v>
          </cell>
        </row>
        <row r="12">
          <cell r="F12">
            <v>2960</v>
          </cell>
          <cell r="H12">
            <v>10166</v>
          </cell>
        </row>
        <row r="13">
          <cell r="F13">
            <v>36340</v>
          </cell>
          <cell r="H13">
            <v>198894</v>
          </cell>
          <cell r="I13">
            <v>71000</v>
          </cell>
        </row>
        <row r="14">
          <cell r="F14">
            <v>5070</v>
          </cell>
          <cell r="H14">
            <v>18385</v>
          </cell>
          <cell r="I14">
            <v>6500</v>
          </cell>
        </row>
        <row r="15">
          <cell r="F15">
            <v>73900</v>
          </cell>
          <cell r="H15">
            <v>371550</v>
          </cell>
          <cell r="I15">
            <v>62000</v>
          </cell>
        </row>
        <row r="18">
          <cell r="F18">
            <v>54100</v>
          </cell>
          <cell r="H18">
            <v>453142</v>
          </cell>
          <cell r="I18">
            <v>350000</v>
          </cell>
        </row>
        <row r="19">
          <cell r="F19">
            <v>475</v>
          </cell>
          <cell r="H19">
            <v>3540</v>
          </cell>
          <cell r="I19">
            <v>500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1680</v>
          </cell>
          <cell r="H8">
            <v>7896</v>
          </cell>
          <cell r="I8">
            <v>2100</v>
          </cell>
        </row>
        <row r="9">
          <cell r="F9">
            <v>317700</v>
          </cell>
          <cell r="H9">
            <v>2079250</v>
          </cell>
          <cell r="I9">
            <v>2050000</v>
          </cell>
        </row>
        <row r="10">
          <cell r="F10">
            <v>2130</v>
          </cell>
          <cell r="H10">
            <v>10279</v>
          </cell>
          <cell r="I10">
            <v>5700</v>
          </cell>
        </row>
        <row r="11">
          <cell r="F11">
            <v>144800</v>
          </cell>
          <cell r="H11">
            <v>844600</v>
          </cell>
        </row>
        <row r="12">
          <cell r="F12">
            <v>42000</v>
          </cell>
          <cell r="H12">
            <v>183790</v>
          </cell>
        </row>
        <row r="13">
          <cell r="F13">
            <v>186800</v>
          </cell>
          <cell r="H13">
            <v>1028390</v>
          </cell>
          <cell r="I13">
            <v>920000</v>
          </cell>
        </row>
        <row r="14">
          <cell r="F14">
            <v>11100</v>
          </cell>
          <cell r="H14">
            <v>40270</v>
          </cell>
          <cell r="I14">
            <v>22500</v>
          </cell>
        </row>
        <row r="15">
          <cell r="F15">
            <v>27400</v>
          </cell>
          <cell r="H15">
            <v>129280</v>
          </cell>
          <cell r="I15">
            <v>31500</v>
          </cell>
        </row>
        <row r="18">
          <cell r="F18">
            <v>55800</v>
          </cell>
          <cell r="H18">
            <v>434740</v>
          </cell>
          <cell r="I18">
            <v>365000</v>
          </cell>
        </row>
        <row r="19">
          <cell r="F19">
            <v>800</v>
          </cell>
          <cell r="H19">
            <v>3600</v>
          </cell>
          <cell r="I19">
            <v>300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66300</v>
          </cell>
          <cell r="H9">
            <v>417690</v>
          </cell>
          <cell r="I9">
            <v>380000</v>
          </cell>
        </row>
        <row r="10">
          <cell r="F10">
            <v>1530</v>
          </cell>
          <cell r="H10">
            <v>8109</v>
          </cell>
          <cell r="I10">
            <v>5000</v>
          </cell>
        </row>
        <row r="11">
          <cell r="F11">
            <v>26300</v>
          </cell>
          <cell r="H11">
            <v>147280</v>
          </cell>
        </row>
        <row r="12">
          <cell r="F12">
            <v>3700</v>
          </cell>
          <cell r="H12">
            <v>17390</v>
          </cell>
        </row>
        <row r="13">
          <cell r="F13">
            <v>30000</v>
          </cell>
          <cell r="H13">
            <v>164670</v>
          </cell>
          <cell r="I13">
            <v>90000</v>
          </cell>
        </row>
        <row r="14">
          <cell r="F14">
            <v>1550</v>
          </cell>
          <cell r="H14">
            <v>6200</v>
          </cell>
          <cell r="I14">
            <v>2500</v>
          </cell>
        </row>
        <row r="15">
          <cell r="F15">
            <v>6150</v>
          </cell>
          <cell r="H15">
            <v>33210</v>
          </cell>
          <cell r="I15">
            <v>11500</v>
          </cell>
        </row>
        <row r="18">
          <cell r="F18">
            <v>31500</v>
          </cell>
          <cell r="H18">
            <v>252000</v>
          </cell>
          <cell r="I18">
            <v>215000</v>
          </cell>
        </row>
        <row r="19">
          <cell r="F19">
            <v>60</v>
          </cell>
          <cell r="H19">
            <v>300</v>
          </cell>
          <cell r="I19">
            <v>50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283000</v>
          </cell>
          <cell r="H9">
            <v>2520000</v>
          </cell>
          <cell r="I9">
            <v>2460000</v>
          </cell>
        </row>
        <row r="10">
          <cell r="F10">
            <v>100</v>
          </cell>
          <cell r="H10">
            <v>760</v>
          </cell>
          <cell r="I10">
            <v>900</v>
          </cell>
        </row>
        <row r="11">
          <cell r="F11">
            <v>33000</v>
          </cell>
          <cell r="H11">
            <v>280500</v>
          </cell>
        </row>
        <row r="12">
          <cell r="F12">
            <v>16500</v>
          </cell>
          <cell r="H12">
            <v>118800</v>
          </cell>
        </row>
        <row r="13">
          <cell r="F13">
            <v>49500</v>
          </cell>
          <cell r="H13">
            <v>399300</v>
          </cell>
          <cell r="I13">
            <v>346000</v>
          </cell>
        </row>
        <row r="14">
          <cell r="F14">
            <v>3800</v>
          </cell>
          <cell r="H14">
            <v>24700</v>
          </cell>
          <cell r="I14">
            <v>14000</v>
          </cell>
        </row>
        <row r="15">
          <cell r="F15">
            <v>1120</v>
          </cell>
          <cell r="H15">
            <v>8400</v>
          </cell>
          <cell r="I15">
            <v>3300</v>
          </cell>
        </row>
        <row r="18">
          <cell r="F18">
            <v>20000</v>
          </cell>
          <cell r="H18">
            <v>186000</v>
          </cell>
          <cell r="I18">
            <v>180000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100</v>
          </cell>
          <cell r="H8">
            <v>600</v>
          </cell>
          <cell r="I8">
            <v>400</v>
          </cell>
        </row>
        <row r="9">
          <cell r="F9">
            <v>546000</v>
          </cell>
          <cell r="H9">
            <v>4956960</v>
          </cell>
          <cell r="I9">
            <v>4690000</v>
          </cell>
        </row>
        <row r="10">
          <cell r="F10">
            <v>580</v>
          </cell>
          <cell r="H10">
            <v>3760</v>
          </cell>
          <cell r="I10">
            <v>3000</v>
          </cell>
        </row>
        <row r="11">
          <cell r="F11">
            <v>59400</v>
          </cell>
          <cell r="H11">
            <v>477400</v>
          </cell>
        </row>
        <row r="12">
          <cell r="F12">
            <v>36800</v>
          </cell>
          <cell r="H12">
            <v>271900</v>
          </cell>
        </row>
        <row r="13">
          <cell r="F13">
            <v>96200</v>
          </cell>
          <cell r="H13">
            <v>749300</v>
          </cell>
          <cell r="I13">
            <v>687000</v>
          </cell>
        </row>
        <row r="14">
          <cell r="F14">
            <v>4000</v>
          </cell>
          <cell r="H14">
            <v>24800</v>
          </cell>
          <cell r="I14">
            <v>21000</v>
          </cell>
        </row>
        <row r="15">
          <cell r="F15">
            <v>1700</v>
          </cell>
          <cell r="H15">
            <v>10800</v>
          </cell>
          <cell r="I15">
            <v>4600</v>
          </cell>
        </row>
        <row r="18">
          <cell r="F18">
            <v>54300</v>
          </cell>
          <cell r="H18">
            <v>490300</v>
          </cell>
          <cell r="I18">
            <v>444000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7930</v>
          </cell>
          <cell r="H8">
            <v>42400</v>
          </cell>
          <cell r="I8">
            <v>41500</v>
          </cell>
        </row>
        <row r="9">
          <cell r="F9">
            <v>118875</v>
          </cell>
          <cell r="H9">
            <v>705000</v>
          </cell>
          <cell r="I9">
            <v>585000</v>
          </cell>
        </row>
        <row r="10">
          <cell r="F10">
            <v>3550</v>
          </cell>
          <cell r="H10">
            <v>16050</v>
          </cell>
          <cell r="I10">
            <v>5100</v>
          </cell>
        </row>
        <row r="11">
          <cell r="F11">
            <v>36160</v>
          </cell>
          <cell r="H11">
            <v>195580</v>
          </cell>
        </row>
        <row r="12">
          <cell r="F12">
            <v>1915</v>
          </cell>
          <cell r="H12">
            <v>6840</v>
          </cell>
        </row>
        <row r="13">
          <cell r="F13">
            <v>38075</v>
          </cell>
          <cell r="H13">
            <v>202420</v>
          </cell>
          <cell r="I13">
            <v>112500</v>
          </cell>
        </row>
        <row r="14">
          <cell r="F14">
            <v>2320</v>
          </cell>
          <cell r="H14">
            <v>8160</v>
          </cell>
          <cell r="I14">
            <v>3300</v>
          </cell>
        </row>
        <row r="15">
          <cell r="F15">
            <v>21320</v>
          </cell>
          <cell r="H15">
            <v>115450</v>
          </cell>
          <cell r="I15">
            <v>32000</v>
          </cell>
        </row>
        <row r="18">
          <cell r="F18">
            <v>123500</v>
          </cell>
          <cell r="H18">
            <v>1014000</v>
          </cell>
          <cell r="I18">
            <v>960000</v>
          </cell>
        </row>
        <row r="19">
          <cell r="F19">
            <v>4870</v>
          </cell>
          <cell r="H19">
            <v>30850</v>
          </cell>
          <cell r="I19">
            <v>18500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42880</v>
          </cell>
          <cell r="H8">
            <v>180750</v>
          </cell>
          <cell r="I8">
            <v>179500</v>
          </cell>
        </row>
        <row r="9">
          <cell r="F9">
            <v>9000</v>
          </cell>
          <cell r="H9">
            <v>36800</v>
          </cell>
          <cell r="I9">
            <v>35500</v>
          </cell>
        </row>
        <row r="10">
          <cell r="F10">
            <v>410</v>
          </cell>
          <cell r="H10">
            <v>1230</v>
          </cell>
          <cell r="I10">
            <v>550</v>
          </cell>
        </row>
        <row r="11">
          <cell r="F11">
            <v>6600</v>
          </cell>
          <cell r="H11">
            <v>25700</v>
          </cell>
        </row>
        <row r="12">
          <cell r="F12">
            <v>2650</v>
          </cell>
          <cell r="H12">
            <v>9600</v>
          </cell>
        </row>
        <row r="13">
          <cell r="F13">
            <v>9250</v>
          </cell>
          <cell r="H13">
            <v>35300</v>
          </cell>
          <cell r="I13">
            <v>16500</v>
          </cell>
        </row>
        <row r="14">
          <cell r="F14">
            <v>1650</v>
          </cell>
          <cell r="H14">
            <v>4075</v>
          </cell>
          <cell r="I14">
            <v>325</v>
          </cell>
        </row>
        <row r="15">
          <cell r="F15">
            <v>3375</v>
          </cell>
          <cell r="H15">
            <v>13150</v>
          </cell>
          <cell r="I15">
            <v>2700</v>
          </cell>
        </row>
        <row r="18">
          <cell r="F18">
            <v>5900</v>
          </cell>
          <cell r="H18">
            <v>50000</v>
          </cell>
          <cell r="I18">
            <v>28000</v>
          </cell>
        </row>
        <row r="19">
          <cell r="F19">
            <v>1755</v>
          </cell>
          <cell r="H19">
            <v>8600</v>
          </cell>
          <cell r="I19">
            <v>4500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425</v>
          </cell>
          <cell r="H8">
            <v>2271</v>
          </cell>
          <cell r="I8">
            <v>1395</v>
          </cell>
        </row>
        <row r="9">
          <cell r="F9">
            <v>411480</v>
          </cell>
          <cell r="H9">
            <v>3286270</v>
          </cell>
          <cell r="I9">
            <v>3094000</v>
          </cell>
        </row>
        <row r="10">
          <cell r="F10">
            <v>240</v>
          </cell>
          <cell r="H10">
            <v>1080</v>
          </cell>
          <cell r="I10">
            <v>1000</v>
          </cell>
        </row>
        <row r="11">
          <cell r="F11">
            <v>114970</v>
          </cell>
          <cell r="H11">
            <v>758143</v>
          </cell>
        </row>
        <row r="12">
          <cell r="F12">
            <v>153800</v>
          </cell>
          <cell r="H12">
            <v>1020997</v>
          </cell>
        </row>
        <row r="13">
          <cell r="F13">
            <v>268770</v>
          </cell>
          <cell r="H13">
            <v>1779140</v>
          </cell>
          <cell r="I13">
            <v>1654000</v>
          </cell>
        </row>
        <row r="14">
          <cell r="F14">
            <v>6000</v>
          </cell>
          <cell r="H14">
            <v>31788</v>
          </cell>
          <cell r="I14">
            <v>23000</v>
          </cell>
        </row>
        <row r="15">
          <cell r="F15">
            <v>5430</v>
          </cell>
          <cell r="H15">
            <v>32665</v>
          </cell>
          <cell r="I15">
            <v>14700</v>
          </cell>
        </row>
        <row r="18">
          <cell r="F18">
            <v>51620</v>
          </cell>
          <cell r="H18">
            <v>391185</v>
          </cell>
          <cell r="I18">
            <v>346500</v>
          </cell>
        </row>
        <row r="19">
          <cell r="F19">
            <v>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258000</v>
          </cell>
          <cell r="H9">
            <v>1880000</v>
          </cell>
          <cell r="I9">
            <v>1620000</v>
          </cell>
        </row>
        <row r="10">
          <cell r="F10">
            <v>850</v>
          </cell>
          <cell r="H10">
            <v>4250</v>
          </cell>
          <cell r="I10">
            <v>1000</v>
          </cell>
        </row>
        <row r="11">
          <cell r="F11">
            <v>92400</v>
          </cell>
          <cell r="H11">
            <v>570000</v>
          </cell>
        </row>
        <row r="12">
          <cell r="F12">
            <v>59000</v>
          </cell>
          <cell r="H12">
            <v>283000</v>
          </cell>
        </row>
        <row r="13">
          <cell r="F13">
            <v>151400</v>
          </cell>
          <cell r="H13">
            <v>853000</v>
          </cell>
          <cell r="I13">
            <v>700000</v>
          </cell>
        </row>
        <row r="14">
          <cell r="F14">
            <v>4290</v>
          </cell>
          <cell r="H14">
            <v>15900</v>
          </cell>
          <cell r="I14">
            <v>7000</v>
          </cell>
        </row>
        <row r="15">
          <cell r="F15">
            <v>13400</v>
          </cell>
          <cell r="H15">
            <v>73500</v>
          </cell>
          <cell r="I15">
            <v>28500</v>
          </cell>
        </row>
        <row r="18">
          <cell r="F18">
            <v>17000</v>
          </cell>
          <cell r="H18">
            <v>125000</v>
          </cell>
          <cell r="I18">
            <v>130000</v>
          </cell>
        </row>
        <row r="19">
          <cell r="F19">
            <v>460</v>
          </cell>
          <cell r="H19">
            <v>2300</v>
          </cell>
          <cell r="I19">
            <v>2000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47700</v>
          </cell>
          <cell r="H9">
            <v>347000</v>
          </cell>
          <cell r="I9">
            <v>325000</v>
          </cell>
        </row>
        <row r="10">
          <cell r="F10">
            <v>230</v>
          </cell>
          <cell r="H10">
            <v>1035</v>
          </cell>
          <cell r="I10">
            <v>600</v>
          </cell>
        </row>
        <row r="11">
          <cell r="F11">
            <v>3700</v>
          </cell>
          <cell r="H11">
            <v>22700</v>
          </cell>
        </row>
        <row r="12">
          <cell r="F12">
            <v>600</v>
          </cell>
          <cell r="H12">
            <v>3000</v>
          </cell>
        </row>
        <row r="13">
          <cell r="F13">
            <v>4300</v>
          </cell>
          <cell r="H13">
            <v>25700</v>
          </cell>
          <cell r="I13">
            <v>7200</v>
          </cell>
        </row>
        <row r="14">
          <cell r="F14">
            <v>600</v>
          </cell>
          <cell r="H14">
            <v>2700</v>
          </cell>
          <cell r="I14">
            <v>500</v>
          </cell>
        </row>
        <row r="15">
          <cell r="F15">
            <v>1850</v>
          </cell>
          <cell r="H15">
            <v>9000</v>
          </cell>
          <cell r="I15">
            <v>1800</v>
          </cell>
        </row>
        <row r="18">
          <cell r="F18">
            <v>131000</v>
          </cell>
          <cell r="H18">
            <v>1300000</v>
          </cell>
          <cell r="I18">
            <v>1280000</v>
          </cell>
        </row>
        <row r="19">
          <cell r="F19">
            <v>970</v>
          </cell>
          <cell r="H19">
            <v>8250</v>
          </cell>
          <cell r="I19">
            <v>6000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4062013"/>
    </sheetNames>
    <sheetDataSet>
      <sheetData sheetId="1">
        <row r="8">
          <cell r="F8">
            <v>150</v>
          </cell>
          <cell r="H8">
            <v>900</v>
          </cell>
        </row>
        <row r="9">
          <cell r="F9">
            <v>543500</v>
          </cell>
          <cell r="H9">
            <v>4496000</v>
          </cell>
        </row>
        <row r="10">
          <cell r="F10">
            <v>930</v>
          </cell>
          <cell r="H10">
            <v>5700</v>
          </cell>
        </row>
        <row r="13">
          <cell r="F13">
            <v>98800</v>
          </cell>
          <cell r="H13">
            <v>777000</v>
          </cell>
        </row>
        <row r="14">
          <cell r="F14">
            <v>2900</v>
          </cell>
          <cell r="H14">
            <v>17400</v>
          </cell>
        </row>
        <row r="15">
          <cell r="F15">
            <v>2200</v>
          </cell>
          <cell r="H15">
            <v>14500</v>
          </cell>
        </row>
        <row r="18">
          <cell r="F18">
            <v>50700</v>
          </cell>
          <cell r="H18">
            <v>461400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</sheetNames>
    <sheetDataSet>
      <sheetData sheetId="6">
        <row r="8">
          <cell r="F8">
            <v>0</v>
          </cell>
        </row>
        <row r="9">
          <cell r="F9">
            <v>293230</v>
          </cell>
          <cell r="H9">
            <v>2134326</v>
          </cell>
          <cell r="I9">
            <v>1721000</v>
          </cell>
        </row>
        <row r="10">
          <cell r="F10">
            <v>219</v>
          </cell>
          <cell r="H10">
            <v>958.4</v>
          </cell>
          <cell r="I10">
            <v>258</v>
          </cell>
        </row>
        <row r="11">
          <cell r="F11">
            <v>64904</v>
          </cell>
          <cell r="H11">
            <v>461736.8</v>
          </cell>
        </row>
        <row r="12">
          <cell r="F12">
            <v>6457</v>
          </cell>
          <cell r="H12">
            <v>45947.7</v>
          </cell>
        </row>
        <row r="13">
          <cell r="F13">
            <v>71361</v>
          </cell>
          <cell r="H13">
            <v>507684.5</v>
          </cell>
          <cell r="I13">
            <v>326487</v>
          </cell>
        </row>
        <row r="14">
          <cell r="F14">
            <v>10790</v>
          </cell>
          <cell r="H14">
            <v>61010.5</v>
          </cell>
          <cell r="I14">
            <v>39753</v>
          </cell>
        </row>
        <row r="15">
          <cell r="F15">
            <v>55717</v>
          </cell>
          <cell r="H15">
            <v>363041.2</v>
          </cell>
          <cell r="I15">
            <v>251791</v>
          </cell>
        </row>
        <row r="18">
          <cell r="F18">
            <v>95800</v>
          </cell>
          <cell r="H18">
            <v>784589.8997610402</v>
          </cell>
          <cell r="I18">
            <v>591400</v>
          </cell>
        </row>
        <row r="19">
          <cell r="F19">
            <v>175</v>
          </cell>
          <cell r="H19">
            <v>1050</v>
          </cell>
          <cell r="I19">
            <v>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24045</v>
          </cell>
          <cell r="H8">
            <v>154500</v>
          </cell>
          <cell r="I8">
            <v>155000</v>
          </cell>
        </row>
        <row r="9">
          <cell r="F9">
            <v>338540</v>
          </cell>
          <cell r="H9">
            <v>2296425</v>
          </cell>
          <cell r="I9">
            <v>1980000</v>
          </cell>
        </row>
        <row r="10">
          <cell r="F10">
            <v>765</v>
          </cell>
          <cell r="H10">
            <v>4150</v>
          </cell>
          <cell r="I10">
            <v>2900</v>
          </cell>
        </row>
        <row r="11">
          <cell r="F11">
            <v>41490</v>
          </cell>
          <cell r="H11">
            <v>260945</v>
          </cell>
        </row>
        <row r="12">
          <cell r="F12">
            <v>8870</v>
          </cell>
          <cell r="H12">
            <v>47095</v>
          </cell>
        </row>
        <row r="13">
          <cell r="F13">
            <v>50360</v>
          </cell>
          <cell r="H13">
            <v>308040</v>
          </cell>
          <cell r="I13">
            <v>180000</v>
          </cell>
        </row>
        <row r="14">
          <cell r="F14">
            <v>5320</v>
          </cell>
          <cell r="H14">
            <v>27155</v>
          </cell>
          <cell r="I14">
            <v>14400</v>
          </cell>
        </row>
        <row r="15">
          <cell r="F15">
            <v>44735</v>
          </cell>
          <cell r="H15">
            <v>258740</v>
          </cell>
          <cell r="I15">
            <v>112800</v>
          </cell>
        </row>
        <row r="18">
          <cell r="F18">
            <v>168845</v>
          </cell>
          <cell r="H18">
            <v>1300200</v>
          </cell>
          <cell r="I18">
            <v>1171000</v>
          </cell>
        </row>
        <row r="19">
          <cell r="F19">
            <v>2120</v>
          </cell>
          <cell r="H19">
            <v>12590</v>
          </cell>
          <cell r="I19">
            <v>2165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79000</v>
          </cell>
          <cell r="H8">
            <v>525000</v>
          </cell>
          <cell r="I8">
            <v>526000</v>
          </cell>
        </row>
        <row r="9">
          <cell r="F9">
            <v>655000</v>
          </cell>
          <cell r="H9">
            <v>4653000</v>
          </cell>
          <cell r="I9">
            <v>4360000</v>
          </cell>
        </row>
        <row r="10">
          <cell r="F10">
            <v>7700</v>
          </cell>
          <cell r="H10">
            <v>45000</v>
          </cell>
          <cell r="I10">
            <v>26800</v>
          </cell>
        </row>
        <row r="11">
          <cell r="F11">
            <v>183600</v>
          </cell>
          <cell r="H11">
            <v>1213500</v>
          </cell>
        </row>
        <row r="12">
          <cell r="F12">
            <v>81300</v>
          </cell>
          <cell r="H12">
            <v>525500</v>
          </cell>
        </row>
        <row r="13">
          <cell r="F13">
            <v>264900</v>
          </cell>
          <cell r="H13">
            <v>1739000</v>
          </cell>
          <cell r="I13">
            <v>1620000</v>
          </cell>
        </row>
        <row r="14">
          <cell r="F14">
            <v>11000</v>
          </cell>
          <cell r="H14">
            <v>53500</v>
          </cell>
          <cell r="I14">
            <v>29700</v>
          </cell>
        </row>
        <row r="15">
          <cell r="F15">
            <v>26500</v>
          </cell>
          <cell r="H15">
            <v>140000</v>
          </cell>
          <cell r="I15">
            <v>67300</v>
          </cell>
        </row>
        <row r="18">
          <cell r="F18">
            <v>168500</v>
          </cell>
          <cell r="H18">
            <v>1596500</v>
          </cell>
          <cell r="I18">
            <v>1320000</v>
          </cell>
        </row>
        <row r="19">
          <cell r="F19">
            <v>9200</v>
          </cell>
          <cell r="H19">
            <v>55000</v>
          </cell>
          <cell r="I19">
            <v>25000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  <sheetDataSet>
      <sheetData sheetId="0">
        <row r="8">
          <cell r="F8">
            <v>3500</v>
          </cell>
          <cell r="H8">
            <v>23100</v>
          </cell>
          <cell r="I8">
            <v>23100</v>
          </cell>
        </row>
        <row r="9">
          <cell r="F9">
            <v>236000</v>
          </cell>
          <cell r="H9">
            <v>1982400</v>
          </cell>
          <cell r="I9">
            <v>1885000</v>
          </cell>
        </row>
        <row r="10">
          <cell r="F10">
            <v>380</v>
          </cell>
          <cell r="H10">
            <v>2470</v>
          </cell>
          <cell r="I10">
            <v>1600</v>
          </cell>
        </row>
        <row r="11">
          <cell r="F11">
            <v>34910</v>
          </cell>
          <cell r="H11">
            <v>258334</v>
          </cell>
        </row>
        <row r="12">
          <cell r="F12">
            <v>35340</v>
          </cell>
          <cell r="H12">
            <v>243846</v>
          </cell>
        </row>
        <row r="13">
          <cell r="F13">
            <v>70250</v>
          </cell>
          <cell r="H13">
            <v>502180</v>
          </cell>
          <cell r="I13">
            <v>475000</v>
          </cell>
        </row>
        <row r="14">
          <cell r="F14">
            <v>2480</v>
          </cell>
          <cell r="H14">
            <v>14880</v>
          </cell>
          <cell r="I14">
            <v>12000</v>
          </cell>
        </row>
        <row r="15">
          <cell r="F15">
            <v>1380</v>
          </cell>
          <cell r="H15">
            <v>8970</v>
          </cell>
          <cell r="I15">
            <v>5000</v>
          </cell>
        </row>
        <row r="18">
          <cell r="F18">
            <v>50600</v>
          </cell>
          <cell r="H18">
            <v>490820</v>
          </cell>
          <cell r="I18">
            <v>415000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34265</v>
          </cell>
          <cell r="H8">
            <v>198409</v>
          </cell>
          <cell r="I8">
            <v>204300</v>
          </cell>
        </row>
        <row r="9">
          <cell r="F9">
            <v>391080</v>
          </cell>
          <cell r="H9">
            <v>2589499</v>
          </cell>
          <cell r="I9">
            <v>2431000</v>
          </cell>
        </row>
        <row r="10">
          <cell r="F10">
            <v>625</v>
          </cell>
          <cell r="H10">
            <v>3507</v>
          </cell>
          <cell r="I10">
            <v>980</v>
          </cell>
        </row>
        <row r="11">
          <cell r="F11">
            <v>74950</v>
          </cell>
          <cell r="H11">
            <v>454605</v>
          </cell>
        </row>
        <row r="12">
          <cell r="F12">
            <v>23150</v>
          </cell>
          <cell r="H12">
            <v>130260</v>
          </cell>
        </row>
        <row r="13">
          <cell r="F13">
            <v>98100</v>
          </cell>
          <cell r="H13">
            <v>584865</v>
          </cell>
          <cell r="I13">
            <v>495000</v>
          </cell>
        </row>
        <row r="14">
          <cell r="F14">
            <v>4550</v>
          </cell>
          <cell r="H14">
            <v>16518</v>
          </cell>
          <cell r="I14">
            <v>6500</v>
          </cell>
        </row>
        <row r="15">
          <cell r="F15">
            <v>21950</v>
          </cell>
          <cell r="H15">
            <v>99930</v>
          </cell>
          <cell r="I15">
            <v>41200</v>
          </cell>
        </row>
        <row r="18">
          <cell r="F18">
            <v>202850</v>
          </cell>
          <cell r="H18">
            <v>1661179</v>
          </cell>
          <cell r="I18">
            <v>1480000</v>
          </cell>
        </row>
        <row r="19">
          <cell r="F19">
            <v>5310</v>
          </cell>
          <cell r="H19">
            <v>27790</v>
          </cell>
          <cell r="I19">
            <v>11900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600</v>
          </cell>
          <cell r="H8">
            <v>3282</v>
          </cell>
          <cell r="I8">
            <v>1100</v>
          </cell>
        </row>
        <row r="9">
          <cell r="F9">
            <v>266700</v>
          </cell>
          <cell r="H9">
            <v>2334158.4</v>
          </cell>
          <cell r="I9">
            <v>2400000</v>
          </cell>
        </row>
        <row r="10">
          <cell r="F10">
            <v>85</v>
          </cell>
          <cell r="H10">
            <v>425</v>
          </cell>
          <cell r="I10">
            <v>350</v>
          </cell>
        </row>
        <row r="11">
          <cell r="F11">
            <v>44500</v>
          </cell>
          <cell r="H11">
            <v>337888.50000000006</v>
          </cell>
        </row>
        <row r="12">
          <cell r="F12">
            <v>4900</v>
          </cell>
          <cell r="H12">
            <v>37205.700000000004</v>
          </cell>
        </row>
        <row r="13">
          <cell r="F13">
            <v>49400</v>
          </cell>
          <cell r="H13">
            <v>375094.20000000007</v>
          </cell>
          <cell r="I13">
            <v>325000</v>
          </cell>
        </row>
        <row r="14">
          <cell r="F14">
            <v>2400</v>
          </cell>
          <cell r="H14">
            <v>13392</v>
          </cell>
          <cell r="I14">
            <v>6950</v>
          </cell>
        </row>
        <row r="15">
          <cell r="F15">
            <v>1000</v>
          </cell>
          <cell r="H15">
            <v>5170</v>
          </cell>
          <cell r="I15">
            <v>2850</v>
          </cell>
        </row>
        <row r="18">
          <cell r="F18">
            <v>12600</v>
          </cell>
          <cell r="H18">
            <v>88200</v>
          </cell>
          <cell r="I18">
            <v>71000</v>
          </cell>
        </row>
        <row r="19">
          <cell r="F19">
            <v>0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"/>
      <sheetName val="Récolte_N+1"/>
    </sheetNames>
    <sheetDataSet>
      <sheetData sheetId="15">
        <row r="8">
          <cell r="F8">
            <v>400</v>
          </cell>
          <cell r="H8">
            <v>2280</v>
          </cell>
          <cell r="I8">
            <v>2210</v>
          </cell>
        </row>
        <row r="9">
          <cell r="F9">
            <v>203700</v>
          </cell>
          <cell r="H9">
            <v>1561509.9999999998</v>
          </cell>
          <cell r="I9">
            <v>1328000</v>
          </cell>
        </row>
        <row r="10">
          <cell r="F10">
            <v>300</v>
          </cell>
          <cell r="H10">
            <v>1525</v>
          </cell>
          <cell r="I10">
            <v>596</v>
          </cell>
        </row>
        <row r="11">
          <cell r="F11">
            <v>35000</v>
          </cell>
          <cell r="H11">
            <v>245081.3953488372</v>
          </cell>
        </row>
        <row r="12">
          <cell r="F12">
            <v>8000</v>
          </cell>
          <cell r="H12">
            <v>56160</v>
          </cell>
        </row>
        <row r="13">
          <cell r="F13">
            <v>43000</v>
          </cell>
          <cell r="H13">
            <v>301241.3953488372</v>
          </cell>
          <cell r="I13">
            <v>216000</v>
          </cell>
        </row>
        <row r="14">
          <cell r="F14">
            <v>7850</v>
          </cell>
          <cell r="H14">
            <v>44810</v>
          </cell>
          <cell r="I14">
            <v>30650</v>
          </cell>
        </row>
        <row r="15">
          <cell r="F15">
            <v>8350</v>
          </cell>
          <cell r="H15">
            <v>48180</v>
          </cell>
          <cell r="I15">
            <v>21750</v>
          </cell>
        </row>
        <row r="18">
          <cell r="F18">
            <v>23000</v>
          </cell>
          <cell r="H18">
            <v>195500</v>
          </cell>
          <cell r="I18">
            <v>141500</v>
          </cell>
        </row>
        <row r="19">
          <cell r="F19">
            <v>0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80147</v>
          </cell>
          <cell r="H8">
            <v>395000</v>
          </cell>
          <cell r="I8">
            <v>395000</v>
          </cell>
        </row>
        <row r="9">
          <cell r="F9">
            <v>271463</v>
          </cell>
          <cell r="H9">
            <v>1451560</v>
          </cell>
          <cell r="I9">
            <v>1435000</v>
          </cell>
        </row>
        <row r="10">
          <cell r="F10">
            <v>1387</v>
          </cell>
          <cell r="H10">
            <v>5348</v>
          </cell>
          <cell r="I10">
            <v>1500</v>
          </cell>
        </row>
        <row r="11">
          <cell r="F11">
            <v>82796</v>
          </cell>
          <cell r="H11">
            <v>403578</v>
          </cell>
        </row>
        <row r="12">
          <cell r="F12">
            <v>4994</v>
          </cell>
          <cell r="H12">
            <v>20370</v>
          </cell>
        </row>
        <row r="13">
          <cell r="F13">
            <v>87790</v>
          </cell>
          <cell r="H13">
            <v>423948</v>
          </cell>
          <cell r="I13">
            <v>185000</v>
          </cell>
        </row>
        <row r="14">
          <cell r="F14">
            <v>5799</v>
          </cell>
          <cell r="H14">
            <v>19085</v>
          </cell>
          <cell r="I14">
            <v>6600</v>
          </cell>
        </row>
        <row r="15">
          <cell r="F15">
            <v>46772</v>
          </cell>
          <cell r="H15">
            <v>208072</v>
          </cell>
          <cell r="I15">
            <v>55000</v>
          </cell>
        </row>
        <row r="18">
          <cell r="F18">
            <v>173721</v>
          </cell>
          <cell r="H18">
            <v>1344154</v>
          </cell>
          <cell r="I18">
            <v>1030000</v>
          </cell>
        </row>
        <row r="19">
          <cell r="F19">
            <v>18165</v>
          </cell>
          <cell r="H19">
            <v>92867</v>
          </cell>
          <cell r="I19">
            <v>64000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63600</v>
          </cell>
          <cell r="H8">
            <v>271840</v>
          </cell>
          <cell r="I8">
            <v>267000</v>
          </cell>
        </row>
        <row r="9">
          <cell r="F9">
            <v>13600</v>
          </cell>
          <cell r="H9">
            <v>71100</v>
          </cell>
          <cell r="I9">
            <v>44600</v>
          </cell>
        </row>
        <row r="10">
          <cell r="F10">
            <v>1900</v>
          </cell>
          <cell r="H10">
            <v>6572</v>
          </cell>
          <cell r="I10">
            <v>410</v>
          </cell>
        </row>
        <row r="11">
          <cell r="F11">
            <v>9700</v>
          </cell>
          <cell r="H11">
            <v>43900</v>
          </cell>
        </row>
        <row r="12">
          <cell r="F12">
            <v>2050</v>
          </cell>
          <cell r="H12">
            <v>7865</v>
          </cell>
        </row>
        <row r="13">
          <cell r="F13">
            <v>11750</v>
          </cell>
          <cell r="H13">
            <v>51765</v>
          </cell>
          <cell r="I13">
            <v>21700</v>
          </cell>
        </row>
        <row r="14">
          <cell r="F14">
            <v>2200</v>
          </cell>
          <cell r="H14">
            <v>8253</v>
          </cell>
          <cell r="I14">
            <v>700</v>
          </cell>
        </row>
        <row r="15">
          <cell r="F15">
            <v>6600</v>
          </cell>
          <cell r="H15">
            <v>28815</v>
          </cell>
          <cell r="I15">
            <v>2300</v>
          </cell>
        </row>
        <row r="18">
          <cell r="F18">
            <v>4800</v>
          </cell>
          <cell r="H18">
            <v>23900</v>
          </cell>
          <cell r="I18">
            <v>17300</v>
          </cell>
        </row>
        <row r="19">
          <cell r="F19">
            <v>2300</v>
          </cell>
          <cell r="H19">
            <v>11400</v>
          </cell>
          <cell r="I19">
            <v>5500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62013"/>
    </sheetNames>
    <sheetDataSet>
      <sheetData sheetId="1">
        <row r="8">
          <cell r="F8">
            <v>8880</v>
          </cell>
          <cell r="H8">
            <v>48000</v>
          </cell>
        </row>
        <row r="9">
          <cell r="F9">
            <v>117000</v>
          </cell>
          <cell r="H9">
            <v>735100</v>
          </cell>
        </row>
        <row r="10">
          <cell r="F10">
            <v>3535</v>
          </cell>
          <cell r="H10">
            <v>16320</v>
          </cell>
        </row>
        <row r="13">
          <cell r="F13">
            <v>38010</v>
          </cell>
          <cell r="H13">
            <v>218060</v>
          </cell>
        </row>
        <row r="14">
          <cell r="F14">
            <v>1800</v>
          </cell>
          <cell r="H14">
            <v>7670</v>
          </cell>
        </row>
        <row r="15">
          <cell r="F15">
            <v>22380</v>
          </cell>
          <cell r="H15">
            <v>127900</v>
          </cell>
        </row>
        <row r="18">
          <cell r="F18">
            <v>125600</v>
          </cell>
          <cell r="H18">
            <v>1165200</v>
          </cell>
        </row>
        <row r="19">
          <cell r="F19">
            <v>4970</v>
          </cell>
          <cell r="H19">
            <v>32680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62013"/>
    </sheetNames>
    <sheetDataSet>
      <sheetData sheetId="1">
        <row r="8">
          <cell r="F8">
            <v>46400</v>
          </cell>
          <cell r="H8">
            <v>162800</v>
          </cell>
        </row>
        <row r="9">
          <cell r="F9">
            <v>7130</v>
          </cell>
          <cell r="H9">
            <v>28450</v>
          </cell>
        </row>
        <row r="10">
          <cell r="F10">
            <v>500</v>
          </cell>
          <cell r="H10">
            <v>1475</v>
          </cell>
        </row>
        <row r="13">
          <cell r="F13">
            <v>8800</v>
          </cell>
          <cell r="H13">
            <v>35800</v>
          </cell>
        </row>
        <row r="14">
          <cell r="F14">
            <v>1800</v>
          </cell>
          <cell r="H14">
            <v>4450</v>
          </cell>
        </row>
        <row r="15">
          <cell r="F15">
            <v>3480</v>
          </cell>
          <cell r="H15">
            <v>13575</v>
          </cell>
        </row>
        <row r="18">
          <cell r="F18">
            <v>4925</v>
          </cell>
          <cell r="H18">
            <v>47800</v>
          </cell>
        </row>
        <row r="19">
          <cell r="F19">
            <v>1360</v>
          </cell>
          <cell r="H19">
            <v>8200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B7" sqref="B7"/>
    </sheetView>
  </sheetViews>
  <sheetFormatPr defaultColWidth="12" defaultRowHeight="11.25"/>
  <cols>
    <col min="1" max="1" width="12.66015625" style="23" customWidth="1"/>
    <col min="2" max="2" width="20.66015625" style="23" customWidth="1"/>
    <col min="3" max="3" width="11.5" style="23" customWidth="1"/>
    <col min="4" max="4" width="12.33203125" style="25" bestFit="1" customWidth="1"/>
    <col min="5" max="5" width="14.66015625" style="26" customWidth="1"/>
    <col min="6" max="6" width="11.5" style="25" customWidth="1"/>
    <col min="7" max="7" width="11.5" style="28" customWidth="1"/>
    <col min="8" max="9" width="11.5" style="23" customWidth="1"/>
    <col min="10" max="10" width="16.66015625" style="40" customWidth="1"/>
    <col min="11" max="16384" width="11.5" style="23" customWidth="1"/>
  </cols>
  <sheetData>
    <row r="1" spans="2:9" ht="10.5">
      <c r="B1" s="235"/>
      <c r="C1" s="236"/>
      <c r="D1" s="237"/>
      <c r="E1" s="238"/>
      <c r="F1" s="239"/>
      <c r="G1" s="239"/>
      <c r="H1" s="239"/>
      <c r="I1" s="239"/>
    </row>
    <row r="2" spans="1:9" ht="12.75">
      <c r="A2" s="240"/>
      <c r="B2" s="241"/>
      <c r="C2" s="242"/>
      <c r="D2" s="243"/>
      <c r="E2" s="244"/>
      <c r="F2" s="245"/>
      <c r="G2" s="245"/>
      <c r="H2" s="245"/>
      <c r="I2" s="245"/>
    </row>
    <row r="3" spans="1:10" s="31" customFormat="1" ht="12.75">
      <c r="A3" s="246"/>
      <c r="B3" s="247"/>
      <c r="C3" s="248"/>
      <c r="D3" s="248"/>
      <c r="E3" s="248"/>
      <c r="F3" s="249"/>
      <c r="G3" s="248"/>
      <c r="H3" s="248"/>
      <c r="I3" s="248"/>
      <c r="J3" s="40"/>
    </row>
    <row r="4" spans="1:10" s="31" customFormat="1" ht="12.75">
      <c r="A4" s="246"/>
      <c r="B4" s="248"/>
      <c r="C4" s="248"/>
      <c r="D4" s="248"/>
      <c r="E4" s="248"/>
      <c r="F4" s="249"/>
      <c r="G4" s="248"/>
      <c r="H4" s="248"/>
      <c r="I4" s="248"/>
      <c r="J4" s="40"/>
    </row>
    <row r="5" spans="1:9" ht="12.75">
      <c r="A5" s="240"/>
      <c r="B5" s="242"/>
      <c r="C5" s="242"/>
      <c r="D5" s="243"/>
      <c r="E5" s="244"/>
      <c r="F5" s="243"/>
      <c r="G5" s="250"/>
      <c r="H5" s="242"/>
      <c r="I5" s="242"/>
    </row>
    <row r="6" spans="1:11" s="31" customFormat="1" ht="24.75" customHeight="1">
      <c r="A6" s="246"/>
      <c r="B6" s="251"/>
      <c r="C6" s="251"/>
      <c r="D6" s="251"/>
      <c r="E6" s="251"/>
      <c r="F6" s="251"/>
      <c r="G6" s="251"/>
      <c r="H6" s="251"/>
      <c r="I6" s="251"/>
      <c r="J6" s="40"/>
      <c r="K6" s="252"/>
    </row>
    <row r="7" spans="1:9" ht="12.75">
      <c r="A7" s="240"/>
      <c r="B7" s="242"/>
      <c r="C7" s="242"/>
      <c r="D7" s="243"/>
      <c r="E7" s="243"/>
      <c r="F7" s="243"/>
      <c r="G7" s="250"/>
      <c r="H7" s="242"/>
      <c r="I7" s="242"/>
    </row>
    <row r="8" spans="1:10" s="31" customFormat="1" ht="20.25">
      <c r="A8" s="246"/>
      <c r="B8" s="253"/>
      <c r="C8" s="248"/>
      <c r="D8" s="249"/>
      <c r="E8" s="254"/>
      <c r="F8" s="255"/>
      <c r="G8" s="248"/>
      <c r="H8" s="248"/>
      <c r="I8" s="248"/>
      <c r="J8" s="40"/>
    </row>
    <row r="9" spans="1:9" ht="13.5" thickBot="1">
      <c r="A9" s="240"/>
      <c r="B9" s="242"/>
      <c r="C9" s="242"/>
      <c r="D9" s="243"/>
      <c r="E9" s="244"/>
      <c r="F9" s="243"/>
      <c r="G9" s="250"/>
      <c r="H9" s="242"/>
      <c r="I9" s="242"/>
    </row>
    <row r="10" spans="1:12" ht="24">
      <c r="A10" s="240"/>
      <c r="B10" s="7"/>
      <c r="C10" s="8" t="s">
        <v>2</v>
      </c>
      <c r="D10" s="9" t="s">
        <v>32</v>
      </c>
      <c r="E10" s="10" t="s">
        <v>1</v>
      </c>
      <c r="F10" s="13" t="s">
        <v>50</v>
      </c>
      <c r="G10" s="10" t="s">
        <v>51</v>
      </c>
      <c r="H10" s="13" t="s">
        <v>52</v>
      </c>
      <c r="I10" s="14" t="s">
        <v>53</v>
      </c>
      <c r="J10" s="15" t="s">
        <v>54</v>
      </c>
      <c r="L10" s="40"/>
    </row>
    <row r="11" spans="1:10" ht="12.75">
      <c r="A11" s="240"/>
      <c r="B11" s="1"/>
      <c r="C11" s="2" t="s">
        <v>33</v>
      </c>
      <c r="D11" s="3" t="s">
        <v>34</v>
      </c>
      <c r="E11" s="11" t="s">
        <v>35</v>
      </c>
      <c r="F11" s="16" t="s">
        <v>55</v>
      </c>
      <c r="G11" s="11" t="s">
        <v>56</v>
      </c>
      <c r="H11" s="16" t="s">
        <v>50</v>
      </c>
      <c r="I11" s="17" t="s">
        <v>57</v>
      </c>
      <c r="J11" s="18"/>
    </row>
    <row r="12" spans="1:10" ht="12.75">
      <c r="A12" s="240"/>
      <c r="B12" s="4"/>
      <c r="C12" s="5"/>
      <c r="D12" s="6"/>
      <c r="E12" s="12"/>
      <c r="F12" s="19" t="s">
        <v>35</v>
      </c>
      <c r="G12" s="20" t="s">
        <v>107</v>
      </c>
      <c r="H12" s="19" t="s">
        <v>58</v>
      </c>
      <c r="I12" s="21"/>
      <c r="J12" s="22"/>
    </row>
    <row r="13" spans="1:10" ht="12.75">
      <c r="A13" s="240"/>
      <c r="B13" s="256" t="s">
        <v>36</v>
      </c>
      <c r="C13" s="257"/>
      <c r="D13" s="257"/>
      <c r="E13" s="258"/>
      <c r="F13" s="257"/>
      <c r="G13" s="258"/>
      <c r="H13" s="257"/>
      <c r="I13" s="259"/>
      <c r="J13" s="260"/>
    </row>
    <row r="14" spans="1:10" ht="12.75">
      <c r="A14" s="240" t="s">
        <v>26</v>
      </c>
      <c r="B14" s="261" t="s">
        <v>49</v>
      </c>
      <c r="C14" s="148">
        <f>'[51]BLETENDRE'!$C$33</f>
        <v>4975768</v>
      </c>
      <c r="D14" s="148">
        <f>IF(C14=0,0,(E14/C14)*10)</f>
        <v>73.97046928232987</v>
      </c>
      <c r="E14" s="99">
        <f>'[51]BLETENDRE'!$E$33</f>
        <v>36805989.4</v>
      </c>
      <c r="F14" s="148">
        <f>'[51]BLETENDRE'!$G$33</f>
        <v>33991100</v>
      </c>
      <c r="G14" s="262">
        <f>'[51]BLETENDRE'!$C$64</f>
        <v>33416589.5</v>
      </c>
      <c r="H14" s="263">
        <f>IF(G14=0,"",(G14/F14))</f>
        <v>0.9830982080603452</v>
      </c>
      <c r="I14" s="262">
        <f>E14-F14</f>
        <v>2814889.3999999985</v>
      </c>
      <c r="J14" s="264">
        <f>(F14/E14)</f>
        <v>0.9235208876085804</v>
      </c>
    </row>
    <row r="15" spans="1:10" ht="12.75">
      <c r="A15" s="240" t="s">
        <v>26</v>
      </c>
      <c r="B15" s="261"/>
      <c r="C15" s="265"/>
      <c r="D15" s="266"/>
      <c r="E15" s="162"/>
      <c r="F15" s="265"/>
      <c r="G15" s="267"/>
      <c r="H15" s="268"/>
      <c r="I15" s="267"/>
      <c r="J15" s="269"/>
    </row>
    <row r="16" spans="1:10" ht="12.75">
      <c r="A16" s="240" t="s">
        <v>26</v>
      </c>
      <c r="B16" s="261" t="s">
        <v>45</v>
      </c>
      <c r="C16" s="265">
        <f>'[51]BLETENDRE'!$C$35</f>
        <v>4861316</v>
      </c>
      <c r="D16" s="265">
        <f>IF(C16=0,0,(E16/C16)*10)</f>
        <v>73.27761165906516</v>
      </c>
      <c r="E16" s="162">
        <f>'[51]BLETENDRE'!$E$35</f>
        <v>35622562.6</v>
      </c>
      <c r="F16" s="265">
        <f>'[51]BLETENDRE'!$G$35</f>
        <v>32645449.645999998</v>
      </c>
      <c r="G16" s="270">
        <f>'[51]BLETENDRE'!$D$64</f>
        <v>31975609.247</v>
      </c>
      <c r="H16" s="268">
        <f>IF(G16=0,"",(G16/F16))</f>
        <v>0.9794813547902205</v>
      </c>
      <c r="I16" s="267">
        <f>E16-F16</f>
        <v>2977112.9540000036</v>
      </c>
      <c r="J16" s="271">
        <f>(F16/E16)</f>
        <v>0.9164261991078653</v>
      </c>
    </row>
    <row r="17" spans="1:10" ht="12.75">
      <c r="A17" s="240" t="s">
        <v>26</v>
      </c>
      <c r="B17" s="272" t="s">
        <v>37</v>
      </c>
      <c r="C17" s="273">
        <f>(C14/C16)-1</f>
        <v>0.02354341910708957</v>
      </c>
      <c r="D17" s="273">
        <f>(D14/D16)-1</f>
        <v>0.009455242980466405</v>
      </c>
      <c r="E17" s="274">
        <f>(E14/E16)-1</f>
        <v>0.033221270835804395</v>
      </c>
      <c r="F17" s="273">
        <f>(F14/F16)-1</f>
        <v>0.04122015069762974</v>
      </c>
      <c r="G17" s="275">
        <f>IF(G16=0,"",(G14/G16)-1)</f>
        <v>0.04506498193260211</v>
      </c>
      <c r="H17" s="273">
        <f>IF(H14="","",H14-H16)</f>
        <v>0.0036168532701247313</v>
      </c>
      <c r="I17" s="275">
        <f>(I14/I16)-1</f>
        <v>-0.054490224760214145</v>
      </c>
      <c r="J17" s="276">
        <f>(J14/J16)-1</f>
        <v>0.007741691046831534</v>
      </c>
    </row>
    <row r="18" spans="1:10" ht="12.75">
      <c r="A18" s="240"/>
      <c r="B18" s="256" t="s">
        <v>38</v>
      </c>
      <c r="C18" s="268"/>
      <c r="D18" s="268"/>
      <c r="E18" s="150"/>
      <c r="F18" s="268"/>
      <c r="G18" s="150"/>
      <c r="H18" s="268"/>
      <c r="I18" s="190"/>
      <c r="J18" s="277"/>
    </row>
    <row r="19" spans="1:10" ht="12.75">
      <c r="A19" s="240" t="s">
        <v>26</v>
      </c>
      <c r="B19" s="261" t="s">
        <v>49</v>
      </c>
      <c r="C19" s="148">
        <f>'[52]BLEDUR'!$C$33</f>
        <v>340737</v>
      </c>
      <c r="D19" s="148">
        <f>IF(C19=0,0,(E19/C19)*10)</f>
        <v>53.35502161491121</v>
      </c>
      <c r="E19" s="99">
        <f>'[52]BLEDUR'!$E$33</f>
        <v>1818003</v>
      </c>
      <c r="F19" s="148">
        <f>'[52]BLEDUR'!$G$33</f>
        <v>1802105</v>
      </c>
      <c r="G19" s="99">
        <f>'[52]BLEDUR'!$C$64</f>
        <v>1792400.9000000001</v>
      </c>
      <c r="H19" s="263">
        <f>IF(G19=0,"",(G19/F19))</f>
        <v>0.9946151306388918</v>
      </c>
      <c r="I19" s="262">
        <f>E19-F19</f>
        <v>15898</v>
      </c>
      <c r="J19" s="264">
        <f>(F19/E19)</f>
        <v>0.9912552399528494</v>
      </c>
    </row>
    <row r="20" spans="1:10" ht="12.75">
      <c r="A20" s="240" t="s">
        <v>26</v>
      </c>
      <c r="B20" s="261"/>
      <c r="C20" s="265"/>
      <c r="D20" s="266"/>
      <c r="E20" s="162"/>
      <c r="F20" s="265"/>
      <c r="G20" s="162"/>
      <c r="H20" s="268"/>
      <c r="I20" s="267"/>
      <c r="J20" s="269"/>
    </row>
    <row r="21" spans="1:10" ht="12.75">
      <c r="A21" s="240" t="s">
        <v>26</v>
      </c>
      <c r="B21" s="261" t="s">
        <v>45</v>
      </c>
      <c r="C21" s="265">
        <f>'[52]BLEDUR'!$C$35</f>
        <v>436376</v>
      </c>
      <c r="D21" s="265">
        <f>IF(C21=0,0,(E21/C21)*10)</f>
        <v>54.21045978697271</v>
      </c>
      <c r="E21" s="162">
        <f>'[52]BLEDUR'!$E$35</f>
        <v>2365614.3600000003</v>
      </c>
      <c r="F21" s="265">
        <f>'[52]BLEDUR'!$G$35</f>
        <v>2304366.4329999997</v>
      </c>
      <c r="G21" s="278">
        <f>'[52]BLEDUR'!$D$64</f>
        <v>2212101.2909999997</v>
      </c>
      <c r="H21" s="268">
        <f>IF(G21=0,"",(G21/F21))</f>
        <v>0.9599607333804623</v>
      </c>
      <c r="I21" s="267">
        <f>E21-F21</f>
        <v>61247.92700000061</v>
      </c>
      <c r="J21" s="271">
        <f>(F21/E21)</f>
        <v>0.9741090821751688</v>
      </c>
    </row>
    <row r="22" spans="1:10" ht="12.75">
      <c r="A22" s="240" t="s">
        <v>26</v>
      </c>
      <c r="B22" s="272" t="s">
        <v>37</v>
      </c>
      <c r="C22" s="273">
        <f>(C19/C21)-1</f>
        <v>-0.21916649861587256</v>
      </c>
      <c r="D22" s="273">
        <f>(D19/D21)-1</f>
        <v>-0.015779946811428358</v>
      </c>
      <c r="E22" s="274">
        <f>(E19/E21)-1</f>
        <v>-0.23148800973629546</v>
      </c>
      <c r="F22" s="273">
        <f>(F19/F21)-1</f>
        <v>-0.2179607486931311</v>
      </c>
      <c r="G22" s="274">
        <f>IF(G21=0,"",(G19/G21)-1)</f>
        <v>-0.18972928260905741</v>
      </c>
      <c r="H22" s="273">
        <f>IF(H19="","",H19-H21)</f>
        <v>0.03465439725842956</v>
      </c>
      <c r="I22" s="275">
        <f>(I19/I21)-1</f>
        <v>-0.7404320312751183</v>
      </c>
      <c r="J22" s="276">
        <f>(J19/J21)-1</f>
        <v>0.01760188678191299</v>
      </c>
    </row>
    <row r="23" spans="1:10" ht="12.75">
      <c r="A23" s="240"/>
      <c r="B23" s="256" t="s">
        <v>39</v>
      </c>
      <c r="C23" s="265"/>
      <c r="D23" s="266"/>
      <c r="E23" s="162"/>
      <c r="F23" s="279"/>
      <c r="G23" s="280"/>
      <c r="H23" s="281"/>
      <c r="I23" s="282"/>
      <c r="J23" s="283"/>
    </row>
    <row r="24" spans="1:10" ht="12.75">
      <c r="A24" s="240" t="s">
        <v>26</v>
      </c>
      <c r="B24" s="261" t="s">
        <v>49</v>
      </c>
      <c r="C24" s="148">
        <f>'[53]ORGE'!$C$33</f>
        <v>1634686</v>
      </c>
      <c r="D24" s="148">
        <f>IF(C24=0,0,(E24/C24)*10)</f>
        <v>63.16434529535848</v>
      </c>
      <c r="E24" s="99">
        <f>'[53]ORGE'!$E$33</f>
        <v>10325387.095348837</v>
      </c>
      <c r="F24" s="148">
        <f>'[53]ORGE'!$G$33</f>
        <v>8499737</v>
      </c>
      <c r="G24" s="99">
        <f>'[53]ORGE'!$C$64</f>
        <v>8333090.499999999</v>
      </c>
      <c r="H24" s="263">
        <f>IF(G24=0,"",(G24/F24))</f>
        <v>0.9803939227766694</v>
      </c>
      <c r="I24" s="262">
        <f>E24-F24</f>
        <v>1825650.0953488369</v>
      </c>
      <c r="J24" s="264">
        <f>(F24/E24)</f>
        <v>0.823188217691982</v>
      </c>
    </row>
    <row r="25" spans="1:10" ht="12.75">
      <c r="A25" s="240" t="s">
        <v>26</v>
      </c>
      <c r="B25" s="261"/>
      <c r="C25" s="265"/>
      <c r="D25" s="266"/>
      <c r="E25" s="162"/>
      <c r="F25" s="265"/>
      <c r="G25" s="162"/>
      <c r="H25" s="268"/>
      <c r="I25" s="267"/>
      <c r="J25" s="269"/>
    </row>
    <row r="26" spans="1:10" ht="12.75">
      <c r="A26" s="240" t="s">
        <v>26</v>
      </c>
      <c r="B26" s="261" t="s">
        <v>45</v>
      </c>
      <c r="C26" s="265">
        <f>'[53]ORGE'!$C$35</f>
        <v>1681620</v>
      </c>
      <c r="D26" s="265">
        <f>IF(C26=0,0,(E26/C26)*10)</f>
        <v>67.47908077593807</v>
      </c>
      <c r="E26" s="162">
        <f>'[53]ORGE'!$E$35</f>
        <v>11347417.181443298</v>
      </c>
      <c r="F26" s="265">
        <f>'[53]ORGE'!$G$35</f>
        <v>9575296.102000002</v>
      </c>
      <c r="G26" s="278">
        <f>'[53]ORGE'!$D$64</f>
        <v>9478216.072000002</v>
      </c>
      <c r="H26" s="268">
        <f>IF(G26=0,"",(G26/F26))</f>
        <v>0.9898614070034114</v>
      </c>
      <c r="I26" s="267">
        <f>E26-F26</f>
        <v>1772121.0794432964</v>
      </c>
      <c r="J26" s="271">
        <f>(F26/E26)</f>
        <v>0.8438304460735534</v>
      </c>
    </row>
    <row r="27" spans="1:10" ht="12.75">
      <c r="A27" s="240" t="s">
        <v>26</v>
      </c>
      <c r="B27" s="272" t="s">
        <v>37</v>
      </c>
      <c r="C27" s="273">
        <f>(C24/C26)-1</f>
        <v>-0.027909991555761682</v>
      </c>
      <c r="D27" s="273">
        <f>(D24/D26)-1</f>
        <v>-0.06394182361355105</v>
      </c>
      <c r="E27" s="274">
        <f>(E24/E26)-1</f>
        <v>-0.09006719941219854</v>
      </c>
      <c r="F27" s="273">
        <f>(F24/F26)-1</f>
        <v>-0.11232645868521485</v>
      </c>
      <c r="G27" s="274">
        <f>IF(G26=0,"",(G24/G26)-1)</f>
        <v>-0.12081657173683424</v>
      </c>
      <c r="H27" s="273">
        <f>IF(H24="","",H24-H26)</f>
        <v>-0.00946748422674204</v>
      </c>
      <c r="I27" s="275">
        <f>(I24/I26)-1</f>
        <v>0.03020618428756361</v>
      </c>
      <c r="J27" s="276">
        <f>(J24/J26)-1</f>
        <v>-0.02446253092386297</v>
      </c>
    </row>
    <row r="28" spans="1:10" ht="12.75">
      <c r="A28" s="240"/>
      <c r="B28" s="256" t="s">
        <v>40</v>
      </c>
      <c r="C28" s="265"/>
      <c r="D28" s="266"/>
      <c r="E28" s="162"/>
      <c r="F28" s="279"/>
      <c r="G28" s="280"/>
      <c r="H28" s="281"/>
      <c r="I28" s="282"/>
      <c r="J28" s="283"/>
    </row>
    <row r="29" spans="1:10" ht="12.75">
      <c r="A29" s="240"/>
      <c r="B29" s="261" t="s">
        <v>49</v>
      </c>
      <c r="C29" s="148">
        <f>'[54]AVOINE'!$C$33</f>
        <v>94624</v>
      </c>
      <c r="D29" s="148">
        <f>IF(C29=0,0,(E29/C29)*10)</f>
        <v>46.88625507270882</v>
      </c>
      <c r="E29" s="99">
        <f>'[54]AVOINE'!$E$33</f>
        <v>443656.5</v>
      </c>
      <c r="F29" s="148">
        <f>'[54]AVOINE'!$G$33</f>
        <v>250703</v>
      </c>
      <c r="G29" s="99">
        <f>'[54]AVOINE'!$C$64</f>
        <v>243847.7</v>
      </c>
      <c r="H29" s="263">
        <f>IF(G29=0,"",(G29/F29))</f>
        <v>0.9726556921935517</v>
      </c>
      <c r="I29" s="262">
        <f>E29-F29</f>
        <v>192953.5</v>
      </c>
      <c r="J29" s="264">
        <f>(F29/E29)</f>
        <v>0.5650835725386645</v>
      </c>
    </row>
    <row r="30" spans="1:10" ht="12.75">
      <c r="A30" s="240"/>
      <c r="B30" s="261"/>
      <c r="C30" s="265"/>
      <c r="D30" s="266"/>
      <c r="E30" s="162"/>
      <c r="F30" s="265"/>
      <c r="G30" s="162"/>
      <c r="H30" s="268"/>
      <c r="I30" s="267"/>
      <c r="J30" s="269"/>
    </row>
    <row r="31" spans="1:10" ht="12.75">
      <c r="A31" s="240"/>
      <c r="B31" s="261" t="s">
        <v>45</v>
      </c>
      <c r="C31" s="265">
        <f>'[54]AVOINE'!$C$35</f>
        <v>82618</v>
      </c>
      <c r="D31" s="265">
        <f>IF(C31=0,0,(E31/C31)*10)</f>
        <v>48.5294705754194</v>
      </c>
      <c r="E31" s="162">
        <f>'[54]AVOINE'!$E$35</f>
        <v>400940.78</v>
      </c>
      <c r="F31" s="265">
        <f>'[54]AVOINE'!$G$35</f>
        <v>204888.16799999998</v>
      </c>
      <c r="G31" s="278">
        <f>'[54]AVOINE'!$D$64</f>
        <v>201306.794</v>
      </c>
      <c r="H31" s="268">
        <f>IF(G31=0,"",(G31/F31))</f>
        <v>0.9825203473926324</v>
      </c>
      <c r="I31" s="267">
        <f>E31-F31</f>
        <v>196052.61200000005</v>
      </c>
      <c r="J31" s="271">
        <f>(F31/E31)</f>
        <v>0.5110185299684407</v>
      </c>
    </row>
    <row r="32" spans="1:10" ht="12.75">
      <c r="A32" s="240"/>
      <c r="B32" s="272" t="s">
        <v>37</v>
      </c>
      <c r="C32" s="273">
        <f>(C29/C31)-1</f>
        <v>0.14531942191774183</v>
      </c>
      <c r="D32" s="273">
        <f>(D29/D31)-1</f>
        <v>-0.03386015720399982</v>
      </c>
      <c r="E32" s="274">
        <f>(E29/E31)-1</f>
        <v>0.10653872624281324</v>
      </c>
      <c r="F32" s="273">
        <f>(F29/F31)-1</f>
        <v>0.22360896896691473</v>
      </c>
      <c r="G32" s="274">
        <f>IF(G31=0,"",(G29/G31)-1)</f>
        <v>0.2113237469769651</v>
      </c>
      <c r="H32" s="273">
        <f>IF(H29="","",H29-H31)</f>
        <v>-0.00986465519908064</v>
      </c>
      <c r="I32" s="275">
        <f>(I29/I31)-1</f>
        <v>-0.015807552719573348</v>
      </c>
      <c r="J32" s="276">
        <f>(J29/J31)-1</f>
        <v>0.10579859515771917</v>
      </c>
    </row>
    <row r="33" spans="1:10" ht="12.75">
      <c r="A33" s="240"/>
      <c r="B33" s="256" t="s">
        <v>41</v>
      </c>
      <c r="C33" s="265"/>
      <c r="D33" s="266"/>
      <c r="E33" s="162"/>
      <c r="F33" s="279"/>
      <c r="G33" s="280"/>
      <c r="H33" s="281"/>
      <c r="I33" s="282"/>
      <c r="J33" s="283"/>
    </row>
    <row r="34" spans="1:10" ht="12.75">
      <c r="A34" s="240"/>
      <c r="B34" s="261" t="s">
        <v>49</v>
      </c>
      <c r="C34" s="148">
        <f>'[55]SEIGLE'!$C$33</f>
        <v>29501</v>
      </c>
      <c r="D34" s="148">
        <f>IF(C34=0,0,(E34/C34)*10)</f>
        <v>49.25575404223586</v>
      </c>
      <c r="E34" s="99">
        <f>'[55]SEIGLE'!$E$33</f>
        <v>145309.4</v>
      </c>
      <c r="F34" s="148">
        <f>'[55]SEIGLE'!$G$33</f>
        <v>64269</v>
      </c>
      <c r="G34" s="99">
        <f>'[55]SEIGLE'!$C$64</f>
        <v>60366.7</v>
      </c>
      <c r="H34" s="263">
        <f>IF(G34=0,"",(G34/F34))</f>
        <v>0.9392817688154476</v>
      </c>
      <c r="I34" s="262">
        <f>E34-F34</f>
        <v>81040.4</v>
      </c>
      <c r="J34" s="264">
        <f>(F34/E34)</f>
        <v>0.4422907258580656</v>
      </c>
    </row>
    <row r="35" spans="1:10" ht="12.75">
      <c r="A35" s="240"/>
      <c r="B35" s="261"/>
      <c r="C35" s="265"/>
      <c r="D35" s="266"/>
      <c r="E35" s="162"/>
      <c r="F35" s="265"/>
      <c r="G35" s="162"/>
      <c r="H35" s="268"/>
      <c r="I35" s="267"/>
      <c r="J35" s="269"/>
    </row>
    <row r="36" spans="1:10" ht="12.75">
      <c r="A36" s="240"/>
      <c r="B36" s="261" t="s">
        <v>45</v>
      </c>
      <c r="C36" s="265">
        <f>'[55]SEIGLE'!$C$35</f>
        <v>31571</v>
      </c>
      <c r="D36" s="265">
        <f>IF(C36=0,0,(E36/C36)*10)</f>
        <v>50.98824870925849</v>
      </c>
      <c r="E36" s="162">
        <f>'[55]SEIGLE'!$E$35</f>
        <v>160975</v>
      </c>
      <c r="F36" s="265">
        <f>'[55]SEIGLE'!$G$35</f>
        <v>79236.43300000002</v>
      </c>
      <c r="G36" s="278">
        <f>'[55]SEIGLE'!$D$64</f>
        <v>77570.093</v>
      </c>
      <c r="H36" s="268">
        <f>IF(G36=0,"",(G36/F36))</f>
        <v>0.9789700275881926</v>
      </c>
      <c r="I36" s="267">
        <f>E36-F36</f>
        <v>81738.56699999998</v>
      </c>
      <c r="J36" s="271">
        <f>(F36/E36)</f>
        <v>0.49222819071284374</v>
      </c>
    </row>
    <row r="37" spans="1:10" ht="12.75">
      <c r="A37" s="240"/>
      <c r="B37" s="272" t="s">
        <v>37</v>
      </c>
      <c r="C37" s="273">
        <f>(C34/C36)-1</f>
        <v>-0.0655665009027272</v>
      </c>
      <c r="D37" s="273">
        <f>(D34/D36)-1</f>
        <v>-0.03397831286384323</v>
      </c>
      <c r="E37" s="274">
        <f>(E34/E36)-1</f>
        <v>-0.09731697468551026</v>
      </c>
      <c r="F37" s="273">
        <f>(F34/F36)-1</f>
        <v>-0.188895845425046</v>
      </c>
      <c r="G37" s="274">
        <f>IF(G36=0,"",(G34/G36)-1)</f>
        <v>-0.22177868215266927</v>
      </c>
      <c r="H37" s="273">
        <f>IF(H34="","",H34-H36)</f>
        <v>-0.039688258772745066</v>
      </c>
      <c r="I37" s="275">
        <f>(I34/I36)-1</f>
        <v>-0.008541463664269888</v>
      </c>
      <c r="J37" s="276">
        <f>(J34/J36)-1</f>
        <v>-0.10145185870492057</v>
      </c>
    </row>
    <row r="38" spans="1:10" ht="12.75">
      <c r="A38" s="240"/>
      <c r="B38" s="256" t="s">
        <v>42</v>
      </c>
      <c r="C38" s="265"/>
      <c r="D38" s="266"/>
      <c r="E38" s="162"/>
      <c r="F38" s="279"/>
      <c r="G38" s="280"/>
      <c r="H38" s="281"/>
      <c r="I38" s="282"/>
      <c r="J38" s="283"/>
    </row>
    <row r="39" spans="1:10" ht="12.75">
      <c r="A39" s="240"/>
      <c r="B39" s="261" t="s">
        <v>49</v>
      </c>
      <c r="C39" s="148">
        <f>'[56]TRITICALE'!$C$33</f>
        <v>386904</v>
      </c>
      <c r="D39" s="148">
        <f>IF(C39=0,0,(E39/C39)*10)</f>
        <v>53.01051940533051</v>
      </c>
      <c r="E39" s="99">
        <f>'[56]TRITICALE'!$E$33</f>
        <v>2050998.2</v>
      </c>
      <c r="F39" s="148">
        <f>'[56]TRITICALE'!$G$33</f>
        <v>778941</v>
      </c>
      <c r="G39" s="99">
        <f>'[56]TRITICALE'!$C$64</f>
        <v>762671.8000000002</v>
      </c>
      <c r="H39" s="263">
        <f>IF(G39=0,"",(G39/F39))</f>
        <v>0.979113694105202</v>
      </c>
      <c r="I39" s="262">
        <f>E39-F39</f>
        <v>1272057.2</v>
      </c>
      <c r="J39" s="264">
        <f>(F39/E39)</f>
        <v>0.3797862913775351</v>
      </c>
    </row>
    <row r="40" spans="1:10" ht="12.75">
      <c r="A40" s="240"/>
      <c r="B40" s="261"/>
      <c r="C40" s="265"/>
      <c r="D40" s="266"/>
      <c r="E40" s="162"/>
      <c r="F40" s="265"/>
      <c r="G40" s="162"/>
      <c r="H40" s="268"/>
      <c r="I40" s="267"/>
      <c r="J40" s="269"/>
    </row>
    <row r="41" spans="1:10" ht="12.75">
      <c r="A41" s="240"/>
      <c r="B41" s="261" t="s">
        <v>45</v>
      </c>
      <c r="C41" s="265">
        <f>'[56]TRITICALE'!$C$35</f>
        <v>413518</v>
      </c>
      <c r="D41" s="265">
        <f>IF(C41=0,0,(E41/C41)*10)</f>
        <v>55.36811456816874</v>
      </c>
      <c r="E41" s="162">
        <f>'[56]TRITICALE'!$E$35</f>
        <v>2289571.2</v>
      </c>
      <c r="F41" s="265">
        <f>'[56]TRITICALE'!$G$35</f>
        <v>1004967.427</v>
      </c>
      <c r="G41" s="278">
        <f>'[56]TRITICALE'!$D$64</f>
        <v>987971.8319999999</v>
      </c>
      <c r="H41" s="268">
        <f>IF(G41=0,"",(G41/F41))</f>
        <v>0.9830884120784543</v>
      </c>
      <c r="I41" s="267">
        <f>E41-F41</f>
        <v>1284603.773</v>
      </c>
      <c r="J41" s="271">
        <f>(F41/E41)</f>
        <v>0.4389325944526206</v>
      </c>
    </row>
    <row r="42" spans="1:10" ht="12.75" customHeight="1">
      <c r="A42" s="240"/>
      <c r="B42" s="272" t="s">
        <v>37</v>
      </c>
      <c r="C42" s="273">
        <f>(C39/C41)-1</f>
        <v>-0.06435995531028882</v>
      </c>
      <c r="D42" s="273">
        <f>(D39/D41)-1</f>
        <v>-0.0425803764716528</v>
      </c>
      <c r="E42" s="274">
        <f>(E39/E41)-1</f>
        <v>-0.10419986065513065</v>
      </c>
      <c r="F42" s="273">
        <f>(F39/F41)-1</f>
        <v>-0.22490920693293281</v>
      </c>
      <c r="G42" s="274">
        <f>IF(G41=0,"",(G39/G41)-1)</f>
        <v>-0.22804297116843286</v>
      </c>
      <c r="H42" s="273">
        <f>IF(H39="","",H39-H41)</f>
        <v>-0.0039747179732523286</v>
      </c>
      <c r="I42" s="275">
        <f>(I39/I41)-1</f>
        <v>-0.009766881635961178</v>
      </c>
      <c r="J42" s="276">
        <f>(J39/J41)-1</f>
        <v>-0.13475030978012703</v>
      </c>
    </row>
    <row r="43" spans="1:10" ht="12.75" customHeight="1">
      <c r="A43" s="240"/>
      <c r="B43" s="256" t="s">
        <v>59</v>
      </c>
      <c r="C43" s="265"/>
      <c r="D43" s="266"/>
      <c r="E43" s="162"/>
      <c r="F43" s="279"/>
      <c r="G43" s="280"/>
      <c r="H43" s="281"/>
      <c r="I43" s="282"/>
      <c r="J43" s="283"/>
    </row>
    <row r="44" spans="1:10" ht="12.75" customHeight="1">
      <c r="A44" s="240"/>
      <c r="B44" s="261" t="s">
        <v>49</v>
      </c>
      <c r="C44" s="148">
        <f>'[57]MAIS'!$C$33</f>
        <v>1762791</v>
      </c>
      <c r="D44" s="284">
        <f>IF(C44=0,0,(E44/C44)*10)</f>
        <v>82.14842201804433</v>
      </c>
      <c r="E44" s="99">
        <f>'[57]MAIS'!$E$33</f>
        <v>14481049.89976104</v>
      </c>
      <c r="F44" s="147">
        <f>'[57]MAIS'!$G$33</f>
        <v>12585730</v>
      </c>
      <c r="G44" s="99">
        <f>'[57]MAIS'!$C$64</f>
        <v>11671296.2</v>
      </c>
      <c r="H44" s="263">
        <f>IF(G44=0,"",(G44/F44))</f>
        <v>0.9273436026356834</v>
      </c>
      <c r="I44" s="262">
        <f>E44-F44</f>
        <v>1895319.8997610398</v>
      </c>
      <c r="J44" s="264">
        <f>(F44/E44)</f>
        <v>0.8691172316316432</v>
      </c>
    </row>
    <row r="45" spans="1:10" ht="12.75" customHeight="1">
      <c r="A45" s="240"/>
      <c r="B45" s="261"/>
      <c r="C45" s="265"/>
      <c r="D45" s="265"/>
      <c r="E45" s="162"/>
      <c r="F45" s="265"/>
      <c r="G45" s="280"/>
      <c r="H45" s="281"/>
      <c r="I45" s="282"/>
      <c r="J45" s="283"/>
    </row>
    <row r="46" spans="1:10" ht="12.75" customHeight="1">
      <c r="A46" s="240"/>
      <c r="B46" s="261" t="s">
        <v>45</v>
      </c>
      <c r="C46" s="265">
        <f>'[57]MAIS'!$C$35</f>
        <v>1674107</v>
      </c>
      <c r="D46" s="279">
        <f>IF(C46=0,0,(E46/C46)*10)</f>
        <v>91.6365329692431</v>
      </c>
      <c r="E46" s="267">
        <f>'[57]MAIS'!$E$35</f>
        <v>15340936.129954066</v>
      </c>
      <c r="F46" s="285">
        <f>'[57]MAIS'!$G$35</f>
        <v>13691569.981</v>
      </c>
      <c r="G46" s="278">
        <f>'[57]MAIS'!$D$64</f>
        <v>12938490.657000002</v>
      </c>
      <c r="H46" s="268">
        <f>IF(G46=0,"",(G46/F46))</f>
        <v>0.9449968612040066</v>
      </c>
      <c r="I46" s="267">
        <f>E46-F46</f>
        <v>1649366.1489540655</v>
      </c>
      <c r="J46" s="271">
        <f>(F46/E46)</f>
        <v>0.8924859516406184</v>
      </c>
    </row>
    <row r="47" spans="1:10" ht="12.75" customHeight="1">
      <c r="A47" s="240"/>
      <c r="B47" s="272" t="s">
        <v>37</v>
      </c>
      <c r="C47" s="273">
        <f>(C44/C46)-1</f>
        <v>0.052973913853773924</v>
      </c>
      <c r="D47" s="273">
        <f>(D44/D46)-1</f>
        <v>-0.10354070198600118</v>
      </c>
      <c r="E47" s="274">
        <f>(E44/E46)-1</f>
        <v>-0.056051744359592814</v>
      </c>
      <c r="F47" s="273">
        <f>(F44/F46)-1</f>
        <v>-0.08076794571656809</v>
      </c>
      <c r="G47" s="274">
        <f>IF(G46=0,"",(G44/G46)-1)</f>
        <v>-0.09793989813753301</v>
      </c>
      <c r="H47" s="273">
        <f>IF(H44="","",H44-H46)</f>
        <v>-0.017653258568323227</v>
      </c>
      <c r="I47" s="275">
        <f>(I44/I46)-1</f>
        <v>0.14912016410846318</v>
      </c>
      <c r="J47" s="276">
        <f>(J44/J46)-1</f>
        <v>-0.02618385193180628</v>
      </c>
    </row>
    <row r="48" spans="1:10" ht="12.75" customHeight="1">
      <c r="A48" s="240"/>
      <c r="B48" s="256" t="s">
        <v>60</v>
      </c>
      <c r="C48" s="265"/>
      <c r="D48" s="266"/>
      <c r="E48" s="162"/>
      <c r="F48" s="279"/>
      <c r="G48" s="280"/>
      <c r="H48" s="281"/>
      <c r="I48" s="282"/>
      <c r="J48" s="283"/>
    </row>
    <row r="49" spans="1:10" ht="12.75" customHeight="1">
      <c r="A49" s="240"/>
      <c r="B49" s="261" t="s">
        <v>49</v>
      </c>
      <c r="C49" s="148">
        <f>'[58]SORGHO'!$C$33</f>
        <v>51850</v>
      </c>
      <c r="D49" s="148">
        <f>IF(C49=0,0,(E49/C49)*10)</f>
        <v>54.19228543876567</v>
      </c>
      <c r="E49" s="99">
        <f>'[58]SORGHO'!$E$33</f>
        <v>280987</v>
      </c>
      <c r="F49" s="148">
        <f>'[58]SORGHO'!$G$33</f>
        <v>152996</v>
      </c>
      <c r="G49" s="99">
        <f>'[58]SORGHO'!$C$64</f>
        <v>143490.00000000003</v>
      </c>
      <c r="H49" s="263">
        <f>IF(G49=0,"",(G49/F49))</f>
        <v>0.9378676566707628</v>
      </c>
      <c r="I49" s="262">
        <f>E49-F49</f>
        <v>127991</v>
      </c>
      <c r="J49" s="264">
        <f>(F49/E49)</f>
        <v>0.5444949410470947</v>
      </c>
    </row>
    <row r="50" spans="1:10" ht="12.75" customHeight="1">
      <c r="A50" s="240"/>
      <c r="B50" s="261"/>
      <c r="C50" s="265"/>
      <c r="D50" s="265"/>
      <c r="E50" s="162"/>
      <c r="F50" s="279"/>
      <c r="G50" s="162"/>
      <c r="H50" s="281"/>
      <c r="I50" s="282"/>
      <c r="J50" s="283"/>
    </row>
    <row r="51" spans="1:10" ht="12.75" customHeight="1">
      <c r="A51" s="240"/>
      <c r="B51" s="261" t="s">
        <v>45</v>
      </c>
      <c r="C51" s="265">
        <f>'[58]SORGHO'!$C$35</f>
        <v>42124</v>
      </c>
      <c r="D51" s="265">
        <f>IF(C51=0,0,(E51/C51)*10)</f>
        <v>57.45370809989555</v>
      </c>
      <c r="E51" s="267">
        <f>'[58]SORGHO'!$E$35</f>
        <v>242018</v>
      </c>
      <c r="F51" s="285">
        <f>'[58]SORGHO'!$G$35</f>
        <v>122021.292</v>
      </c>
      <c r="G51" s="278">
        <f>'[58]SORGHO'!$D$64</f>
        <v>119322.5</v>
      </c>
      <c r="H51" s="268">
        <f>IF(G51=0,"",(G51/F51))</f>
        <v>0.9778826141260658</v>
      </c>
      <c r="I51" s="267">
        <f>E51-F51</f>
        <v>119996.708</v>
      </c>
      <c r="J51" s="271">
        <f>(F51/E51)</f>
        <v>0.5041827136824534</v>
      </c>
    </row>
    <row r="52" spans="1:10" ht="12.75" customHeight="1">
      <c r="A52" s="240"/>
      <c r="B52" s="272" t="s">
        <v>37</v>
      </c>
      <c r="C52" s="273">
        <f>(C49/C51)-1</f>
        <v>0.23088975405944345</v>
      </c>
      <c r="D52" s="273">
        <f>(D49/D51)-1</f>
        <v>-0.056766095157151475</v>
      </c>
      <c r="E52" s="274">
        <f>(E49/E51)-1</f>
        <v>0.1610169491525424</v>
      </c>
      <c r="F52" s="273">
        <f>(F49/F51)-1</f>
        <v>0.2538467466808989</v>
      </c>
      <c r="G52" s="274">
        <f>IF(G51=0,"",(G49/G51)-1)</f>
        <v>0.2025393366716255</v>
      </c>
      <c r="H52" s="273">
        <f>IF(H49="","",H49-H51)</f>
        <v>-0.040014957455303035</v>
      </c>
      <c r="I52" s="275">
        <f>(I49/I51)-1</f>
        <v>0.06662092763411476</v>
      </c>
      <c r="J52" s="276">
        <f>(J49/J51)-1</f>
        <v>0.0799555920317232</v>
      </c>
    </row>
    <row r="53" spans="1:10" ht="12.75" customHeight="1">
      <c r="A53" s="240"/>
      <c r="B53" s="256" t="s">
        <v>43</v>
      </c>
      <c r="C53" s="265"/>
      <c r="D53" s="266"/>
      <c r="E53" s="162"/>
      <c r="F53" s="279"/>
      <c r="G53" s="280"/>
      <c r="H53" s="281"/>
      <c r="I53" s="282"/>
      <c r="J53" s="283"/>
    </row>
    <row r="54" spans="1:10" ht="12.75" customHeight="1">
      <c r="A54" s="240"/>
      <c r="B54" s="261" t="s">
        <v>49</v>
      </c>
      <c r="C54" s="148">
        <f>C$14+C$19+C$24+C$29+C$34+C$39+C44+C49</f>
        <v>9276861</v>
      </c>
      <c r="D54" s="148">
        <f>IF(C54=0,0,(E54/C54)*10)</f>
        <v>71.52352557089071</v>
      </c>
      <c r="E54" s="262">
        <f>E$14+E$19+E$24+E$29+E$34+E$39+E44+E49</f>
        <v>66351380.49510987</v>
      </c>
      <c r="F54" s="147">
        <f>F$14+F$19+F$24+F$29+F$34+F$39+F44+F49</f>
        <v>58125581</v>
      </c>
      <c r="G54" s="99">
        <f>G$14+G$19+G$24+G$29+G$34+G$39+G44+G49</f>
        <v>56423753.3</v>
      </c>
      <c r="H54" s="263">
        <f>IF(G54=0,"",(G54/F54))</f>
        <v>0.9707215365296735</v>
      </c>
      <c r="I54" s="262">
        <f>E54-F54</f>
        <v>8225799.495109871</v>
      </c>
      <c r="J54" s="264">
        <f>(F54/E54)</f>
        <v>0.876026701573811</v>
      </c>
    </row>
    <row r="55" spans="1:10" ht="12.75" customHeight="1">
      <c r="A55" s="240"/>
      <c r="B55" s="261"/>
      <c r="C55" s="265"/>
      <c r="D55" s="266"/>
      <c r="E55" s="162"/>
      <c r="F55" s="265"/>
      <c r="G55" s="162"/>
      <c r="H55" s="265"/>
      <c r="I55" s="267"/>
      <c r="J55" s="269"/>
    </row>
    <row r="56" spans="1:10" ht="12.75" customHeight="1">
      <c r="A56" s="240"/>
      <c r="B56" s="261" t="s">
        <v>45</v>
      </c>
      <c r="C56" s="162">
        <f>C$16+C$21+C$26+C$31+C$36+C$41+C46+C51</f>
        <v>9223250</v>
      </c>
      <c r="D56" s="265">
        <f>(E56/C56)*10</f>
        <v>73.47739164762677</v>
      </c>
      <c r="E56" s="162">
        <f>E$16+E$21+E$26+E$31+E$36+E$41+E46+E51</f>
        <v>67770035.25139737</v>
      </c>
      <c r="F56" s="286">
        <f>F$16+F$21+F$26+F$31+F$36+F$41+F46+F51</f>
        <v>59627795.48199999</v>
      </c>
      <c r="G56" s="162">
        <f>G$16+G$21+G$26+G$31+G$36+G$41+G46+G51</f>
        <v>57990588.48600002</v>
      </c>
      <c r="H56" s="268">
        <f>(G56/F56)</f>
        <v>0.9725428890542465</v>
      </c>
      <c r="I56" s="267">
        <f>E56-F56</f>
        <v>8142239.769397378</v>
      </c>
      <c r="J56" s="271">
        <f>(F56/E56)</f>
        <v>0.8798548689078705</v>
      </c>
    </row>
    <row r="57" spans="1:10" ht="12.75" customHeight="1" thickBot="1">
      <c r="A57" s="240"/>
      <c r="B57" s="287" t="s">
        <v>37</v>
      </c>
      <c r="C57" s="288">
        <f>(C54/C56)-1</f>
        <v>0.005812593174856939</v>
      </c>
      <c r="D57" s="289">
        <f>(D54/D56)-1</f>
        <v>-0.02659139135077304</v>
      </c>
      <c r="E57" s="290">
        <f>(E54/E56)-1</f>
        <v>-0.020933363115791637</v>
      </c>
      <c r="F57" s="289">
        <f>(F54/F56)-1</f>
        <v>-0.02519319169620271</v>
      </c>
      <c r="G57" s="290">
        <f>IF(G56=0,"",(G54/G56)-1)</f>
        <v>-0.02701878402869251</v>
      </c>
      <c r="H57" s="289">
        <f>IF(H54="","",H54-H56)</f>
        <v>-0.001821352524572939</v>
      </c>
      <c r="I57" s="291">
        <f>(I54/I56)-1</f>
        <v>0.010262498781545615</v>
      </c>
      <c r="J57" s="292">
        <f>(J54/J56)-1</f>
        <v>-0.00435090771141744</v>
      </c>
    </row>
    <row r="58" spans="1:10" ht="12.75" customHeight="1" hidden="1">
      <c r="A58" s="240"/>
      <c r="B58" s="256" t="s">
        <v>43</v>
      </c>
      <c r="C58" s="265"/>
      <c r="D58" s="266"/>
      <c r="E58" s="162"/>
      <c r="F58" s="279"/>
      <c r="G58" s="280"/>
      <c r="H58" s="281"/>
      <c r="I58" s="282"/>
      <c r="J58" s="283"/>
    </row>
    <row r="59" spans="1:10" ht="12.75" customHeight="1" hidden="1">
      <c r="A59" s="240"/>
      <c r="B59" s="261" t="s">
        <v>61</v>
      </c>
      <c r="C59" s="148">
        <f>C$14+C$19+C$24+C$29+C$34+C$39</f>
        <v>7462220</v>
      </c>
      <c r="D59" s="293">
        <f>IF(C59=0,0,(E59/C59)*10)</f>
        <v>69.13404267811568</v>
      </c>
      <c r="E59" s="99">
        <f>E$14+E$19+E$24+E$29+E$34+E$39</f>
        <v>51589343.595348835</v>
      </c>
      <c r="F59" s="148">
        <f>F$14+F$19+F$24+F$29+F$34+F$39</f>
        <v>45386855</v>
      </c>
      <c r="G59" s="99">
        <f>G$14+G$19+G$24+G$29+G$34+G$39</f>
        <v>44608967.1</v>
      </c>
      <c r="H59" s="263">
        <f>IF(G59=0,"",(G59/F59))</f>
        <v>0.9828609428875388</v>
      </c>
      <c r="I59" s="262">
        <f>E59-F59</f>
        <v>6202488.595348835</v>
      </c>
      <c r="J59" s="264">
        <f>(F59/E59)</f>
        <v>0.8797719032054512</v>
      </c>
    </row>
    <row r="60" spans="1:10" ht="12.75" customHeight="1" hidden="1">
      <c r="A60" s="240"/>
      <c r="B60" s="261"/>
      <c r="C60" s="265"/>
      <c r="D60" s="266"/>
      <c r="E60" s="162"/>
      <c r="F60" s="265"/>
      <c r="G60" s="162"/>
      <c r="H60" s="265"/>
      <c r="I60" s="267"/>
      <c r="J60" s="269"/>
    </row>
    <row r="61" spans="1:10" ht="12.75" customHeight="1" hidden="1">
      <c r="A61" s="240"/>
      <c r="B61" s="261" t="s">
        <v>62</v>
      </c>
      <c r="C61" s="265">
        <f>C$16+C$21+C$26+C$31+C$36+C$41</f>
        <v>7507019</v>
      </c>
      <c r="D61" s="266">
        <f>(E61/C61)*10</f>
        <v>69.51771551589692</v>
      </c>
      <c r="E61" s="162">
        <f>E$16+E$21+E$26+E$31+E$36+E$41</f>
        <v>52187081.1214433</v>
      </c>
      <c r="F61" s="265">
        <f>F$16+F$21+F$26+F$31+F$36+F$41</f>
        <v>45814204.20899999</v>
      </c>
      <c r="G61" s="162">
        <f>G$16+G$21+G$26+G$31+G$36+G$41</f>
        <v>44932775.32900001</v>
      </c>
      <c r="H61" s="268">
        <f>(G61/F61)</f>
        <v>0.9807607947094533</v>
      </c>
      <c r="I61" s="267">
        <f>E61-F61</f>
        <v>6372876.91244331</v>
      </c>
      <c r="J61" s="271">
        <f>(F61/E61)</f>
        <v>0.8778840131408548</v>
      </c>
    </row>
    <row r="62" spans="1:10" ht="12.75" customHeight="1" hidden="1">
      <c r="A62" s="240"/>
      <c r="B62" s="287" t="s">
        <v>37</v>
      </c>
      <c r="C62" s="289">
        <f>(C59/C61)-1</f>
        <v>-0.005967615107940971</v>
      </c>
      <c r="D62" s="289">
        <f>(D59/D61)-1</f>
        <v>-0.0055190656789276815</v>
      </c>
      <c r="E62" s="290">
        <f>(E59/E61)-1</f>
        <v>-0.01145374512714148</v>
      </c>
      <c r="F62" s="289">
        <f>(F59/F61)-1</f>
        <v>-0.009327875849386436</v>
      </c>
      <c r="G62" s="290">
        <f>IF(G61=0,"",(G59/G61)-1)</f>
        <v>-0.00720650408591661</v>
      </c>
      <c r="H62" s="289">
        <f>IF(H59="","",H59-H61)</f>
        <v>0.002100148178085459</v>
      </c>
      <c r="I62" s="291">
        <f>(I59/I61)-1</f>
        <v>-0.026736483292464808</v>
      </c>
      <c r="J62" s="294">
        <f>(J59/J61)-1</f>
        <v>0.0021505005631003993</v>
      </c>
    </row>
    <row r="63" spans="1:9" ht="12.75" customHeight="1">
      <c r="A63" s="240"/>
      <c r="B63" s="248"/>
      <c r="C63" s="40"/>
      <c r="D63" s="40"/>
      <c r="E63" s="40"/>
      <c r="F63" s="40"/>
      <c r="G63" s="40"/>
      <c r="H63" s="40"/>
      <c r="I63" s="40"/>
    </row>
    <row r="64" spans="1:9" ht="12.75">
      <c r="A64" s="240"/>
      <c r="B64" s="248"/>
      <c r="C64" s="295"/>
      <c r="D64" s="295"/>
      <c r="E64" s="295"/>
      <c r="F64" s="243"/>
      <c r="G64" s="250"/>
      <c r="H64" s="296"/>
      <c r="I64" s="240"/>
    </row>
    <row r="70" ht="10.5">
      <c r="F70" s="29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B1">
      <selection activeCell="B7" sqref="B7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25" customWidth="1"/>
    <col min="4" max="4" width="14.66015625" style="26" customWidth="1"/>
    <col min="5" max="5" width="14.16015625" style="25" customWidth="1"/>
    <col min="6" max="7" width="14.66015625" style="25" customWidth="1"/>
    <col min="8" max="8" width="14.5" style="27" customWidth="1"/>
    <col min="9" max="9" width="16.5" style="28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24" t="s">
        <v>63</v>
      </c>
    </row>
    <row r="2" spans="1:5" ht="10.5">
      <c r="A2" s="23">
        <v>18512</v>
      </c>
      <c r="B2" s="29"/>
      <c r="E2" s="30"/>
    </row>
    <row r="3" ht="15" customHeight="1" hidden="1">
      <c r="A3" s="23">
        <v>31465</v>
      </c>
    </row>
    <row r="4" spans="1:5" s="31" customFormat="1" ht="15" customHeight="1" thickBot="1">
      <c r="A4" s="31">
        <v>6356</v>
      </c>
      <c r="B4" s="32"/>
      <c r="D4" s="30"/>
      <c r="E4" s="33"/>
    </row>
    <row r="5" spans="1:10" ht="30">
      <c r="A5" s="23">
        <v>13608</v>
      </c>
      <c r="B5" s="34" t="s">
        <v>105</v>
      </c>
      <c r="C5" s="34"/>
      <c r="D5" s="35"/>
      <c r="E5" s="36"/>
      <c r="F5" s="36"/>
      <c r="G5" s="36"/>
      <c r="H5" s="36"/>
      <c r="I5" s="37"/>
      <c r="J5" s="38"/>
    </row>
    <row r="6" spans="1:8" ht="15" customHeight="1">
      <c r="A6" s="23">
        <v>7877</v>
      </c>
      <c r="B6" s="39"/>
      <c r="C6" s="40"/>
      <c r="D6" s="40"/>
      <c r="E6" s="40"/>
      <c r="F6" s="40"/>
      <c r="G6" s="40"/>
      <c r="H6" s="40"/>
    </row>
    <row r="7" ht="11.25" thickBot="1">
      <c r="A7" s="23">
        <v>1679</v>
      </c>
    </row>
    <row r="8" spans="1:17" ht="16.5" thickTop="1">
      <c r="A8" s="23">
        <v>16914</v>
      </c>
      <c r="B8" s="41" t="s">
        <v>0</v>
      </c>
      <c r="C8" s="42" t="s">
        <v>1</v>
      </c>
      <c r="D8" s="43"/>
      <c r="E8" s="43"/>
      <c r="F8" s="44"/>
      <c r="G8" s="45" t="s">
        <v>46</v>
      </c>
      <c r="H8" s="45" t="s">
        <v>44</v>
      </c>
      <c r="I8" s="46"/>
      <c r="J8" s="47" t="s">
        <v>65</v>
      </c>
      <c r="K8" s="47"/>
      <c r="M8" s="48" t="s">
        <v>0</v>
      </c>
      <c r="N8" s="49"/>
      <c r="O8" s="50" t="s">
        <v>1</v>
      </c>
      <c r="P8" s="51"/>
      <c r="Q8" s="45" t="s">
        <v>44</v>
      </c>
    </row>
    <row r="9" spans="1:17" ht="12.75">
      <c r="A9" s="23">
        <v>7818</v>
      </c>
      <c r="B9" s="52"/>
      <c r="C9" s="53" t="s">
        <v>46</v>
      </c>
      <c r="D9" s="54" t="s">
        <v>46</v>
      </c>
      <c r="E9" s="55" t="s">
        <v>46</v>
      </c>
      <c r="F9" s="56" t="s">
        <v>44</v>
      </c>
      <c r="G9" s="57" t="s">
        <v>50</v>
      </c>
      <c r="H9" s="57" t="s">
        <v>50</v>
      </c>
      <c r="I9" s="58" t="s">
        <v>71</v>
      </c>
      <c r="J9" s="59"/>
      <c r="K9" s="60"/>
      <c r="M9" s="61" t="s">
        <v>74</v>
      </c>
      <c r="N9" s="62"/>
      <c r="O9" s="63"/>
      <c r="P9" s="64"/>
      <c r="Q9" s="57" t="s">
        <v>50</v>
      </c>
    </row>
    <row r="10" spans="1:17" ht="12" customHeight="1">
      <c r="A10" s="23">
        <v>30702</v>
      </c>
      <c r="B10" s="52"/>
      <c r="C10" s="65" t="s">
        <v>2</v>
      </c>
      <c r="D10" s="66" t="s">
        <v>3</v>
      </c>
      <c r="E10" s="67" t="s">
        <v>4</v>
      </c>
      <c r="F10" s="68" t="s">
        <v>4</v>
      </c>
      <c r="G10" s="64" t="s">
        <v>76</v>
      </c>
      <c r="H10" s="64" t="s">
        <v>76</v>
      </c>
      <c r="I10" s="69" t="s">
        <v>77</v>
      </c>
      <c r="J10" s="70" t="s">
        <v>78</v>
      </c>
      <c r="K10" s="70" t="s">
        <v>79</v>
      </c>
      <c r="L10" s="71"/>
      <c r="M10" s="61" t="s">
        <v>80</v>
      </c>
      <c r="N10" s="72" t="s">
        <v>2</v>
      </c>
      <c r="O10" s="73" t="s">
        <v>3</v>
      </c>
      <c r="P10" s="72" t="s">
        <v>4</v>
      </c>
      <c r="Q10" s="64" t="s">
        <v>76</v>
      </c>
    </row>
    <row r="11" spans="1:17" ht="12">
      <c r="A11" s="23">
        <v>31458</v>
      </c>
      <c r="B11" s="74"/>
      <c r="C11" s="75" t="s">
        <v>5</v>
      </c>
      <c r="D11" s="76" t="s">
        <v>6</v>
      </c>
      <c r="E11" s="77" t="s">
        <v>7</v>
      </c>
      <c r="F11" s="78" t="s">
        <v>7</v>
      </c>
      <c r="G11" s="79" t="s">
        <v>55</v>
      </c>
      <c r="H11" s="79" t="s">
        <v>84</v>
      </c>
      <c r="I11" s="80"/>
      <c r="J11" s="81"/>
      <c r="K11" s="82"/>
      <c r="M11" s="83"/>
      <c r="N11" s="79" t="s">
        <v>5</v>
      </c>
      <c r="O11" s="76" t="s">
        <v>6</v>
      </c>
      <c r="P11" s="79" t="s">
        <v>7</v>
      </c>
      <c r="Q11" s="79" t="s">
        <v>84</v>
      </c>
    </row>
    <row r="12" spans="1:17" ht="13.5" customHeight="1">
      <c r="A12" s="23">
        <v>60665</v>
      </c>
      <c r="B12" s="84" t="s">
        <v>8</v>
      </c>
      <c r="C12" s="85">
        <f>IF(ISERROR('[59]Récolte_N'!$F$19)=TRUE,"",'[59]Récolte_N'!$F$19)</f>
        <v>5190</v>
      </c>
      <c r="D12" s="85">
        <f aca="true" t="shared" si="0" ref="D12:D31">IF(OR(C12="",C12=0),"",(E12/C12)*10)</f>
        <v>44.02697495183045</v>
      </c>
      <c r="E12" s="86">
        <f>IF(ISERROR('[59]Récolte_N'!$H$19)=TRUE,"",'[59]Récolte_N'!$H$19)</f>
        <v>22850</v>
      </c>
      <c r="F12" s="86">
        <f>P12</f>
        <v>29500</v>
      </c>
      <c r="G12" s="87">
        <f>IF(ISERROR('[59]Récolte_N'!$I$19)=TRUE,"",'[59]Récolte_N'!$I$19)</f>
        <v>12575</v>
      </c>
      <c r="H12" s="87">
        <f>Q12</f>
        <v>12229.877</v>
      </c>
      <c r="I12" s="88">
        <f aca="true" t="shared" si="1" ref="I12:I31">IF(OR(H12=0,H12=""),"",(G12/H12)-1)</f>
        <v>0.028219662389082023</v>
      </c>
      <c r="J12" s="89">
        <f>E12-G12</f>
        <v>10275</v>
      </c>
      <c r="K12" s="90">
        <f>P12-H12</f>
        <v>17270.123</v>
      </c>
      <c r="L12" s="91"/>
      <c r="M12" s="92" t="s">
        <v>8</v>
      </c>
      <c r="N12" s="85">
        <f>IF(ISERROR('[1]Récolte_N'!$F$19)=TRUE,"",'[1]Récolte_N'!$F$19)</f>
        <v>4650</v>
      </c>
      <c r="O12" s="85">
        <f aca="true" t="shared" si="2" ref="O12:O19">IF(OR(N12="",N12=0),"",(P12/N12)*10)</f>
        <v>63.44086021505376</v>
      </c>
      <c r="P12" s="86">
        <f>IF(ISERROR('[1]Récolte_N'!$H$19)=TRUE,"",'[1]Récolte_N'!$H$19)</f>
        <v>29500</v>
      </c>
      <c r="Q12" s="87">
        <f>'[2]SO'!$AI168</f>
        <v>12229.877</v>
      </c>
    </row>
    <row r="13" spans="1:17" ht="13.5" customHeight="1">
      <c r="A13" s="23">
        <v>7280</v>
      </c>
      <c r="B13" s="93" t="s">
        <v>31</v>
      </c>
      <c r="C13" s="85">
        <f>IF(ISERROR('[60]Récolte_N'!$F$19)=TRUE,"",'[60]Récolte_N'!$F$19)</f>
        <v>475</v>
      </c>
      <c r="D13" s="85">
        <f t="shared" si="0"/>
        <v>74.52631578947368</v>
      </c>
      <c r="E13" s="86">
        <f>IF(ISERROR('[60]Récolte_N'!$H$19)=TRUE,"",'[60]Récolte_N'!$H$19)</f>
        <v>3540</v>
      </c>
      <c r="F13" s="86">
        <f>P13</f>
        <v>4345</v>
      </c>
      <c r="G13" s="87">
        <f>IF(ISERROR('[60]Récolte_N'!$I$19)=TRUE,"",'[60]Récolte_N'!$I$19)</f>
        <v>500</v>
      </c>
      <c r="H13" s="87">
        <f>Q13</f>
        <v>822.061</v>
      </c>
      <c r="I13" s="88">
        <f t="shared" si="1"/>
        <v>-0.39177263001164153</v>
      </c>
      <c r="J13" s="89">
        <f aca="true" t="shared" si="3" ref="J13:J31">E13-G13</f>
        <v>3040</v>
      </c>
      <c r="K13" s="90">
        <f>P13-H13</f>
        <v>3522.939</v>
      </c>
      <c r="L13" s="91"/>
      <c r="M13" s="94" t="s">
        <v>31</v>
      </c>
      <c r="N13" s="85">
        <f>IF(ISERROR('[3]Récolte_N'!$F$19)=TRUE,"",'[3]Récolte_N'!$F$19)</f>
        <v>700</v>
      </c>
      <c r="O13" s="85">
        <f t="shared" si="2"/>
        <v>62.07142857142857</v>
      </c>
      <c r="P13" s="86">
        <f>IF(ISERROR('[3]Récolte_N'!$H$19)=TRUE,"",'[3]Récolte_N'!$H$19)</f>
        <v>4345</v>
      </c>
      <c r="Q13" s="87">
        <f>'[2]SO'!$AI169</f>
        <v>822.061</v>
      </c>
    </row>
    <row r="14" spans="1:17" ht="13.5" customHeight="1">
      <c r="A14" s="23">
        <v>17376</v>
      </c>
      <c r="B14" s="93" t="s">
        <v>9</v>
      </c>
      <c r="C14" s="85">
        <f>IF(ISERROR('[61]Récolte_N'!$F$19)=TRUE,"",'[61]Récolte_N'!$F$19)</f>
        <v>800</v>
      </c>
      <c r="D14" s="85">
        <f t="shared" si="0"/>
        <v>45</v>
      </c>
      <c r="E14" s="86">
        <f>IF(ISERROR('[61]Récolte_N'!$H$19)=TRUE,"",'[61]Récolte_N'!$H$19)</f>
        <v>3600</v>
      </c>
      <c r="F14" s="86">
        <f aca="true" t="shared" si="4" ref="F14:F30">P14</f>
        <v>3600</v>
      </c>
      <c r="G14" s="87">
        <f>IF(ISERROR('[61]Récolte_N'!$I$19)=TRUE,"",'[61]Récolte_N'!$I$19)</f>
        <v>300</v>
      </c>
      <c r="H14" s="87">
        <f aca="true" t="shared" si="5" ref="H14:H30">Q14</f>
        <v>1067.426</v>
      </c>
      <c r="I14" s="88">
        <f t="shared" si="1"/>
        <v>-0.718950072417198</v>
      </c>
      <c r="J14" s="89">
        <f t="shared" si="3"/>
        <v>3300</v>
      </c>
      <c r="K14" s="90">
        <f aca="true" t="shared" si="6" ref="K14:K29">P14-H14</f>
        <v>2532.574</v>
      </c>
      <c r="L14" s="91"/>
      <c r="M14" s="61" t="s">
        <v>9</v>
      </c>
      <c r="N14" s="85">
        <f>IF(ISERROR('[4]Récolte_N'!$F$19)=TRUE,"",'[4]Récolte_N'!$F$19)</f>
        <v>800</v>
      </c>
      <c r="O14" s="85">
        <f t="shared" si="2"/>
        <v>45</v>
      </c>
      <c r="P14" s="86">
        <f>IF(ISERROR('[4]Récolte_N'!$H$19)=TRUE,"",'[4]Récolte_N'!$H$19)</f>
        <v>3600</v>
      </c>
      <c r="Q14" s="87">
        <f>'[2]SO'!$AI170</f>
        <v>1067.426</v>
      </c>
    </row>
    <row r="15" spans="1:17" ht="13.5" customHeight="1">
      <c r="A15" s="23">
        <v>26391</v>
      </c>
      <c r="B15" s="93" t="s">
        <v>28</v>
      </c>
      <c r="C15" s="85">
        <f>IF(ISERROR('[62]Récolte_N'!$F$19)=TRUE,"",'[62]Récolte_N'!$F$19)</f>
        <v>60</v>
      </c>
      <c r="D15" s="85">
        <f t="shared" si="0"/>
        <v>50</v>
      </c>
      <c r="E15" s="86">
        <f>IF(ISERROR('[62]Récolte_N'!$H$19)=TRUE,"",'[62]Récolte_N'!$H$19)</f>
        <v>300</v>
      </c>
      <c r="F15" s="86">
        <f t="shared" si="4"/>
        <v>684</v>
      </c>
      <c r="G15" s="87">
        <f>IF(ISERROR('[62]Récolte_N'!$I$19)=TRUE,"",'[62]Récolte_N'!$I$19)</f>
        <v>50</v>
      </c>
      <c r="H15" s="87">
        <f t="shared" si="5"/>
        <v>179.494</v>
      </c>
      <c r="I15" s="88">
        <f t="shared" si="1"/>
        <v>-0.7214391567406153</v>
      </c>
      <c r="J15" s="89">
        <f t="shared" si="3"/>
        <v>250</v>
      </c>
      <c r="K15" s="90">
        <f t="shared" si="6"/>
        <v>504.506</v>
      </c>
      <c r="L15" s="91"/>
      <c r="M15" s="61" t="s">
        <v>28</v>
      </c>
      <c r="N15" s="85">
        <f>IF(ISERROR('[5]Récolte_N'!$F$19)=TRUE,"",'[5]Récolte_N'!$F$19)</f>
        <v>120</v>
      </c>
      <c r="O15" s="85">
        <f t="shared" si="2"/>
        <v>57</v>
      </c>
      <c r="P15" s="86">
        <f>IF(ISERROR('[5]Récolte_N'!$H$19)=TRUE,"",'[5]Récolte_N'!$H$19)</f>
        <v>684</v>
      </c>
      <c r="Q15" s="87">
        <f>'[2]SO'!$AI171</f>
        <v>179.494</v>
      </c>
    </row>
    <row r="16" spans="1:17" ht="13.5" customHeight="1">
      <c r="A16" s="23">
        <v>19136</v>
      </c>
      <c r="B16" s="93" t="s">
        <v>10</v>
      </c>
      <c r="C16" s="85">
        <f>IF(ISERROR('[63]Récolte_N'!$F$19)=TRUE,"",'[63]Récolte_N'!$F$19)</f>
        <v>0</v>
      </c>
      <c r="D16" s="85">
        <f t="shared" si="0"/>
      </c>
      <c r="E16" s="86">
        <f>IF(ISERROR('[63]Récolte_N'!$H$19)=TRUE,"",'[63]Récolte_N'!$H$19)</f>
        <v>0</v>
      </c>
      <c r="F16" s="86">
        <f t="shared" si="4"/>
        <v>0</v>
      </c>
      <c r="G16" s="87">
        <f>IF(ISERROR('[63]Récolte_N'!$I$19)=TRUE,"",'[63]Récolte_N'!$I$19)</f>
        <v>0</v>
      </c>
      <c r="H16" s="87">
        <f t="shared" si="5"/>
        <v>0</v>
      </c>
      <c r="I16" s="88">
        <f t="shared" si="1"/>
      </c>
      <c r="J16" s="89">
        <f t="shared" si="3"/>
        <v>0</v>
      </c>
      <c r="K16" s="90">
        <f t="shared" si="6"/>
        <v>0</v>
      </c>
      <c r="L16" s="91"/>
      <c r="M16" s="61" t="s">
        <v>10</v>
      </c>
      <c r="N16" s="85">
        <f>IF(ISERROR('[6]Récolte_N'!$F$19)=TRUE,"",'[6]Récolte_N'!$F$19)</f>
        <v>0</v>
      </c>
      <c r="O16" s="85">
        <f t="shared" si="2"/>
      </c>
      <c r="P16" s="86">
        <f>IF(ISERROR('[6]Récolte_N'!$H$19)=TRUE,"",'[6]Récolte_N'!$H$19)</f>
        <v>0</v>
      </c>
      <c r="Q16" s="87">
        <f>'[2]SO'!$AI172</f>
        <v>0</v>
      </c>
    </row>
    <row r="17" spans="1:17" ht="13.5" customHeight="1">
      <c r="A17" s="23">
        <v>1790</v>
      </c>
      <c r="B17" s="93" t="s">
        <v>11</v>
      </c>
      <c r="C17" s="85">
        <f>IF(ISERROR('[64]Récolte_N'!$F$19)=TRUE,"",'[64]Récolte_N'!$F$19)</f>
        <v>0</v>
      </c>
      <c r="D17" s="85">
        <f t="shared" si="0"/>
      </c>
      <c r="E17" s="86">
        <f>IF(ISERROR('[64]Récolte_N'!$H$19)=TRUE,"",'[64]Récolte_N'!$H$19)</f>
        <v>0</v>
      </c>
      <c r="F17" s="86">
        <f t="shared" si="4"/>
        <v>0</v>
      </c>
      <c r="G17" s="87">
        <f>IF(ISERROR('[64]Récolte_N'!$I$19)=TRUE,"",'[64]Récolte_N'!$I$19)</f>
        <v>0</v>
      </c>
      <c r="H17" s="87">
        <f t="shared" si="5"/>
        <v>0</v>
      </c>
      <c r="I17" s="88">
        <f t="shared" si="1"/>
      </c>
      <c r="J17" s="89">
        <f t="shared" si="3"/>
        <v>0</v>
      </c>
      <c r="K17" s="90">
        <f t="shared" si="6"/>
        <v>0</v>
      </c>
      <c r="L17" s="91"/>
      <c r="M17" s="61" t="s">
        <v>11</v>
      </c>
      <c r="N17" s="85">
        <f>IF(ISERROR('[7]Récolte_N'!$F$19)=TRUE,"",'[7]Récolte_N'!$F$19)</f>
        <v>0</v>
      </c>
      <c r="O17" s="85">
        <f t="shared" si="2"/>
      </c>
      <c r="P17" s="86">
        <f>IF(ISERROR('[7]Récolte_N'!$H$19)=TRUE,"",'[7]Récolte_N'!$H$19)</f>
        <v>0</v>
      </c>
      <c r="Q17" s="87">
        <f>'[2]SO'!$AI173</f>
        <v>0</v>
      </c>
    </row>
    <row r="18" spans="1:17" ht="13.5" customHeight="1">
      <c r="A18" s="23" t="s">
        <v>13</v>
      </c>
      <c r="B18" s="93" t="s">
        <v>12</v>
      </c>
      <c r="C18" s="85">
        <f>IF(ISERROR('[65]Récolte_N'!$F$19)=TRUE,"",'[65]Récolte_N'!$F$19)</f>
        <v>4870</v>
      </c>
      <c r="D18" s="85">
        <f t="shared" si="0"/>
        <v>63.347022587268995</v>
      </c>
      <c r="E18" s="86">
        <f>IF(ISERROR('[65]Récolte_N'!$H$19)=TRUE,"",'[65]Récolte_N'!$H$19)</f>
        <v>30850</v>
      </c>
      <c r="F18" s="86">
        <f t="shared" si="4"/>
        <v>32680</v>
      </c>
      <c r="G18" s="87">
        <f>IF(ISERROR('[65]Récolte_N'!$I$19)=TRUE,"",'[65]Récolte_N'!$I$19)</f>
        <v>18500</v>
      </c>
      <c r="H18" s="87">
        <f t="shared" si="5"/>
        <v>22875.059000000005</v>
      </c>
      <c r="I18" s="88">
        <f t="shared" si="1"/>
        <v>-0.19125891653437943</v>
      </c>
      <c r="J18" s="89">
        <f t="shared" si="3"/>
        <v>12350</v>
      </c>
      <c r="K18" s="90">
        <f t="shared" si="6"/>
        <v>9804.940999999995</v>
      </c>
      <c r="L18" s="91"/>
      <c r="M18" s="61" t="s">
        <v>12</v>
      </c>
      <c r="N18" s="85">
        <f>IF(ISERROR('[8]Récolte_N'!$F$19)=TRUE,"",'[8]Récolte_N'!$F$19)</f>
        <v>4970</v>
      </c>
      <c r="O18" s="85">
        <f t="shared" si="2"/>
        <v>65.75452716297787</v>
      </c>
      <c r="P18" s="86">
        <f>IF(ISERROR('[8]Récolte_N'!$H$19)=TRUE,"",'[8]Récolte_N'!$H$19)</f>
        <v>32680</v>
      </c>
      <c r="Q18" s="87">
        <f>'[2]SO'!$AI174</f>
        <v>22875.059000000005</v>
      </c>
    </row>
    <row r="19" spans="1:17" ht="13.5" customHeight="1">
      <c r="A19" s="23" t="s">
        <v>13</v>
      </c>
      <c r="B19" s="93" t="s">
        <v>14</v>
      </c>
      <c r="C19" s="85">
        <f>IF(ISERROR('[66]Récolte_N'!$F$19)=TRUE,"",'[66]Récolte_N'!$F$19)</f>
        <v>1755</v>
      </c>
      <c r="D19" s="85">
        <f t="shared" si="0"/>
        <v>49.002849002849004</v>
      </c>
      <c r="E19" s="86">
        <f>IF(ISERROR('[66]Récolte_N'!$H$19)=TRUE,"",'[66]Récolte_N'!$H$19)</f>
        <v>8600</v>
      </c>
      <c r="F19" s="86">
        <f t="shared" si="4"/>
        <v>8200</v>
      </c>
      <c r="G19" s="87">
        <f>IF(ISERROR('[66]Récolte_N'!$I$19)=TRUE,"",'[66]Récolte_N'!$I$19)</f>
        <v>4500</v>
      </c>
      <c r="H19" s="87">
        <f t="shared" si="5"/>
        <v>3239.3749999999995</v>
      </c>
      <c r="I19" s="88">
        <f t="shared" si="1"/>
        <v>0.38915685896199137</v>
      </c>
      <c r="J19" s="89">
        <f t="shared" si="3"/>
        <v>4100</v>
      </c>
      <c r="K19" s="90">
        <f t="shared" si="6"/>
        <v>4960.625</v>
      </c>
      <c r="L19" s="91"/>
      <c r="M19" s="61" t="s">
        <v>14</v>
      </c>
      <c r="N19" s="85">
        <f>IF(ISERROR('[9]Récolte_N'!$F$19)=TRUE,"",'[9]Récolte_N'!$F$19)</f>
        <v>1360</v>
      </c>
      <c r="O19" s="85">
        <f t="shared" si="2"/>
        <v>60.294117647058826</v>
      </c>
      <c r="P19" s="86">
        <f>IF(ISERROR('[9]Récolte_N'!$H$19)=TRUE,"",'[9]Récolte_N'!$H$19)</f>
        <v>8200</v>
      </c>
      <c r="Q19" s="87">
        <f>'[2]SO'!$AI175</f>
        <v>3239.3749999999995</v>
      </c>
    </row>
    <row r="20" spans="1:17" ht="13.5" customHeight="1">
      <c r="A20" s="23" t="s">
        <v>13</v>
      </c>
      <c r="B20" s="93" t="s">
        <v>27</v>
      </c>
      <c r="C20" s="85">
        <f>IF(ISERROR('[67]Récolte_N'!$F$19)=TRUE,"",'[67]Récolte_N'!$F$19)</f>
        <v>0</v>
      </c>
      <c r="D20" s="85">
        <f>IF(OR(C20="",C20=0),"",(E20/C20)*10)</f>
      </c>
      <c r="E20" s="86">
        <f>IF(ISERROR('[67]Récolte_N'!$H$19)=TRUE,"",'[67]Récolte_N'!$H$19)</f>
        <v>0</v>
      </c>
      <c r="F20" s="86">
        <f t="shared" si="4"/>
        <v>0</v>
      </c>
      <c r="G20" s="87">
        <f>IF(ISERROR('[67]Récolte_N'!$I$19)=TRUE,"",'[67]Récolte_N'!$I$19)</f>
        <v>0</v>
      </c>
      <c r="H20" s="87">
        <f t="shared" si="5"/>
        <v>0</v>
      </c>
      <c r="I20" s="88">
        <f t="shared" si="1"/>
      </c>
      <c r="J20" s="89">
        <f t="shared" si="3"/>
        <v>0</v>
      </c>
      <c r="K20" s="90">
        <f t="shared" si="6"/>
        <v>0</v>
      </c>
      <c r="L20" s="91"/>
      <c r="M20" s="61" t="s">
        <v>27</v>
      </c>
      <c r="N20" s="85">
        <f>IF(ISERROR('[10]Récolte_N'!$F$19)=TRUE,"",'[10]Récolte_N'!$F$19)</f>
        <v>0</v>
      </c>
      <c r="O20" s="85">
        <f>IF(OR(N20="",N20=0),"",(P20/N20)*10)</f>
      </c>
      <c r="P20" s="86">
        <f>IF(ISERROR('[10]Récolte_N'!$H$19)=TRUE,"",'[10]Récolte_N'!$H$19)</f>
        <v>0</v>
      </c>
      <c r="Q20" s="87">
        <f>'[2]SO'!$AI176</f>
        <v>0</v>
      </c>
    </row>
    <row r="21" spans="1:17" ht="13.5" customHeight="1">
      <c r="A21" s="23" t="s">
        <v>13</v>
      </c>
      <c r="B21" s="93" t="s">
        <v>15</v>
      </c>
      <c r="C21" s="85">
        <f>IF(ISERROR('[68]Récolte_N'!$F$19)=TRUE,"",'[68]Récolte_N'!$F$19)</f>
        <v>460</v>
      </c>
      <c r="D21" s="85">
        <f>IF(OR(C21="",C21=0),"",(E21/C21)*10)</f>
        <v>50</v>
      </c>
      <c r="E21" s="86">
        <f>IF(ISERROR('[68]Récolte_N'!$H$19)=TRUE,"",'[68]Récolte_N'!$H$19)</f>
        <v>2300</v>
      </c>
      <c r="F21" s="86">
        <f t="shared" si="4"/>
        <v>1920</v>
      </c>
      <c r="G21" s="87">
        <f>IF(ISERROR('[68]Récolte_N'!$I$19)=TRUE,"",'[68]Récolte_N'!$I$19)</f>
        <v>2000</v>
      </c>
      <c r="H21" s="87">
        <f t="shared" si="5"/>
        <v>25</v>
      </c>
      <c r="I21" s="88">
        <f t="shared" si="1"/>
        <v>79</v>
      </c>
      <c r="J21" s="89">
        <f t="shared" si="3"/>
        <v>300</v>
      </c>
      <c r="K21" s="90">
        <f t="shared" si="6"/>
        <v>1895</v>
      </c>
      <c r="L21" s="91"/>
      <c r="M21" s="61" t="s">
        <v>15</v>
      </c>
      <c r="N21" s="85">
        <f>IF(ISERROR('[11]Récolte_N'!$F$19)=TRUE,"",'[11]Récolte_N'!$F$19)</f>
        <v>640</v>
      </c>
      <c r="O21" s="85">
        <f>IF(OR(N21="",N21=0),"",(P21/N21)*10)</f>
        <v>30</v>
      </c>
      <c r="P21" s="86">
        <f>IF(ISERROR('[11]Récolte_N'!$H$19)=TRUE,"",'[11]Récolte_N'!$H$19)</f>
        <v>1920</v>
      </c>
      <c r="Q21" s="87">
        <f>'[2]SO'!$AI177</f>
        <v>25</v>
      </c>
    </row>
    <row r="22" spans="1:17" ht="13.5" customHeight="1">
      <c r="A22" s="23" t="s">
        <v>13</v>
      </c>
      <c r="B22" s="93" t="s">
        <v>29</v>
      </c>
      <c r="C22" s="85">
        <f>IF(ISERROR('[69]Récolte_N'!$F$19)=TRUE,"",'[69]Récolte_N'!$F$19)</f>
        <v>970</v>
      </c>
      <c r="D22" s="85">
        <f>IF(OR(C22="",C22=0),"",(E22/C22)*10)</f>
        <v>85.05154639175258</v>
      </c>
      <c r="E22" s="86">
        <f>IF(ISERROR('[69]Récolte_N'!$H$19)=TRUE,"",'[69]Récolte_N'!$H$19)</f>
        <v>8250</v>
      </c>
      <c r="F22" s="86">
        <f t="shared" si="4"/>
        <v>8500</v>
      </c>
      <c r="G22" s="87">
        <f>IF(ISERROR('[69]Récolte_N'!$I$19)=TRUE,"",'[69]Récolte_N'!$I$19)</f>
        <v>6000</v>
      </c>
      <c r="H22" s="87">
        <f t="shared" si="5"/>
        <v>7794.911000000002</v>
      </c>
      <c r="I22" s="88">
        <f t="shared" si="1"/>
        <v>-0.23026702934773746</v>
      </c>
      <c r="J22" s="89">
        <f t="shared" si="3"/>
        <v>2250</v>
      </c>
      <c r="K22" s="90">
        <f t="shared" si="6"/>
        <v>705.0889999999981</v>
      </c>
      <c r="L22" s="91"/>
      <c r="M22" s="61" t="s">
        <v>29</v>
      </c>
      <c r="N22" s="85">
        <f>IF(ISERROR('[12]Récolte_N'!$F$19)=TRUE,"",'[12]Récolte_N'!$F$19)</f>
        <v>1000</v>
      </c>
      <c r="O22" s="85">
        <f>IF(OR(N22="",N22=0),"",(P22/N22)*10)</f>
        <v>85</v>
      </c>
      <c r="P22" s="86">
        <f>IF(ISERROR('[12]Récolte_N'!$H$19)=TRUE,"",'[12]Récolte_N'!$H$19)</f>
        <v>8500</v>
      </c>
      <c r="Q22" s="87">
        <f>'[2]SO'!$AI178</f>
        <v>7794.911000000002</v>
      </c>
    </row>
    <row r="23" spans="1:17" ht="13.5" customHeight="1">
      <c r="A23" s="23" t="s">
        <v>13</v>
      </c>
      <c r="B23" s="93" t="s">
        <v>16</v>
      </c>
      <c r="C23" s="85">
        <f>IF(ISERROR('[70]Récolte_N'!$F$19)=TRUE,"",'[70]Récolte_N'!$F$19)</f>
        <v>175</v>
      </c>
      <c r="D23" s="85">
        <f t="shared" si="0"/>
        <v>60</v>
      </c>
      <c r="E23" s="86">
        <f>IF(ISERROR('[70]Récolte_N'!$H$19)=TRUE,"",'[70]Récolte_N'!$H$19)</f>
        <v>1050</v>
      </c>
      <c r="F23" s="86">
        <f t="shared" si="4"/>
        <v>0</v>
      </c>
      <c r="G23" s="87">
        <f>IF(ISERROR('[70]Récolte_N'!$I$19)=TRUE,"",'[70]Récolte_N'!$I$19)</f>
        <v>6</v>
      </c>
      <c r="H23" s="87">
        <f t="shared" si="5"/>
        <v>0</v>
      </c>
      <c r="I23" s="88">
        <f t="shared" si="1"/>
      </c>
      <c r="J23" s="89">
        <f t="shared" si="3"/>
        <v>1044</v>
      </c>
      <c r="K23" s="90">
        <f t="shared" si="6"/>
        <v>0</v>
      </c>
      <c r="L23" s="91"/>
      <c r="M23" s="61" t="s">
        <v>16</v>
      </c>
      <c r="N23" s="85">
        <f>IF(ISERROR('[13]Récolte_N'!$F$19)=TRUE,"",'[13]Récolte_N'!$F$19)</f>
        <v>0</v>
      </c>
      <c r="O23" s="85">
        <f aca="true" t="shared" si="7" ref="O23:O31">IF(OR(N23="",N23=0),"",(P23/N23)*10)</f>
      </c>
      <c r="P23" s="86">
        <f>IF(ISERROR('[13]Récolte_N'!$H$19)=TRUE,"",'[13]Récolte_N'!$H$19)</f>
        <v>0</v>
      </c>
      <c r="Q23" s="87">
        <f>'[2]SO'!$AI179</f>
        <v>0</v>
      </c>
    </row>
    <row r="24" spans="1:17" ht="13.5" customHeight="1">
      <c r="A24" s="23" t="s">
        <v>13</v>
      </c>
      <c r="B24" s="93" t="s">
        <v>17</v>
      </c>
      <c r="C24" s="85">
        <f>IF(ISERROR('[71]Récolte_N'!$F$19)=TRUE,"",'[71]Récolte_N'!$F$19)</f>
        <v>2120</v>
      </c>
      <c r="D24" s="85">
        <f t="shared" si="0"/>
        <v>59.38679245283019</v>
      </c>
      <c r="E24" s="86">
        <f>IF(ISERROR('[71]Récolte_N'!$H$19)=TRUE,"",'[71]Récolte_N'!$H$19)</f>
        <v>12590</v>
      </c>
      <c r="F24" s="86">
        <f t="shared" si="4"/>
        <v>11885</v>
      </c>
      <c r="G24" s="87">
        <f>IF(ISERROR('[71]Récolte_N'!$I$19)=TRUE,"",'[71]Récolte_N'!$I$19)</f>
        <v>2165</v>
      </c>
      <c r="H24" s="87">
        <f t="shared" si="5"/>
        <v>1202.9920000000002</v>
      </c>
      <c r="I24" s="88">
        <f t="shared" si="1"/>
        <v>0.7996794658651094</v>
      </c>
      <c r="J24" s="89">
        <f t="shared" si="3"/>
        <v>10425</v>
      </c>
      <c r="K24" s="90">
        <f t="shared" si="6"/>
        <v>10682.008</v>
      </c>
      <c r="L24" s="91"/>
      <c r="M24" s="61" t="s">
        <v>17</v>
      </c>
      <c r="N24" s="85">
        <f>IF(ISERROR('[14]Récolte_N'!$F$19)=TRUE,"",'[14]Récolte_N'!$F$19)</f>
        <v>2195</v>
      </c>
      <c r="O24" s="85">
        <f t="shared" si="7"/>
        <v>54.145785876993166</v>
      </c>
      <c r="P24" s="86">
        <f>IF(ISERROR('[14]Récolte_N'!$H$19)=TRUE,"",'[14]Récolte_N'!$H$19)</f>
        <v>11885</v>
      </c>
      <c r="Q24" s="87">
        <f>'[2]SO'!$AI180</f>
        <v>1202.9920000000002</v>
      </c>
    </row>
    <row r="25" spans="1:18" ht="13.5" customHeight="1">
      <c r="A25" s="23" t="s">
        <v>13</v>
      </c>
      <c r="B25" s="93" t="s">
        <v>18</v>
      </c>
      <c r="C25" s="85">
        <f>IF(ISERROR('[72]Récolte_N'!$F$19)=TRUE,"",'[72]Récolte_N'!$F$19)</f>
        <v>9200</v>
      </c>
      <c r="D25" s="85">
        <f t="shared" si="0"/>
        <v>59.78260869565218</v>
      </c>
      <c r="E25" s="86">
        <f>IF(ISERROR('[72]Récolte_N'!$H$19)=TRUE,"",'[72]Récolte_N'!$H$19)</f>
        <v>55000</v>
      </c>
      <c r="F25" s="86">
        <f t="shared" si="4"/>
        <v>29000</v>
      </c>
      <c r="G25" s="87">
        <f>IF(ISERROR('[72]Récolte_N'!$I$19)=TRUE,"",'[72]Récolte_N'!$I$19)</f>
        <v>25000</v>
      </c>
      <c r="H25" s="87">
        <f t="shared" si="5"/>
        <v>9649.709</v>
      </c>
      <c r="I25" s="88">
        <f t="shared" si="1"/>
        <v>1.5907517003880631</v>
      </c>
      <c r="J25" s="89">
        <f t="shared" si="3"/>
        <v>30000</v>
      </c>
      <c r="K25" s="90">
        <f t="shared" si="6"/>
        <v>19350.290999999997</v>
      </c>
      <c r="L25" s="91"/>
      <c r="M25" s="61" t="s">
        <v>18</v>
      </c>
      <c r="N25" s="85">
        <f>IF(ISERROR('[15]Récolte_N'!$F$19)=TRUE,"",'[15]Récolte_N'!$F$19)</f>
        <v>4700</v>
      </c>
      <c r="O25" s="85">
        <f t="shared" si="7"/>
        <v>61.70212765957447</v>
      </c>
      <c r="P25" s="86">
        <f>IF(ISERROR('[15]Récolte_N'!$H$19)=TRUE,"",'[15]Récolte_N'!$H$19)</f>
        <v>29000</v>
      </c>
      <c r="Q25" s="87">
        <f>'[2]SO'!$AI181</f>
        <v>9649.709</v>
      </c>
      <c r="R25" s="23">
        <f>Q25/P25</f>
        <v>0.33274858620689657</v>
      </c>
    </row>
    <row r="26" spans="1:17" ht="13.5" customHeight="1">
      <c r="A26" s="23" t="s">
        <v>13</v>
      </c>
      <c r="B26" s="93" t="s">
        <v>19</v>
      </c>
      <c r="C26" s="85">
        <f>IF(ISERROR('[73]Récolte_N'!$F$19)=TRUE,"",'[73]Récolte_N'!$F$19)</f>
        <v>0</v>
      </c>
      <c r="D26" s="85">
        <f t="shared" si="0"/>
      </c>
      <c r="E26" s="86">
        <f>IF(ISERROR('[73]Récolte_N'!$H$19)=TRUE,"",'[73]Récolte_N'!$H$19)</f>
        <v>0</v>
      </c>
      <c r="F26" s="86">
        <f t="shared" si="4"/>
        <v>0</v>
      </c>
      <c r="G26" s="87">
        <f>IF(ISERROR('[73]Récolte_N'!$I$19)=TRUE,"",'[73]Récolte_N'!$I$19)</f>
        <v>0</v>
      </c>
      <c r="H26" s="87">
        <f t="shared" si="5"/>
        <v>150.406</v>
      </c>
      <c r="I26" s="88">
        <f t="shared" si="1"/>
        <v>-1</v>
      </c>
      <c r="J26" s="89">
        <f t="shared" si="3"/>
        <v>0</v>
      </c>
      <c r="K26" s="90">
        <f t="shared" si="6"/>
        <v>-150.406</v>
      </c>
      <c r="L26" s="91"/>
      <c r="M26" s="61" t="s">
        <v>19</v>
      </c>
      <c r="N26" s="85">
        <f>IF(ISERROR('[16]Récolte_N'!$F$19)=TRUE,"",'[16]Récolte_N'!$F$19)</f>
        <v>0</v>
      </c>
      <c r="O26" s="85">
        <f t="shared" si="7"/>
      </c>
      <c r="P26" s="86">
        <f>IF(ISERROR('[16]Récolte_N'!$H$19)=TRUE,"",'[16]Récolte_N'!$H$19)</f>
        <v>0</v>
      </c>
      <c r="Q26" s="87">
        <f>'[2]SO'!$AI182</f>
        <v>150.406</v>
      </c>
    </row>
    <row r="27" spans="1:17" ht="13.5" customHeight="1">
      <c r="A27" s="23" t="s">
        <v>13</v>
      </c>
      <c r="B27" s="93" t="s">
        <v>20</v>
      </c>
      <c r="C27" s="85">
        <f>IF(ISERROR('[74]Récolte_N'!$F$19)=TRUE,"",'[74]Récolte_N'!$F$19)</f>
        <v>5310</v>
      </c>
      <c r="D27" s="85">
        <f t="shared" si="0"/>
        <v>52.335216572504706</v>
      </c>
      <c r="E27" s="86">
        <f>IF(ISERROR('[74]Récolte_N'!$H$19)=TRUE,"",'[74]Récolte_N'!$H$19)</f>
        <v>27790</v>
      </c>
      <c r="F27" s="86">
        <f t="shared" si="4"/>
        <v>20576</v>
      </c>
      <c r="G27" s="87">
        <f>IF(ISERROR('[74]Récolte_N'!$I$19)=TRUE,"",'[74]Récolte_N'!$I$19)</f>
        <v>11900</v>
      </c>
      <c r="H27" s="87">
        <f t="shared" si="5"/>
        <v>6736.130999999999</v>
      </c>
      <c r="I27" s="88">
        <f t="shared" si="1"/>
        <v>0.7665927221427258</v>
      </c>
      <c r="J27" s="89">
        <f t="shared" si="3"/>
        <v>15890</v>
      </c>
      <c r="K27" s="90">
        <f t="shared" si="6"/>
        <v>13839.869</v>
      </c>
      <c r="L27" s="91"/>
      <c r="M27" s="61" t="s">
        <v>20</v>
      </c>
      <c r="N27" s="85">
        <f>IF(ISERROR('[17]Récolte_N'!$F$19)=TRUE,"",'[17]Récolte_N'!$F$19)</f>
        <v>3980</v>
      </c>
      <c r="O27" s="85">
        <f t="shared" si="7"/>
        <v>51.698492462311556</v>
      </c>
      <c r="P27" s="86">
        <f>IF(ISERROR('[17]Récolte_N'!$H$19)=TRUE,"",'[17]Récolte_N'!$H$19)</f>
        <v>20576</v>
      </c>
      <c r="Q27" s="87">
        <f>'[2]SO'!$AI183</f>
        <v>6736.130999999999</v>
      </c>
    </row>
    <row r="28" spans="1:17" ht="13.5" customHeight="1">
      <c r="A28" s="23" t="s">
        <v>13</v>
      </c>
      <c r="B28" s="93" t="s">
        <v>21</v>
      </c>
      <c r="C28" s="85">
        <f>IF(ISERROR('[75]Récolte_N'!$F$19)=TRUE,"",'[75]Récolte_N'!$F$19)</f>
        <v>0</v>
      </c>
      <c r="D28" s="85">
        <f t="shared" si="0"/>
      </c>
      <c r="E28" s="86">
        <f>IF(ISERROR('[75]Récolte_N'!$H$19)=TRUE,"",'[75]Récolte_N'!$H$19)</f>
        <v>0</v>
      </c>
      <c r="F28" s="86">
        <f t="shared" si="4"/>
        <v>0</v>
      </c>
      <c r="G28" s="87">
        <f>IF(ISERROR('[75]Récolte_N'!$I$19)=TRUE,"",'[75]Récolte_N'!$I$19)</f>
        <v>0</v>
      </c>
      <c r="H28" s="87">
        <f t="shared" si="5"/>
        <v>0</v>
      </c>
      <c r="I28" s="88">
        <f t="shared" si="1"/>
      </c>
      <c r="J28" s="89">
        <f t="shared" si="3"/>
        <v>0</v>
      </c>
      <c r="K28" s="90">
        <f t="shared" si="6"/>
        <v>0</v>
      </c>
      <c r="L28" s="91"/>
      <c r="M28" s="61" t="s">
        <v>21</v>
      </c>
      <c r="N28" s="85">
        <f>IF(ISERROR('[18]Récolte_N'!$F$19)=TRUE,"",'[18]Récolte_N'!$F$19)</f>
        <v>0</v>
      </c>
      <c r="O28" s="85">
        <f t="shared" si="7"/>
      </c>
      <c r="P28" s="86">
        <f>IF(ISERROR('[18]Récolte_N'!$H$19)=TRUE,"",'[18]Récolte_N'!$H$19)</f>
        <v>0</v>
      </c>
      <c r="Q28" s="87">
        <f>'[2]SO'!$AI184</f>
        <v>0</v>
      </c>
    </row>
    <row r="29" spans="2:17" ht="12">
      <c r="B29" s="93" t="s">
        <v>30</v>
      </c>
      <c r="C29" s="85">
        <f>IF(ISERROR('[76]Récolte_N'!$F$19)=TRUE,"",'[76]Récolte_N'!$F$19)</f>
        <v>0</v>
      </c>
      <c r="D29" s="85">
        <f t="shared" si="0"/>
      </c>
      <c r="E29" s="86">
        <f>IF(ISERROR('[76]Récolte_N'!$H$19)=TRUE,"",'[76]Récolte_N'!$H$19)</f>
        <v>0</v>
      </c>
      <c r="F29" s="86">
        <f t="shared" si="4"/>
        <v>0</v>
      </c>
      <c r="G29" s="87">
        <f>IF(ISERROR('[76]Récolte_N'!$I$19)=TRUE,"",'[76]Récolte_N'!$I$19)</f>
        <v>0</v>
      </c>
      <c r="H29" s="87">
        <f t="shared" si="5"/>
        <v>0</v>
      </c>
      <c r="I29" s="88">
        <f t="shared" si="1"/>
      </c>
      <c r="J29" s="89">
        <f t="shared" si="3"/>
        <v>0</v>
      </c>
      <c r="K29" s="90">
        <f t="shared" si="6"/>
        <v>0</v>
      </c>
      <c r="M29" s="61" t="s">
        <v>30</v>
      </c>
      <c r="N29" s="85">
        <f>IF(ISERROR('[19]Récolte_N'!$F$19)=TRUE,"",'[19]Récolte_N'!$F$19)</f>
        <v>0</v>
      </c>
      <c r="O29" s="85">
        <f t="shared" si="7"/>
      </c>
      <c r="P29" s="86">
        <f>IF(ISERROR('[19]Récolte_N'!$H$19)=TRUE,"",'[19]Récolte_N'!$H$19)</f>
        <v>0</v>
      </c>
      <c r="Q29" s="87">
        <f>'[2]SO'!$AI185</f>
        <v>0</v>
      </c>
    </row>
    <row r="30" spans="2:17" ht="12">
      <c r="B30" s="93" t="s">
        <v>22</v>
      </c>
      <c r="C30" s="85">
        <f>IF(ISERROR('[77]Récolte_N'!$F$19)=TRUE,"",'[77]Récolte_N'!$F$19)</f>
        <v>18165</v>
      </c>
      <c r="D30" s="85">
        <f t="shared" si="0"/>
        <v>51.12413982934214</v>
      </c>
      <c r="E30" s="86">
        <f>IF(ISERROR('[77]Récolte_N'!$H$19)=TRUE,"",'[77]Récolte_N'!$H$19)</f>
        <v>92867</v>
      </c>
      <c r="F30" s="86">
        <f t="shared" si="4"/>
        <v>75268</v>
      </c>
      <c r="G30" s="87">
        <f>IF(ISERROR('[77]Récolte_N'!$I$19)=TRUE,"",'[77]Récolte_N'!$I$19)</f>
        <v>64000</v>
      </c>
      <c r="H30" s="87">
        <f t="shared" si="5"/>
        <v>50541.686</v>
      </c>
      <c r="I30" s="88">
        <f t="shared" si="1"/>
        <v>0.2662814612080808</v>
      </c>
      <c r="J30" s="89">
        <f t="shared" si="3"/>
        <v>28867</v>
      </c>
      <c r="K30" s="90">
        <f>P30-H30</f>
        <v>24726.314</v>
      </c>
      <c r="L30" s="40"/>
      <c r="M30" s="61" t="s">
        <v>22</v>
      </c>
      <c r="N30" s="85">
        <f>IF(ISERROR('[20]Récolte_N'!$F$19)=TRUE,"",'[20]Récolte_N'!$F$19)</f>
        <v>14409</v>
      </c>
      <c r="O30" s="85">
        <f t="shared" si="7"/>
        <v>52.23679644666528</v>
      </c>
      <c r="P30" s="86">
        <f>IF(ISERROR('[20]Récolte_N'!$H$19)=TRUE,"",'[20]Récolte_N'!$H$19)</f>
        <v>75268</v>
      </c>
      <c r="Q30" s="87">
        <f>'[2]SO'!$AI186</f>
        <v>50541.686</v>
      </c>
    </row>
    <row r="31" spans="2:18" ht="12">
      <c r="B31" s="93" t="s">
        <v>23</v>
      </c>
      <c r="C31" s="85">
        <f>IF(ISERROR('[78]Récolte_N'!$F$19)=TRUE,"",'[78]Récolte_N'!$F$19)</f>
        <v>2300</v>
      </c>
      <c r="D31" s="85">
        <f t="shared" si="0"/>
        <v>49.565217391304344</v>
      </c>
      <c r="E31" s="86">
        <f>IF(ISERROR('[78]Récolte_N'!$H$19)=TRUE,"",'[78]Récolte_N'!$H$19)</f>
        <v>11400</v>
      </c>
      <c r="F31" s="86">
        <f>P31</f>
        <v>15860</v>
      </c>
      <c r="G31" s="87">
        <f>IF(ISERROR('[78]Récolte_N'!$I$19)=TRUE,"",'[78]Récolte_N'!$I$19)</f>
        <v>5500</v>
      </c>
      <c r="H31" s="87">
        <f>Q31</f>
        <v>5507.165</v>
      </c>
      <c r="I31" s="88">
        <f t="shared" si="1"/>
        <v>-0.0013010323823600123</v>
      </c>
      <c r="J31" s="89">
        <f t="shared" si="3"/>
        <v>5900</v>
      </c>
      <c r="K31" s="90">
        <f>P31-H31</f>
        <v>10352.835</v>
      </c>
      <c r="M31" s="61" t="s">
        <v>23</v>
      </c>
      <c r="N31" s="85">
        <f>IF(ISERROR('[21]Récolte_N'!$F$19)=TRUE,"",'[21]Récolte_N'!$F$19)</f>
        <v>2600</v>
      </c>
      <c r="O31" s="85">
        <f t="shared" si="7"/>
        <v>61</v>
      </c>
      <c r="P31" s="86">
        <f>IF(ISERROR('[21]Récolte_N'!$H$19)=TRUE,"",'[21]Récolte_N'!$H$19)</f>
        <v>15860</v>
      </c>
      <c r="Q31" s="87">
        <f>'[2]SO'!$AI187</f>
        <v>5507.165</v>
      </c>
      <c r="R31" s="23">
        <f>Q31/P31</f>
        <v>0.3472361286254729</v>
      </c>
    </row>
    <row r="32" spans="2:17" ht="12.75">
      <c r="B32" s="52"/>
      <c r="C32" s="98"/>
      <c r="D32" s="98"/>
      <c r="E32" s="99"/>
      <c r="F32" s="100"/>
      <c r="G32" s="101"/>
      <c r="H32" s="101"/>
      <c r="I32" s="102"/>
      <c r="J32" s="103"/>
      <c r="K32" s="104"/>
      <c r="M32" s="61"/>
      <c r="N32" s="105"/>
      <c r="O32" s="105"/>
      <c r="P32" s="105"/>
      <c r="Q32" s="101"/>
    </row>
    <row r="33" spans="2:17" ht="15.75" thickBot="1">
      <c r="B33" s="106" t="s">
        <v>24</v>
      </c>
      <c r="C33" s="107">
        <f>IF(SUM(C12:C31)=0,"",SUM(C12:C31))</f>
        <v>51850</v>
      </c>
      <c r="D33" s="107">
        <f>IF(OR(C33="",C33=0),"",(E33/C33)*10)</f>
        <v>54.19228543876567</v>
      </c>
      <c r="E33" s="107">
        <f>IF(SUM(E12:E31)=0,"",SUM(E12:E31))</f>
        <v>280987</v>
      </c>
      <c r="F33" s="108">
        <f>IF(SUM(F12:F31)=0,"",SUM(F12:F31))</f>
        <v>242018</v>
      </c>
      <c r="G33" s="109">
        <f>IF(SUM(G12:G31)=0,"",SUM(G12:G31))</f>
        <v>152996</v>
      </c>
      <c r="H33" s="110">
        <f>IF(SUM(H12:H31)=0,"",SUM(H12:H31))</f>
        <v>122021.292</v>
      </c>
      <c r="I33" s="111">
        <f>IF(OR(G33=0,G33=""),"",(G33/H33)-1)</f>
        <v>0.2538467466808989</v>
      </c>
      <c r="J33" s="112">
        <f>SUM(J12:J31)</f>
        <v>127991</v>
      </c>
      <c r="K33" s="113">
        <f>SUM(K12:K31)</f>
        <v>119996.70799999998</v>
      </c>
      <c r="M33" s="114" t="s">
        <v>24</v>
      </c>
      <c r="N33" s="115">
        <f>IF(SUM(N12:N31)=0,"",SUM(N12:N31))</f>
        <v>42124</v>
      </c>
      <c r="O33" s="115">
        <f>IF(OR(N33="",N33=0),"",(P33/N33)*10)</f>
        <v>57.45370809989555</v>
      </c>
      <c r="P33" s="112">
        <f>IF(SUM(P12:P31)=0,"",SUM(P12:P31))</f>
        <v>242018</v>
      </c>
      <c r="Q33" s="116">
        <f>IF(SUM(Q12:Q31)=0,"",SUM(Q12:Q31))</f>
        <v>122021.292</v>
      </c>
    </row>
    <row r="34" spans="2:10" ht="12.75" thickTop="1">
      <c r="B34" s="117"/>
      <c r="C34" s="118"/>
      <c r="D34" s="119"/>
      <c r="E34" s="118"/>
      <c r="F34" s="118"/>
      <c r="G34" s="118"/>
      <c r="H34" s="120"/>
      <c r="I34" s="121"/>
      <c r="J34" s="122"/>
    </row>
    <row r="35" spans="2:10" ht="12">
      <c r="B35" s="123" t="s">
        <v>47</v>
      </c>
      <c r="C35" s="124">
        <f>N33</f>
        <v>42124</v>
      </c>
      <c r="D35" s="124">
        <f>(E35/C35)*10</f>
        <v>57.45370809989555</v>
      </c>
      <c r="E35" s="124">
        <f>P33</f>
        <v>242018</v>
      </c>
      <c r="G35" s="124">
        <f>Q33</f>
        <v>122021.292</v>
      </c>
      <c r="H35" s="120"/>
      <c r="I35" s="121"/>
      <c r="J35" s="122"/>
    </row>
    <row r="36" spans="2:10" ht="12">
      <c r="B36" s="123" t="s">
        <v>48</v>
      </c>
      <c r="C36" s="125"/>
      <c r="D36" s="126"/>
      <c r="E36" s="125"/>
      <c r="G36" s="125"/>
      <c r="H36" s="120"/>
      <c r="I36" s="121"/>
      <c r="J36" s="122"/>
    </row>
    <row r="37" spans="2:10" ht="12">
      <c r="B37" s="123" t="s">
        <v>25</v>
      </c>
      <c r="C37" s="127">
        <f>IF(OR(C33="",C33=0),"",(C33/C35)-1)</f>
        <v>0.23088975405944345</v>
      </c>
      <c r="D37" s="127">
        <f>IF(OR(D33="",D33=0),"",(D33/D35)-1)</f>
        <v>-0.056766095157151475</v>
      </c>
      <c r="E37" s="127">
        <f>IF(OR(E33="",E33=0),"",(E33/E35)-1)</f>
        <v>0.1610169491525424</v>
      </c>
      <c r="G37" s="127">
        <f>IF(OR(G33="",G33=0),"",(G33/G35)-1)</f>
        <v>0.2538467466808989</v>
      </c>
      <c r="H37" s="120"/>
      <c r="I37" s="121"/>
      <c r="J37" s="122"/>
    </row>
    <row r="38" ht="11.25" thickBot="1">
      <c r="E38" s="159"/>
    </row>
    <row r="39" spans="2:8" ht="12.75">
      <c r="B39" s="128" t="s">
        <v>0</v>
      </c>
      <c r="C39" s="129" t="s">
        <v>50</v>
      </c>
      <c r="D39" s="130" t="s">
        <v>50</v>
      </c>
      <c r="E39" s="131" t="s">
        <v>50</v>
      </c>
      <c r="F39" s="131" t="s">
        <v>50</v>
      </c>
      <c r="G39" s="132" t="s">
        <v>85</v>
      </c>
      <c r="H39" s="133" t="s">
        <v>86</v>
      </c>
    </row>
    <row r="40" spans="2:8" ht="12">
      <c r="B40" s="52"/>
      <c r="C40" s="134" t="s">
        <v>87</v>
      </c>
      <c r="D40" s="135" t="s">
        <v>87</v>
      </c>
      <c r="E40" s="136" t="s">
        <v>87</v>
      </c>
      <c r="F40" s="136" t="s">
        <v>87</v>
      </c>
      <c r="G40" s="137" t="s">
        <v>88</v>
      </c>
      <c r="H40" s="138" t="s">
        <v>89</v>
      </c>
    </row>
    <row r="41" spans="2:8" ht="12.75">
      <c r="B41" s="52"/>
      <c r="C41" s="139" t="s">
        <v>108</v>
      </c>
      <c r="D41" s="140" t="s">
        <v>109</v>
      </c>
      <c r="E41" s="141" t="s">
        <v>108</v>
      </c>
      <c r="F41" s="141" t="s">
        <v>109</v>
      </c>
      <c r="G41" s="137" t="s">
        <v>90</v>
      </c>
      <c r="H41" s="138" t="s">
        <v>77</v>
      </c>
    </row>
    <row r="42" spans="2:8" ht="12">
      <c r="B42" s="52"/>
      <c r="C42" s="142" t="s">
        <v>91</v>
      </c>
      <c r="D42" s="143" t="s">
        <v>91</v>
      </c>
      <c r="E42" s="144" t="s">
        <v>58</v>
      </c>
      <c r="F42" s="144" t="s">
        <v>58</v>
      </c>
      <c r="G42" s="145" t="s">
        <v>87</v>
      </c>
      <c r="H42" s="146"/>
    </row>
    <row r="43" spans="2:8" ht="12">
      <c r="B43" s="84" t="s">
        <v>8</v>
      </c>
      <c r="C43" s="147">
        <f>'[22]SO'!$AI168</f>
        <v>11815.4</v>
      </c>
      <c r="D43" s="148">
        <f>'[2]SO'!$AH168</f>
        <v>11820.271</v>
      </c>
      <c r="E43" s="149">
        <f>IF(OR(G12="",G12=0),"",C43/G12)</f>
        <v>0.9395944333996024</v>
      </c>
      <c r="F43" s="150">
        <f>IF(OR(H12="",H12=0),"",D43/H12)</f>
        <v>0.9665077580093406</v>
      </c>
      <c r="G43" s="151">
        <f>IF(OR(E43="",E43=0),"",(E43-F43)*100)</f>
        <v>-2.6913324609738276</v>
      </c>
      <c r="H43" s="120">
        <f>IF(E12="","",(G12/E12))</f>
        <v>0.550328227571116</v>
      </c>
    </row>
    <row r="44" spans="2:8" ht="12">
      <c r="B44" s="93" t="s">
        <v>31</v>
      </c>
      <c r="C44" s="148">
        <f>'[22]SO'!$AI169</f>
        <v>355.7</v>
      </c>
      <c r="D44" s="148">
        <f>'[2]SO'!$AH169</f>
        <v>822.061</v>
      </c>
      <c r="E44" s="150">
        <f>IF(OR(G13="",G13=0),"",C44/G13)</f>
        <v>0.7114</v>
      </c>
      <c r="F44" s="150">
        <f>IF(OR(H13="",H13=0),"",D44/H13)</f>
        <v>1</v>
      </c>
      <c r="G44" s="151">
        <f>IF(OR(E44="",E44=0),"",(E44-F44)*100)</f>
        <v>-28.859999999999996</v>
      </c>
      <c r="H44" s="120">
        <f>IF(E13="","",(G13/E13))</f>
        <v>0.14124293785310735</v>
      </c>
    </row>
    <row r="45" spans="2:8" ht="12">
      <c r="B45" s="93" t="s">
        <v>9</v>
      </c>
      <c r="C45" s="148">
        <f>'[22]SO'!$AI170</f>
        <v>299.7</v>
      </c>
      <c r="D45" s="148">
        <f>'[2]SO'!$AH170</f>
        <v>1067.426</v>
      </c>
      <c r="E45" s="150">
        <f aca="true" t="shared" si="8" ref="E45:F62">IF(OR(G14="",G14=0),"",C45/G14)</f>
        <v>0.999</v>
      </c>
      <c r="F45" s="150">
        <f t="shared" si="8"/>
        <v>1</v>
      </c>
      <c r="G45" s="151">
        <f aca="true" t="shared" si="9" ref="G45:G62">IF(OR(E45="",E45=0),"",(E45-F45)*100)</f>
        <v>-0.10000000000000009</v>
      </c>
      <c r="H45" s="120">
        <f>IF(E14="","",(G14/E14))</f>
        <v>0.08333333333333333</v>
      </c>
    </row>
    <row r="46" spans="2:8" ht="12">
      <c r="B46" s="93" t="s">
        <v>28</v>
      </c>
      <c r="C46" s="148">
        <f>'[22]SO'!$AI171</f>
        <v>36</v>
      </c>
      <c r="D46" s="148">
        <f>'[2]SO'!$AH171</f>
        <v>179.494</v>
      </c>
      <c r="E46" s="150">
        <f t="shared" si="8"/>
        <v>0.72</v>
      </c>
      <c r="F46" s="150">
        <f>IF(OR(H15="",H15=0),"",D46/H15)</f>
        <v>1</v>
      </c>
      <c r="G46" s="151">
        <f t="shared" si="9"/>
        <v>-28.000000000000004</v>
      </c>
      <c r="H46" s="120">
        <f>IF(E15="","",(G15/E15))</f>
        <v>0.16666666666666666</v>
      </c>
    </row>
    <row r="47" spans="2:8" ht="12">
      <c r="B47" s="93" t="s">
        <v>10</v>
      </c>
      <c r="C47" s="148">
        <f>'[22]SO'!$AI172</f>
        <v>0</v>
      </c>
      <c r="D47" s="148">
        <f>'[2]SO'!$AH172</f>
        <v>0</v>
      </c>
      <c r="E47" s="150">
        <f t="shared" si="8"/>
      </c>
      <c r="F47" s="150">
        <f t="shared" si="8"/>
      </c>
      <c r="G47" s="151">
        <f t="shared" si="9"/>
      </c>
      <c r="H47" s="120" t="e">
        <f aca="true" t="shared" si="10" ref="H47:H62">IF(E16="","",(G16/E16))</f>
        <v>#DIV/0!</v>
      </c>
    </row>
    <row r="48" spans="2:8" ht="12">
      <c r="B48" s="93" t="s">
        <v>11</v>
      </c>
      <c r="C48" s="148">
        <f>'[22]SO'!$AI173</f>
        <v>60.2</v>
      </c>
      <c r="D48" s="148">
        <f>'[2]SO'!$AH173</f>
        <v>0</v>
      </c>
      <c r="E48" s="150">
        <f t="shared" si="8"/>
      </c>
      <c r="F48" s="150">
        <f t="shared" si="8"/>
      </c>
      <c r="G48" s="151">
        <f t="shared" si="9"/>
      </c>
      <c r="H48" s="120" t="e">
        <f t="shared" si="10"/>
        <v>#DIV/0!</v>
      </c>
    </row>
    <row r="49" spans="2:8" ht="12">
      <c r="B49" s="93" t="s">
        <v>12</v>
      </c>
      <c r="C49" s="148">
        <f>'[22]SO'!$AI174</f>
        <v>18354.3</v>
      </c>
      <c r="D49" s="148">
        <f>'[2]SO'!$AH174</f>
        <v>22763.689000000006</v>
      </c>
      <c r="E49" s="150">
        <f t="shared" si="8"/>
        <v>0.9921243243243243</v>
      </c>
      <c r="F49" s="150">
        <f t="shared" si="8"/>
        <v>0.995131378677537</v>
      </c>
      <c r="G49" s="151">
        <f t="shared" si="9"/>
        <v>-0.30070543532126903</v>
      </c>
      <c r="H49" s="120">
        <f t="shared" si="10"/>
        <v>0.5996758508914101</v>
      </c>
    </row>
    <row r="50" spans="2:8" ht="12">
      <c r="B50" s="93" t="s">
        <v>14</v>
      </c>
      <c r="C50" s="148">
        <f>'[22]SO'!$AI175</f>
        <v>4490.9</v>
      </c>
      <c r="D50" s="148">
        <f>'[2]SO'!$AH175</f>
        <v>3239.3749999999995</v>
      </c>
      <c r="E50" s="150">
        <f t="shared" si="8"/>
        <v>0.9979777777777777</v>
      </c>
      <c r="F50" s="150">
        <f t="shared" si="8"/>
        <v>1</v>
      </c>
      <c r="G50" s="151">
        <f t="shared" si="9"/>
        <v>-0.20222222222222586</v>
      </c>
      <c r="H50" s="120">
        <f t="shared" si="10"/>
        <v>0.5232558139534884</v>
      </c>
    </row>
    <row r="51" spans="2:8" ht="12">
      <c r="B51" s="93" t="s">
        <v>27</v>
      </c>
      <c r="C51" s="148">
        <f>'[22]SO'!$AI176</f>
        <v>0</v>
      </c>
      <c r="D51" s="148">
        <f>'[2]SO'!$AH176</f>
        <v>0</v>
      </c>
      <c r="E51" s="150">
        <f t="shared" si="8"/>
      </c>
      <c r="F51" s="150">
        <f t="shared" si="8"/>
      </c>
      <c r="G51" s="151">
        <f t="shared" si="9"/>
      </c>
      <c r="H51" s="120" t="e">
        <f t="shared" si="10"/>
        <v>#DIV/0!</v>
      </c>
    </row>
    <row r="52" spans="2:8" ht="12">
      <c r="B52" s="93" t="s">
        <v>15</v>
      </c>
      <c r="C52" s="148">
        <f>'[22]SO'!$AI177</f>
        <v>0</v>
      </c>
      <c r="D52" s="148">
        <f>'[2]SO'!$AH177</f>
        <v>25</v>
      </c>
      <c r="E52" s="150">
        <f t="shared" si="8"/>
        <v>0</v>
      </c>
      <c r="F52" s="150">
        <f t="shared" si="8"/>
        <v>1</v>
      </c>
      <c r="G52" s="151">
        <f t="shared" si="9"/>
      </c>
      <c r="H52" s="120">
        <f t="shared" si="10"/>
        <v>0.8695652173913043</v>
      </c>
    </row>
    <row r="53" spans="2:8" ht="12">
      <c r="B53" s="93" t="s">
        <v>29</v>
      </c>
      <c r="C53" s="148">
        <f>'[22]SO'!$AI178</f>
        <v>5333.5</v>
      </c>
      <c r="D53" s="148">
        <f>'[2]SO'!$AH178</f>
        <v>6983.8110000000015</v>
      </c>
      <c r="E53" s="150">
        <f t="shared" si="8"/>
        <v>0.8889166666666667</v>
      </c>
      <c r="F53" s="150">
        <f>IF(OR(H22="",H22=0),"",D53/H22)</f>
        <v>0.8959449312506582</v>
      </c>
      <c r="G53" s="151">
        <f t="shared" si="9"/>
        <v>-0.7028264583991528</v>
      </c>
      <c r="H53" s="120">
        <f t="shared" si="10"/>
        <v>0.7272727272727273</v>
      </c>
    </row>
    <row r="54" spans="2:8" ht="12">
      <c r="B54" s="93" t="s">
        <v>16</v>
      </c>
      <c r="C54" s="148">
        <f>'[22]SO'!$AI179</f>
        <v>0</v>
      </c>
      <c r="D54" s="148">
        <f>'[2]SO'!$AH179</f>
        <v>0</v>
      </c>
      <c r="E54" s="150">
        <f t="shared" si="8"/>
        <v>0</v>
      </c>
      <c r="F54" s="150">
        <f t="shared" si="8"/>
      </c>
      <c r="G54" s="151">
        <f t="shared" si="9"/>
      </c>
      <c r="H54" s="120">
        <f t="shared" si="10"/>
        <v>0.005714285714285714</v>
      </c>
    </row>
    <row r="55" spans="2:8" ht="12">
      <c r="B55" s="93" t="s">
        <v>17</v>
      </c>
      <c r="C55" s="148">
        <f>'[22]SO'!$AI180</f>
        <v>2154.5</v>
      </c>
      <c r="D55" s="148">
        <f>'[2]SO'!$AH180</f>
        <v>1202.9920000000002</v>
      </c>
      <c r="E55" s="150">
        <f t="shared" si="8"/>
        <v>0.9951501154734411</v>
      </c>
      <c r="F55" s="150">
        <f t="shared" si="8"/>
        <v>1</v>
      </c>
      <c r="G55" s="151">
        <f t="shared" si="9"/>
        <v>-0.48498845265588786</v>
      </c>
      <c r="H55" s="120">
        <f t="shared" si="10"/>
        <v>0.17196187450357425</v>
      </c>
    </row>
    <row r="56" spans="2:8" ht="12">
      <c r="B56" s="93" t="s">
        <v>18</v>
      </c>
      <c r="C56" s="148">
        <f>'[22]SO'!$AI181</f>
        <v>22343</v>
      </c>
      <c r="D56" s="148">
        <f>'[2]SO'!$AH181</f>
        <v>9300.578000000001</v>
      </c>
      <c r="E56" s="150">
        <f t="shared" si="8"/>
        <v>0.89372</v>
      </c>
      <c r="F56" s="150">
        <f t="shared" si="8"/>
        <v>0.9638195307236727</v>
      </c>
      <c r="G56" s="151">
        <f t="shared" si="9"/>
        <v>-7.00995307236727</v>
      </c>
      <c r="H56" s="120">
        <f t="shared" si="10"/>
        <v>0.45454545454545453</v>
      </c>
    </row>
    <row r="57" spans="2:8" ht="12">
      <c r="B57" s="93" t="s">
        <v>19</v>
      </c>
      <c r="C57" s="148">
        <f>'[22]SO'!$AI182</f>
        <v>263.6</v>
      </c>
      <c r="D57" s="148">
        <f>'[2]SO'!$AH182</f>
        <v>150.406</v>
      </c>
      <c r="E57" s="150">
        <f>IF(OR(G26="",G26=0),"",C57/G26)</f>
      </c>
      <c r="F57" s="150">
        <f t="shared" si="8"/>
        <v>1</v>
      </c>
      <c r="G57" s="151">
        <f t="shared" si="9"/>
      </c>
      <c r="H57" s="120" t="e">
        <f t="shared" si="10"/>
        <v>#DIV/0!</v>
      </c>
    </row>
    <row r="58" spans="2:8" ht="12">
      <c r="B58" s="93" t="s">
        <v>20</v>
      </c>
      <c r="C58" s="148">
        <f>'[22]SO'!$AI183</f>
        <v>11679.1</v>
      </c>
      <c r="D58" s="148">
        <f>'[2]SO'!$AH183</f>
        <v>6731.590999999999</v>
      </c>
      <c r="E58" s="150">
        <f t="shared" si="8"/>
        <v>0.981436974789916</v>
      </c>
      <c r="F58" s="150">
        <f t="shared" si="8"/>
        <v>0.9993260226085271</v>
      </c>
      <c r="G58" s="151">
        <f t="shared" si="9"/>
        <v>-1.7889047818611115</v>
      </c>
      <c r="H58" s="120">
        <f t="shared" si="10"/>
        <v>0.4282115869017632</v>
      </c>
    </row>
    <row r="59" spans="2:8" ht="12">
      <c r="B59" s="93" t="s">
        <v>21</v>
      </c>
      <c r="C59" s="148">
        <f>'[22]SO'!$AI184</f>
        <v>0</v>
      </c>
      <c r="D59" s="148">
        <f>'[2]SO'!$AH184</f>
        <v>0</v>
      </c>
      <c r="E59" s="150">
        <f>IF(OR(G28="",G28=0),"",C59/G28)</f>
      </c>
      <c r="F59" s="150">
        <f t="shared" si="8"/>
      </c>
      <c r="G59" s="151">
        <f t="shared" si="9"/>
      </c>
      <c r="H59" s="120" t="e">
        <f>IF(E28="","",(G28/E28))</f>
        <v>#DIV/0!</v>
      </c>
    </row>
    <row r="60" spans="2:8" ht="12">
      <c r="B60" s="93" t="s">
        <v>30</v>
      </c>
      <c r="C60" s="148">
        <f>'[22]SO'!$AI185</f>
        <v>0</v>
      </c>
      <c r="D60" s="148">
        <f>'[2]SO'!$AH185</f>
        <v>0</v>
      </c>
      <c r="E60" s="150">
        <f t="shared" si="8"/>
      </c>
      <c r="F60" s="150">
        <f t="shared" si="8"/>
      </c>
      <c r="G60" s="151">
        <f t="shared" si="9"/>
      </c>
      <c r="H60" s="120" t="e">
        <f>IF(E29="","",(G29/E29))</f>
        <v>#DIV/0!</v>
      </c>
    </row>
    <row r="61" spans="2:8" ht="12">
      <c r="B61" s="93" t="s">
        <v>22</v>
      </c>
      <c r="C61" s="148">
        <f>'[22]SO'!$AI186</f>
        <v>61011.9</v>
      </c>
      <c r="D61" s="148">
        <f>'[2]SO'!$AH186</f>
        <v>49580.164000000004</v>
      </c>
      <c r="E61" s="150">
        <f t="shared" si="8"/>
        <v>0.9533109375000001</v>
      </c>
      <c r="F61" s="150">
        <f t="shared" si="8"/>
        <v>0.9809756643258795</v>
      </c>
      <c r="G61" s="151">
        <f t="shared" si="9"/>
        <v>-2.7664726825879393</v>
      </c>
      <c r="H61" s="120">
        <f t="shared" si="10"/>
        <v>0.6891576124995962</v>
      </c>
    </row>
    <row r="62" spans="2:8" ht="12">
      <c r="B62" s="93" t="s">
        <v>23</v>
      </c>
      <c r="C62" s="148">
        <f>'[22]SO'!$AI187</f>
        <v>5292.2</v>
      </c>
      <c r="D62" s="148">
        <f>'[2]SO'!$AH187</f>
        <v>5455.642</v>
      </c>
      <c r="E62" s="150">
        <f t="shared" si="8"/>
        <v>0.9622181818181818</v>
      </c>
      <c r="F62" s="150">
        <f t="shared" si="8"/>
        <v>0.9906443696529884</v>
      </c>
      <c r="G62" s="151">
        <f t="shared" si="9"/>
        <v>-2.842618783480666</v>
      </c>
      <c r="H62" s="120">
        <f t="shared" si="10"/>
        <v>0.4824561403508772</v>
      </c>
    </row>
    <row r="63" spans="2:8" ht="12">
      <c r="B63" s="52"/>
      <c r="C63" s="148"/>
      <c r="D63" s="148"/>
      <c r="E63" s="152"/>
      <c r="F63" s="150">
        <f>IF(OR(H32="",H32=0),"",D63/H32)</f>
      </c>
      <c r="G63" s="151"/>
      <c r="H63" s="120"/>
    </row>
    <row r="64" spans="2:8" ht="12.75" thickBot="1">
      <c r="B64" s="153" t="s">
        <v>24</v>
      </c>
      <c r="C64" s="154">
        <f>IF(SUM(C43:C62)=0,"",SUM(C43:C62))</f>
        <v>143490.00000000003</v>
      </c>
      <c r="D64" s="154">
        <f>IF(SUM(D43:D62)=0,"",SUM(D43:D62))</f>
        <v>119322.5</v>
      </c>
      <c r="E64" s="155">
        <f>IF(OR(G33="",G33=0),"",C64/G33)</f>
        <v>0.9378676566707628</v>
      </c>
      <c r="F64" s="156">
        <f>IF(OR(H33="",H33=0),"",D64/H33)</f>
        <v>0.9778826141260658</v>
      </c>
      <c r="G64" s="157">
        <f>IF(OR(E64="",E64=0),"",(E64-F64)*100)</f>
        <v>-4.0014957455303035</v>
      </c>
      <c r="H64" s="158">
        <f>IF(E33="","",(G33/E33))</f>
        <v>0.5444949410470947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B1">
      <selection activeCell="B7" sqref="B7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25" customWidth="1"/>
    <col min="4" max="4" width="14.66015625" style="26" customWidth="1"/>
    <col min="5" max="5" width="14.16015625" style="25" customWidth="1"/>
    <col min="6" max="7" width="14.66015625" style="25" customWidth="1"/>
    <col min="8" max="8" width="14.5" style="27" customWidth="1"/>
    <col min="9" max="9" width="16.5" style="28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24" t="s">
        <v>63</v>
      </c>
    </row>
    <row r="2" spans="1:5" ht="10.5">
      <c r="A2" s="23">
        <v>18512</v>
      </c>
      <c r="B2" s="29"/>
      <c r="E2" s="30"/>
    </row>
    <row r="3" ht="15" customHeight="1" hidden="1">
      <c r="A3" s="23">
        <v>31465</v>
      </c>
    </row>
    <row r="4" spans="1:5" s="31" customFormat="1" ht="15" customHeight="1" thickBot="1">
      <c r="A4" s="31">
        <v>6356</v>
      </c>
      <c r="B4" s="32"/>
      <c r="D4" s="30"/>
      <c r="E4" s="33"/>
    </row>
    <row r="5" spans="1:10" ht="30">
      <c r="A5" s="23">
        <v>13608</v>
      </c>
      <c r="B5" s="34" t="s">
        <v>104</v>
      </c>
      <c r="C5" s="34"/>
      <c r="D5" s="35"/>
      <c r="E5" s="36"/>
      <c r="F5" s="36"/>
      <c r="G5" s="36"/>
      <c r="H5" s="36"/>
      <c r="I5" s="37"/>
      <c r="J5" s="38"/>
    </row>
    <row r="6" spans="1:8" ht="15" customHeight="1">
      <c r="A6" s="23">
        <v>7877</v>
      </c>
      <c r="B6" s="39"/>
      <c r="C6" s="40"/>
      <c r="D6" s="40"/>
      <c r="E6" s="40"/>
      <c r="F6" s="40"/>
      <c r="G6" s="40"/>
      <c r="H6" s="40"/>
    </row>
    <row r="7" ht="11.25" thickBot="1">
      <c r="A7" s="23">
        <v>1679</v>
      </c>
    </row>
    <row r="8" spans="1:17" ht="16.5" thickTop="1">
      <c r="A8" s="23">
        <v>16914</v>
      </c>
      <c r="B8" s="41" t="s">
        <v>0</v>
      </c>
      <c r="C8" s="42" t="s">
        <v>1</v>
      </c>
      <c r="D8" s="43"/>
      <c r="E8" s="43"/>
      <c r="F8" s="44"/>
      <c r="G8" s="45" t="s">
        <v>46</v>
      </c>
      <c r="H8" s="45" t="s">
        <v>44</v>
      </c>
      <c r="I8" s="46"/>
      <c r="J8" s="47" t="s">
        <v>65</v>
      </c>
      <c r="K8" s="47"/>
      <c r="M8" s="48" t="s">
        <v>0</v>
      </c>
      <c r="N8" s="49"/>
      <c r="O8" s="50" t="s">
        <v>1</v>
      </c>
      <c r="P8" s="51"/>
      <c r="Q8" s="45" t="s">
        <v>44</v>
      </c>
    </row>
    <row r="9" spans="1:17" ht="12.75">
      <c r="A9" s="23">
        <v>7818</v>
      </c>
      <c r="B9" s="52"/>
      <c r="C9" s="53" t="s">
        <v>46</v>
      </c>
      <c r="D9" s="54" t="s">
        <v>46</v>
      </c>
      <c r="E9" s="55" t="s">
        <v>46</v>
      </c>
      <c r="F9" s="56" t="s">
        <v>44</v>
      </c>
      <c r="G9" s="57" t="s">
        <v>50</v>
      </c>
      <c r="H9" s="57" t="s">
        <v>50</v>
      </c>
      <c r="I9" s="58" t="s">
        <v>71</v>
      </c>
      <c r="J9" s="59"/>
      <c r="K9" s="60"/>
      <c r="M9" s="61" t="s">
        <v>74</v>
      </c>
      <c r="N9" s="62"/>
      <c r="O9" s="63"/>
      <c r="P9" s="64"/>
      <c r="Q9" s="57" t="s">
        <v>50</v>
      </c>
    </row>
    <row r="10" spans="1:17" ht="12" customHeight="1">
      <c r="A10" s="23">
        <v>30702</v>
      </c>
      <c r="B10" s="52"/>
      <c r="C10" s="65" t="s">
        <v>2</v>
      </c>
      <c r="D10" s="66" t="s">
        <v>3</v>
      </c>
      <c r="E10" s="67" t="s">
        <v>4</v>
      </c>
      <c r="F10" s="68" t="s">
        <v>4</v>
      </c>
      <c r="G10" s="64" t="s">
        <v>76</v>
      </c>
      <c r="H10" s="64" t="s">
        <v>76</v>
      </c>
      <c r="I10" s="69" t="s">
        <v>77</v>
      </c>
      <c r="J10" s="70" t="s">
        <v>78</v>
      </c>
      <c r="K10" s="70" t="s">
        <v>79</v>
      </c>
      <c r="L10" s="71"/>
      <c r="M10" s="61" t="s">
        <v>80</v>
      </c>
      <c r="N10" s="72" t="s">
        <v>2</v>
      </c>
      <c r="O10" s="73" t="s">
        <v>3</v>
      </c>
      <c r="P10" s="72" t="s">
        <v>4</v>
      </c>
      <c r="Q10" s="64" t="s">
        <v>76</v>
      </c>
    </row>
    <row r="11" spans="1:17" ht="12">
      <c r="A11" s="23">
        <v>31458</v>
      </c>
      <c r="B11" s="74"/>
      <c r="C11" s="75" t="s">
        <v>5</v>
      </c>
      <c r="D11" s="76" t="s">
        <v>6</v>
      </c>
      <c r="E11" s="77" t="s">
        <v>7</v>
      </c>
      <c r="F11" s="78" t="s">
        <v>7</v>
      </c>
      <c r="G11" s="79" t="s">
        <v>55</v>
      </c>
      <c r="H11" s="79" t="s">
        <v>84</v>
      </c>
      <c r="I11" s="80"/>
      <c r="J11" s="81"/>
      <c r="K11" s="82"/>
      <c r="M11" s="83"/>
      <c r="N11" s="79" t="s">
        <v>5</v>
      </c>
      <c r="O11" s="76" t="s">
        <v>6</v>
      </c>
      <c r="P11" s="79" t="s">
        <v>7</v>
      </c>
      <c r="Q11" s="79" t="s">
        <v>84</v>
      </c>
    </row>
    <row r="12" spans="1:17" ht="13.5" customHeight="1">
      <c r="A12" s="23">
        <v>60665</v>
      </c>
      <c r="B12" s="84" t="s">
        <v>8</v>
      </c>
      <c r="C12" s="85">
        <f>IF(ISERROR('[59]Récolte_N'!$F$15)=TRUE,"",'[59]Récolte_N'!$F$15)</f>
        <v>18255</v>
      </c>
      <c r="D12" s="85">
        <f aca="true" t="shared" si="0" ref="D12:D31">IF(OR(C12="",C12=0),"",(E12/C12)*10)</f>
        <v>50.9860312243221</v>
      </c>
      <c r="E12" s="86">
        <f>IF(ISERROR('[59]Récolte_N'!$H$15)=TRUE,"",'[59]Récolte_N'!$H$15)</f>
        <v>93075</v>
      </c>
      <c r="F12" s="86">
        <f>P12</f>
        <v>93750</v>
      </c>
      <c r="G12" s="87">
        <f>IF(ISERROR('[59]Récolte_N'!$I$15)=TRUE,"",'[59]Récolte_N'!$I$15)</f>
        <v>26350</v>
      </c>
      <c r="H12" s="87">
        <f>Q12</f>
        <v>36384.651</v>
      </c>
      <c r="I12" s="88">
        <f>IF(OR(H12=0,H12=""),"",(G12/H12)-1)</f>
        <v>-0.2757935207348835</v>
      </c>
      <c r="J12" s="89">
        <f>E12-G12</f>
        <v>66725</v>
      </c>
      <c r="K12" s="90">
        <f>P12-H12</f>
        <v>57365.349</v>
      </c>
      <c r="L12" s="91"/>
      <c r="M12" s="92" t="s">
        <v>8</v>
      </c>
      <c r="N12" s="85">
        <f>IF(ISERROR('[1]Récolte_N'!$F$15)=TRUE,"",'[1]Récolte_N'!$F$15)</f>
        <v>17300</v>
      </c>
      <c r="O12" s="85">
        <f aca="true" t="shared" si="1" ref="O12:O19">IF(OR(N12="",N12=0),"",(P12/N12)*10)</f>
        <v>54.190751445086704</v>
      </c>
      <c r="P12" s="86">
        <f>IF(ISERROR('[1]Récolte_N'!$H$15)=TRUE,"",'[1]Récolte_N'!$H$15)</f>
        <v>93750</v>
      </c>
      <c r="Q12" s="87">
        <f>'[2]TR'!$AI168</f>
        <v>36384.651</v>
      </c>
    </row>
    <row r="13" spans="1:17" ht="13.5" customHeight="1">
      <c r="A13" s="23">
        <v>7280</v>
      </c>
      <c r="B13" s="93" t="s">
        <v>31</v>
      </c>
      <c r="C13" s="85">
        <f>IF(ISERROR('[60]Récolte_N'!$F$15)=TRUE,"",'[60]Récolte_N'!$F$15)</f>
        <v>73900</v>
      </c>
      <c r="D13" s="85">
        <f t="shared" si="0"/>
        <v>50.27740189445196</v>
      </c>
      <c r="E13" s="86">
        <f>IF(ISERROR('[60]Récolte_N'!$H$15)=TRUE,"",'[60]Récolte_N'!$H$15)</f>
        <v>371550</v>
      </c>
      <c r="F13" s="86">
        <f>P13</f>
        <v>363740</v>
      </c>
      <c r="G13" s="87">
        <f>IF(ISERROR('[60]Récolte_N'!$I$15)=TRUE,"",'[60]Récolte_N'!$I$15)</f>
        <v>62000</v>
      </c>
      <c r="H13" s="87">
        <f>Q13</f>
        <v>73216.905</v>
      </c>
      <c r="I13" s="88">
        <f>IF(OR(H13=0,H13=""),"",(G13/H13)-1)</f>
        <v>-0.15320102645693645</v>
      </c>
      <c r="J13" s="89">
        <f aca="true" t="shared" si="2" ref="J13:J31">E13-G13</f>
        <v>309550</v>
      </c>
      <c r="K13" s="90">
        <f>P13-H13</f>
        <v>290523.095</v>
      </c>
      <c r="L13" s="91"/>
      <c r="M13" s="94" t="s">
        <v>31</v>
      </c>
      <c r="N13" s="85">
        <f>IF(ISERROR('[3]Récolte_N'!$F$15)=TRUE,"",'[3]Récolte_N'!$F$15)</f>
        <v>71100</v>
      </c>
      <c r="O13" s="85">
        <f t="shared" si="1"/>
        <v>51.158931082981724</v>
      </c>
      <c r="P13" s="86">
        <f>IF(ISERROR('[3]Récolte_N'!$H$15)=TRUE,"",'[3]Récolte_N'!$H$15)</f>
        <v>363740</v>
      </c>
      <c r="Q13" s="87">
        <f>'[2]TR'!$AI169</f>
        <v>73216.905</v>
      </c>
    </row>
    <row r="14" spans="1:17" ht="13.5" customHeight="1">
      <c r="A14" s="23">
        <v>17376</v>
      </c>
      <c r="B14" s="93" t="s">
        <v>9</v>
      </c>
      <c r="C14" s="85">
        <f>IF(ISERROR('[61]Récolte_N'!$F$15)=TRUE,"",'[61]Récolte_N'!$F$15)</f>
        <v>27400</v>
      </c>
      <c r="D14" s="85">
        <f t="shared" si="0"/>
        <v>47.18248175182482</v>
      </c>
      <c r="E14" s="86">
        <f>IF(ISERROR('[61]Récolte_N'!$H$15)=TRUE,"",'[61]Récolte_N'!$H$15)</f>
        <v>129280</v>
      </c>
      <c r="F14" s="95">
        <f>P14</f>
        <v>123740</v>
      </c>
      <c r="G14" s="87">
        <f>IF(ISERROR('[61]Récolte_N'!$I$15)=TRUE,"",'[61]Récolte_N'!$I$15)</f>
        <v>31500</v>
      </c>
      <c r="H14" s="96">
        <f>Q14</f>
        <v>31630.591000000004</v>
      </c>
      <c r="I14" s="88">
        <f aca="true" t="shared" si="3" ref="I14:I31">IF(OR(H14=0,H14=""),"",(G14/H14)-1)</f>
        <v>-0.004128629781214088</v>
      </c>
      <c r="J14" s="89">
        <f t="shared" si="2"/>
        <v>97780</v>
      </c>
      <c r="K14" s="97">
        <f>P14-H14</f>
        <v>92109.409</v>
      </c>
      <c r="L14" s="91"/>
      <c r="M14" s="61" t="s">
        <v>9</v>
      </c>
      <c r="N14" s="85">
        <f>IF(ISERROR('[4]Récolte_N'!$F$15)=TRUE,"",'[4]Récolte_N'!$F$15)</f>
        <v>27200</v>
      </c>
      <c r="O14" s="85">
        <f t="shared" si="1"/>
        <v>45.49264705882352</v>
      </c>
      <c r="P14" s="86">
        <f>IF(ISERROR('[4]Récolte_N'!$H$15)=TRUE,"",'[4]Récolte_N'!$H$15)</f>
        <v>123740</v>
      </c>
      <c r="Q14" s="87">
        <f>'[2]TR'!$AI170</f>
        <v>31630.591000000004</v>
      </c>
    </row>
    <row r="15" spans="1:17" ht="13.5" customHeight="1">
      <c r="A15" s="23">
        <v>26391</v>
      </c>
      <c r="B15" s="93" t="s">
        <v>28</v>
      </c>
      <c r="C15" s="85">
        <f>IF(ISERROR('[62]Récolte_N'!$F$15)=TRUE,"",'[62]Récolte_N'!$F$15)</f>
        <v>6150</v>
      </c>
      <c r="D15" s="85">
        <f t="shared" si="0"/>
        <v>54</v>
      </c>
      <c r="E15" s="86">
        <f>IF(ISERROR('[62]Récolte_N'!$H$15)=TRUE,"",'[62]Récolte_N'!$H$15)</f>
        <v>33210</v>
      </c>
      <c r="F15" s="95">
        <f aca="true" t="shared" si="4" ref="F15:F29">P15</f>
        <v>31680</v>
      </c>
      <c r="G15" s="87">
        <f>IF(ISERROR('[62]Récolte_N'!$I$15)=TRUE,"",'[62]Récolte_N'!$I$15)</f>
        <v>11500</v>
      </c>
      <c r="H15" s="96">
        <f aca="true" t="shared" si="5" ref="H15:H30">Q15</f>
        <v>12990.565000000002</v>
      </c>
      <c r="I15" s="88">
        <f t="shared" si="3"/>
        <v>-0.11474212245579785</v>
      </c>
      <c r="J15" s="89">
        <f t="shared" si="2"/>
        <v>21710</v>
      </c>
      <c r="K15" s="97">
        <f aca="true" t="shared" si="6" ref="K15:K30">P15-H15</f>
        <v>18689.434999999998</v>
      </c>
      <c r="L15" s="91"/>
      <c r="M15" s="61" t="s">
        <v>28</v>
      </c>
      <c r="N15" s="85">
        <f>IF(ISERROR('[5]Récolte_N'!$F$15)=TRUE,"",'[5]Récolte_N'!$F$15)</f>
        <v>7040</v>
      </c>
      <c r="O15" s="85">
        <f t="shared" si="1"/>
        <v>45</v>
      </c>
      <c r="P15" s="86">
        <f>IF(ISERROR('[5]Récolte_N'!$H$15)=TRUE,"",'[5]Récolte_N'!$H$15)</f>
        <v>31680</v>
      </c>
      <c r="Q15" s="87">
        <f>'[2]TR'!$AI171</f>
        <v>12990.565000000002</v>
      </c>
    </row>
    <row r="16" spans="1:17" ht="13.5" customHeight="1">
      <c r="A16" s="23">
        <v>19136</v>
      </c>
      <c r="B16" s="93" t="s">
        <v>10</v>
      </c>
      <c r="C16" s="85">
        <f>IF(ISERROR('[63]Récolte_N'!$F$15)=TRUE,"",'[63]Récolte_N'!$F$15)</f>
        <v>1120</v>
      </c>
      <c r="D16" s="85">
        <f t="shared" si="0"/>
        <v>75</v>
      </c>
      <c r="E16" s="86">
        <f>IF(ISERROR('[63]Récolte_N'!$H$15)=TRUE,"",'[63]Récolte_N'!$H$15)</f>
        <v>8400</v>
      </c>
      <c r="F16" s="95">
        <f t="shared" si="4"/>
        <v>13020</v>
      </c>
      <c r="G16" s="87">
        <f>IF(ISERROR('[63]Récolte_N'!$I$15)=TRUE,"",'[63]Récolte_N'!$I$15)</f>
        <v>3300</v>
      </c>
      <c r="H16" s="96">
        <f t="shared" si="5"/>
        <v>4004.053</v>
      </c>
      <c r="I16" s="88">
        <f t="shared" si="3"/>
        <v>-0.17583508510002233</v>
      </c>
      <c r="J16" s="89">
        <f t="shared" si="2"/>
        <v>5100</v>
      </c>
      <c r="K16" s="97">
        <f t="shared" si="6"/>
        <v>9015.947</v>
      </c>
      <c r="L16" s="91"/>
      <c r="M16" s="61" t="s">
        <v>10</v>
      </c>
      <c r="N16" s="85">
        <f>IF(ISERROR('[6]Récolte_N'!$F$15)=TRUE,"",'[6]Récolte_N'!$F$15)</f>
        <v>1860</v>
      </c>
      <c r="O16" s="85">
        <f t="shared" si="1"/>
        <v>70</v>
      </c>
      <c r="P16" s="86">
        <f>IF(ISERROR('[6]Récolte_N'!$H$15)=TRUE,"",'[6]Récolte_N'!$H$15)</f>
        <v>13020</v>
      </c>
      <c r="Q16" s="87">
        <f>'[2]TR'!$AI172</f>
        <v>4004.053</v>
      </c>
    </row>
    <row r="17" spans="1:17" ht="13.5" customHeight="1">
      <c r="A17" s="23">
        <v>1790</v>
      </c>
      <c r="B17" s="93" t="s">
        <v>11</v>
      </c>
      <c r="C17" s="85">
        <f>IF(ISERROR('[64]Récolte_N'!$F$15)=TRUE,"",'[64]Récolte_N'!$F$15)</f>
        <v>1700</v>
      </c>
      <c r="D17" s="85">
        <f t="shared" si="0"/>
        <v>63.52941176470588</v>
      </c>
      <c r="E17" s="86">
        <f>IF(ISERROR('[64]Récolte_N'!$H$15)=TRUE,"",'[64]Récolte_N'!$H$15)</f>
        <v>10800</v>
      </c>
      <c r="F17" s="95">
        <f t="shared" si="4"/>
        <v>14500</v>
      </c>
      <c r="G17" s="87">
        <f>IF(ISERROR('[64]Récolte_N'!$I$15)=TRUE,"",'[64]Récolte_N'!$I$15)</f>
        <v>4600</v>
      </c>
      <c r="H17" s="96">
        <f t="shared" si="5"/>
        <v>5934.59</v>
      </c>
      <c r="I17" s="88">
        <f t="shared" si="3"/>
        <v>-0.2248832691053636</v>
      </c>
      <c r="J17" s="89">
        <f t="shared" si="2"/>
        <v>6200</v>
      </c>
      <c r="K17" s="97">
        <f t="shared" si="6"/>
        <v>8565.41</v>
      </c>
      <c r="L17" s="91"/>
      <c r="M17" s="61" t="s">
        <v>11</v>
      </c>
      <c r="N17" s="85">
        <f>IF(ISERROR('[7]Récolte_N'!$F$15)=TRUE,"",'[7]Récolte_N'!$F$15)</f>
        <v>2200</v>
      </c>
      <c r="O17" s="85">
        <f t="shared" si="1"/>
        <v>65.9090909090909</v>
      </c>
      <c r="P17" s="86">
        <f>IF(ISERROR('[7]Récolte_N'!$H$15)=TRUE,"",'[7]Récolte_N'!$H$15)</f>
        <v>14500</v>
      </c>
      <c r="Q17" s="87">
        <f>'[2]TR'!$AI173</f>
        <v>5934.59</v>
      </c>
    </row>
    <row r="18" spans="1:17" ht="13.5" customHeight="1">
      <c r="A18" s="23" t="s">
        <v>13</v>
      </c>
      <c r="B18" s="93" t="s">
        <v>12</v>
      </c>
      <c r="C18" s="85">
        <f>IF(ISERROR('[65]Récolte_N'!$F$15)=TRUE,"",'[65]Récolte_N'!$F$15)</f>
        <v>21320</v>
      </c>
      <c r="D18" s="85">
        <f t="shared" si="0"/>
        <v>54.151031894934334</v>
      </c>
      <c r="E18" s="86">
        <f>IF(ISERROR('[65]Récolte_N'!$H$15)=TRUE,"",'[65]Récolte_N'!$H$15)</f>
        <v>115450</v>
      </c>
      <c r="F18" s="95">
        <f t="shared" si="4"/>
        <v>127900</v>
      </c>
      <c r="G18" s="87">
        <f>IF(ISERROR('[65]Récolte_N'!$I$15)=TRUE,"",'[65]Récolte_N'!$I$15)</f>
        <v>32000</v>
      </c>
      <c r="H18" s="96">
        <f t="shared" si="5"/>
        <v>38515.472</v>
      </c>
      <c r="I18" s="88">
        <f t="shared" si="3"/>
        <v>-0.16916505657778258</v>
      </c>
      <c r="J18" s="89">
        <f t="shared" si="2"/>
        <v>83450</v>
      </c>
      <c r="K18" s="97">
        <f t="shared" si="6"/>
        <v>89384.52799999999</v>
      </c>
      <c r="L18" s="91"/>
      <c r="M18" s="61" t="s">
        <v>12</v>
      </c>
      <c r="N18" s="85">
        <f>IF(ISERROR('[8]Récolte_N'!$F$15)=TRUE,"",'[8]Récolte_N'!$F$15)</f>
        <v>22380</v>
      </c>
      <c r="O18" s="85">
        <f t="shared" si="1"/>
        <v>57.14924039320822</v>
      </c>
      <c r="P18" s="86">
        <f>IF(ISERROR('[8]Récolte_N'!$H$15)=TRUE,"",'[8]Récolte_N'!$H$15)</f>
        <v>127900</v>
      </c>
      <c r="Q18" s="87">
        <f>'[2]TR'!$AI174</f>
        <v>38515.472</v>
      </c>
    </row>
    <row r="19" spans="1:17" ht="13.5" customHeight="1">
      <c r="A19" s="23" t="s">
        <v>13</v>
      </c>
      <c r="B19" s="93" t="s">
        <v>14</v>
      </c>
      <c r="C19" s="85">
        <f>IF(ISERROR('[66]Récolte_N'!$F$15)=TRUE,"",'[66]Récolte_N'!$F$15)</f>
        <v>3375</v>
      </c>
      <c r="D19" s="85">
        <f t="shared" si="0"/>
        <v>38.96296296296296</v>
      </c>
      <c r="E19" s="86">
        <f>IF(ISERROR('[66]Récolte_N'!$H$15)=TRUE,"",'[66]Récolte_N'!$H$15)</f>
        <v>13150</v>
      </c>
      <c r="F19" s="95">
        <f t="shared" si="4"/>
        <v>13575</v>
      </c>
      <c r="G19" s="87">
        <f>IF(ISERROR('[66]Récolte_N'!$I$15)=TRUE,"",'[66]Récolte_N'!$I$15)</f>
        <v>2700</v>
      </c>
      <c r="H19" s="96">
        <f t="shared" si="5"/>
        <v>3651.098</v>
      </c>
      <c r="I19" s="88">
        <f t="shared" si="3"/>
        <v>-0.26049643148444657</v>
      </c>
      <c r="J19" s="89">
        <f t="shared" si="2"/>
        <v>10450</v>
      </c>
      <c r="K19" s="97">
        <f t="shared" si="6"/>
        <v>9923.902</v>
      </c>
      <c r="L19" s="91"/>
      <c r="M19" s="61" t="s">
        <v>14</v>
      </c>
      <c r="N19" s="85">
        <f>IF(ISERROR('[9]Récolte_N'!$F$15)=TRUE,"",'[9]Récolte_N'!$F$15)</f>
        <v>3480</v>
      </c>
      <c r="O19" s="85">
        <f t="shared" si="1"/>
        <v>39.008620689655174</v>
      </c>
      <c r="P19" s="86">
        <f>IF(ISERROR('[9]Récolte_N'!$H$15)=TRUE,"",'[9]Récolte_N'!$H$15)</f>
        <v>13575</v>
      </c>
      <c r="Q19" s="87">
        <f>'[2]TR'!$AI175</f>
        <v>3651.098</v>
      </c>
    </row>
    <row r="20" spans="1:17" ht="13.5" customHeight="1">
      <c r="A20" s="23" t="s">
        <v>13</v>
      </c>
      <c r="B20" s="93" t="s">
        <v>27</v>
      </c>
      <c r="C20" s="85">
        <f>IF(ISERROR('[67]Récolte_N'!$F$15)=TRUE,"",'[67]Récolte_N'!$F$15)</f>
        <v>5430</v>
      </c>
      <c r="D20" s="85">
        <f>IF(OR(C20="",C20=0),"",(E20/C20)*10)</f>
        <v>60.156537753222835</v>
      </c>
      <c r="E20" s="86">
        <f>IF(ISERROR('[67]Récolte_N'!$H$15)=TRUE,"",'[67]Récolte_N'!$H$15)</f>
        <v>32665</v>
      </c>
      <c r="F20" s="95">
        <f t="shared" si="4"/>
        <v>26755</v>
      </c>
      <c r="G20" s="87">
        <f>IF(ISERROR('[67]Récolte_N'!$I$15)=TRUE,"",'[67]Récolte_N'!$I$15)</f>
        <v>14700</v>
      </c>
      <c r="H20" s="96">
        <f t="shared" si="5"/>
        <v>13046.391</v>
      </c>
      <c r="I20" s="88">
        <f t="shared" si="3"/>
        <v>0.126748385817963</v>
      </c>
      <c r="J20" s="89">
        <f t="shared" si="2"/>
        <v>17965</v>
      </c>
      <c r="K20" s="97">
        <f t="shared" si="6"/>
        <v>13708.609</v>
      </c>
      <c r="L20" s="91"/>
      <c r="M20" s="61" t="s">
        <v>27</v>
      </c>
      <c r="N20" s="85">
        <f>IF(ISERROR('[10]Récolte_N'!$F$15)=TRUE,"",'[10]Récolte_N'!$F$15)</f>
        <v>5270</v>
      </c>
      <c r="O20" s="85">
        <f>IF(OR(N20="",N20=0),"",(P20/N20)*10)</f>
        <v>50.76850094876661</v>
      </c>
      <c r="P20" s="86">
        <f>IF(ISERROR('[10]Récolte_N'!$H$15)=TRUE,"",'[10]Récolte_N'!$H$15)</f>
        <v>26755</v>
      </c>
      <c r="Q20" s="87">
        <f>'[2]TR'!$AI176</f>
        <v>13046.391</v>
      </c>
    </row>
    <row r="21" spans="1:17" ht="13.5" customHeight="1">
      <c r="A21" s="23" t="s">
        <v>13</v>
      </c>
      <c r="B21" s="93" t="s">
        <v>15</v>
      </c>
      <c r="C21" s="85">
        <f>IF(ISERROR('[68]Récolte_N'!$F$15)=TRUE,"",'[68]Récolte_N'!$F$15)</f>
        <v>13400</v>
      </c>
      <c r="D21" s="85">
        <f>IF(OR(C21="",C21=0),"",(E21/C21)*10)</f>
        <v>54.850746268656714</v>
      </c>
      <c r="E21" s="86">
        <f>IF(ISERROR('[68]Récolte_N'!$H$15)=TRUE,"",'[68]Récolte_N'!$H$15)</f>
        <v>73500</v>
      </c>
      <c r="F21" s="95">
        <f t="shared" si="4"/>
        <v>57000</v>
      </c>
      <c r="G21" s="87">
        <f>IF(ISERROR('[68]Récolte_N'!$I$15)=TRUE,"",'[68]Récolte_N'!$I$15)</f>
        <v>28500</v>
      </c>
      <c r="H21" s="96">
        <f t="shared" si="5"/>
        <v>19224.467999999997</v>
      </c>
      <c r="I21" s="88">
        <f t="shared" si="3"/>
        <v>0.4824857572131518</v>
      </c>
      <c r="J21" s="89">
        <f t="shared" si="2"/>
        <v>45000</v>
      </c>
      <c r="K21" s="97">
        <f t="shared" si="6"/>
        <v>37775.53200000001</v>
      </c>
      <c r="L21" s="91"/>
      <c r="M21" s="61" t="s">
        <v>15</v>
      </c>
      <c r="N21" s="85">
        <f>IF(ISERROR('[11]Récolte_N'!$F$15)=TRUE,"",'[11]Récolte_N'!$F$15)</f>
        <v>11300</v>
      </c>
      <c r="O21" s="85">
        <f>IF(OR(N21="",N21=0),"",(P21/N21)*10)</f>
        <v>50.442477876106196</v>
      </c>
      <c r="P21" s="86">
        <f>IF(ISERROR('[11]Récolte_N'!$H$15)=TRUE,"",'[11]Récolte_N'!$H$15)</f>
        <v>57000</v>
      </c>
      <c r="Q21" s="87">
        <f>'[2]TR'!$AI177</f>
        <v>19224.467999999997</v>
      </c>
    </row>
    <row r="22" spans="1:17" ht="13.5" customHeight="1">
      <c r="A22" s="23" t="s">
        <v>13</v>
      </c>
      <c r="B22" s="93" t="s">
        <v>29</v>
      </c>
      <c r="C22" s="85">
        <f>IF(ISERROR('[69]Récolte_N'!$F$15)=TRUE,"",'[69]Récolte_N'!$F$15)</f>
        <v>1850</v>
      </c>
      <c r="D22" s="85">
        <f>IF(OR(C22="",C22=0),"",(E22/C22)*10)</f>
        <v>48.648648648648646</v>
      </c>
      <c r="E22" s="86">
        <f>IF(ISERROR('[69]Récolte_N'!$H$15)=TRUE,"",'[69]Récolte_N'!$H$15)</f>
        <v>9000</v>
      </c>
      <c r="F22" s="95">
        <f t="shared" si="4"/>
        <v>11100</v>
      </c>
      <c r="G22" s="87">
        <f>IF(ISERROR('[69]Récolte_N'!$I$15)=TRUE,"",'[69]Récolte_N'!$I$15)</f>
        <v>1800</v>
      </c>
      <c r="H22" s="96">
        <f t="shared" si="5"/>
        <v>2546.737</v>
      </c>
      <c r="I22" s="88">
        <f t="shared" si="3"/>
        <v>-0.2932132371736854</v>
      </c>
      <c r="J22" s="89">
        <f t="shared" si="2"/>
        <v>7200</v>
      </c>
      <c r="K22" s="97">
        <f t="shared" si="6"/>
        <v>8553.262999999999</v>
      </c>
      <c r="L22" s="91"/>
      <c r="M22" s="61" t="s">
        <v>29</v>
      </c>
      <c r="N22" s="85">
        <f>IF(ISERROR('[12]Récolte_N'!$F$15)=TRUE,"",'[12]Récolte_N'!$F$15)</f>
        <v>1900</v>
      </c>
      <c r="O22" s="85">
        <f>IF(OR(N22="",N22=0),"",(P22/N22)*10)</f>
        <v>58.421052631578945</v>
      </c>
      <c r="P22" s="86">
        <f>IF(ISERROR('[12]Récolte_N'!$H$15)=TRUE,"",'[12]Récolte_N'!$H$15)</f>
        <v>11100</v>
      </c>
      <c r="Q22" s="87">
        <f>'[2]TR'!$AI178</f>
        <v>2546.737</v>
      </c>
    </row>
    <row r="23" spans="1:17" ht="13.5" customHeight="1">
      <c r="A23" s="23" t="s">
        <v>13</v>
      </c>
      <c r="B23" s="93" t="s">
        <v>16</v>
      </c>
      <c r="C23" s="85">
        <f>IF(ISERROR('[70]Récolte_N'!$F$15)=TRUE,"",'[70]Récolte_N'!$F$15)</f>
        <v>55717</v>
      </c>
      <c r="D23" s="85">
        <f t="shared" si="0"/>
        <v>65.158066658291</v>
      </c>
      <c r="E23" s="86">
        <f>IF(ISERROR('[70]Récolte_N'!$H$15)=TRUE,"",'[70]Récolte_N'!$H$15)</f>
        <v>363041.2</v>
      </c>
      <c r="F23" s="95">
        <f t="shared" si="4"/>
        <v>376261.2</v>
      </c>
      <c r="G23" s="87">
        <f>IF(ISERROR('[70]Récolte_N'!$I$15)=TRUE,"",'[70]Récolte_N'!$I$15)</f>
        <v>251791</v>
      </c>
      <c r="H23" s="96">
        <f t="shared" si="5"/>
        <v>283625.313</v>
      </c>
      <c r="I23" s="88">
        <f t="shared" si="3"/>
        <v>-0.11224073289960557</v>
      </c>
      <c r="J23" s="89">
        <f t="shared" si="2"/>
        <v>111250.20000000001</v>
      </c>
      <c r="K23" s="97">
        <f t="shared" si="6"/>
        <v>92635.88699999999</v>
      </c>
      <c r="L23" s="91"/>
      <c r="M23" s="61" t="s">
        <v>16</v>
      </c>
      <c r="N23" s="85">
        <f>IF(ISERROR('[13]Récolte_N'!$F$15)=TRUE,"",'[13]Récolte_N'!$F$15)</f>
        <v>58065</v>
      </c>
      <c r="O23" s="85">
        <f aca="true" t="shared" si="7" ref="O23:O31">IF(OR(N23="",N23=0),"",(P23/N23)*10)</f>
        <v>64.80000000000001</v>
      </c>
      <c r="P23" s="86">
        <f>IF(ISERROR('[13]Récolte_N'!$H$15)=TRUE,"",'[13]Récolte_N'!$H$15)</f>
        <v>376261.2</v>
      </c>
      <c r="Q23" s="87">
        <f>'[2]TR'!$AI179</f>
        <v>283625.313</v>
      </c>
    </row>
    <row r="24" spans="1:17" ht="13.5" customHeight="1">
      <c r="A24" s="23" t="s">
        <v>13</v>
      </c>
      <c r="B24" s="93" t="s">
        <v>17</v>
      </c>
      <c r="C24" s="85">
        <f>IF(ISERROR('[71]Récolte_N'!$F$15)=TRUE,"",'[71]Récolte_N'!$F$15)</f>
        <v>44735</v>
      </c>
      <c r="D24" s="85">
        <f t="shared" si="0"/>
        <v>57.83838158041802</v>
      </c>
      <c r="E24" s="86">
        <f>IF(ISERROR('[71]Récolte_N'!$H$15)=TRUE,"",'[71]Récolte_N'!$H$15)</f>
        <v>258740</v>
      </c>
      <c r="F24" s="95">
        <f t="shared" si="4"/>
        <v>397700</v>
      </c>
      <c r="G24" s="87">
        <f>IF(ISERROR('[71]Récolte_N'!$I$15)=TRUE,"",'[71]Récolte_N'!$I$15)</f>
        <v>112800</v>
      </c>
      <c r="H24" s="96">
        <f t="shared" si="5"/>
        <v>216571.33499999996</v>
      </c>
      <c r="I24" s="88">
        <f t="shared" si="3"/>
        <v>-0.4791554477881387</v>
      </c>
      <c r="J24" s="89">
        <f t="shared" si="2"/>
        <v>145940</v>
      </c>
      <c r="K24" s="97">
        <f t="shared" si="6"/>
        <v>181128.66500000004</v>
      </c>
      <c r="L24" s="91"/>
      <c r="M24" s="61" t="s">
        <v>17</v>
      </c>
      <c r="N24" s="85">
        <f>IF(ISERROR('[14]Récolte_N'!$F$15)=TRUE,"",'[14]Récolte_N'!$F$15)</f>
        <v>63590</v>
      </c>
      <c r="O24" s="85">
        <f t="shared" si="7"/>
        <v>62.54128007548356</v>
      </c>
      <c r="P24" s="86">
        <f>IF(ISERROR('[14]Récolte_N'!$H$15)=TRUE,"",'[14]Récolte_N'!$H$15)</f>
        <v>397700</v>
      </c>
      <c r="Q24" s="87">
        <f>'[2]TR'!$AI180</f>
        <v>216571.33499999996</v>
      </c>
    </row>
    <row r="25" spans="1:17" ht="13.5" customHeight="1">
      <c r="A25" s="23" t="s">
        <v>13</v>
      </c>
      <c r="B25" s="93" t="s">
        <v>18</v>
      </c>
      <c r="C25" s="85">
        <f>IF(ISERROR('[72]Récolte_N'!$F$15)=TRUE,"",'[72]Récolte_N'!$F$15)</f>
        <v>26500</v>
      </c>
      <c r="D25" s="85">
        <f t="shared" si="0"/>
        <v>52.83018867924528</v>
      </c>
      <c r="E25" s="86">
        <f>IF(ISERROR('[72]Récolte_N'!$H$15)=TRUE,"",'[72]Récolte_N'!$H$15)</f>
        <v>140000</v>
      </c>
      <c r="F25" s="95">
        <f t="shared" si="4"/>
        <v>163500</v>
      </c>
      <c r="G25" s="87">
        <f>IF(ISERROR('[72]Récolte_N'!$I$15)=TRUE,"",'[72]Récolte_N'!$I$15)</f>
        <v>67300</v>
      </c>
      <c r="H25" s="96">
        <f t="shared" si="5"/>
        <v>91840.5</v>
      </c>
      <c r="I25" s="88">
        <f t="shared" si="3"/>
        <v>-0.2672078222570652</v>
      </c>
      <c r="J25" s="89">
        <f t="shared" si="2"/>
        <v>72700</v>
      </c>
      <c r="K25" s="97">
        <f t="shared" si="6"/>
        <v>71659.5</v>
      </c>
      <c r="L25" s="91"/>
      <c r="M25" s="61" t="s">
        <v>18</v>
      </c>
      <c r="N25" s="85">
        <f>IF(ISERROR('[15]Récolte_N'!$F$15)=TRUE,"",'[15]Récolte_N'!$F$15)</f>
        <v>29000</v>
      </c>
      <c r="O25" s="85">
        <f t="shared" si="7"/>
        <v>56.37931034482759</v>
      </c>
      <c r="P25" s="86">
        <f>IF(ISERROR('[15]Récolte_N'!$H$15)=TRUE,"",'[15]Récolte_N'!$H$15)</f>
        <v>163500</v>
      </c>
      <c r="Q25" s="87">
        <f>'[2]TR'!$AI181</f>
        <v>91840.5</v>
      </c>
    </row>
    <row r="26" spans="1:17" ht="13.5" customHeight="1">
      <c r="A26" s="23" t="s">
        <v>13</v>
      </c>
      <c r="B26" s="93" t="s">
        <v>19</v>
      </c>
      <c r="C26" s="85">
        <f>IF(ISERROR('[73]Récolte_N'!$F$15)=TRUE,"",'[73]Récolte_N'!$F$15)</f>
        <v>1380</v>
      </c>
      <c r="D26" s="85">
        <f t="shared" si="0"/>
        <v>65</v>
      </c>
      <c r="E26" s="86">
        <f>IF(ISERROR('[73]Récolte_N'!$H$15)=TRUE,"",'[73]Récolte_N'!$H$15)</f>
        <v>8970</v>
      </c>
      <c r="F26" s="95">
        <f t="shared" si="4"/>
        <v>8959</v>
      </c>
      <c r="G26" s="87">
        <f>IF(ISERROR('[73]Récolte_N'!$I$15)=TRUE,"",'[73]Récolte_N'!$I$15)</f>
        <v>5000</v>
      </c>
      <c r="H26" s="96">
        <f t="shared" si="5"/>
        <v>4719.476000000001</v>
      </c>
      <c r="I26" s="88">
        <f t="shared" si="3"/>
        <v>0.059439649656021</v>
      </c>
      <c r="J26" s="89">
        <f t="shared" si="2"/>
        <v>3970</v>
      </c>
      <c r="K26" s="97">
        <f t="shared" si="6"/>
        <v>4239.523999999999</v>
      </c>
      <c r="L26" s="91"/>
      <c r="M26" s="61" t="s">
        <v>19</v>
      </c>
      <c r="N26" s="85">
        <f>IF(ISERROR('[16]Récolte_N'!$F$15)=TRUE,"",'[16]Récolte_N'!$F$15)</f>
        <v>1445</v>
      </c>
      <c r="O26" s="85">
        <f t="shared" si="7"/>
        <v>62</v>
      </c>
      <c r="P26" s="86">
        <f>IF(ISERROR('[16]Récolte_N'!$H$15)=TRUE,"",'[16]Récolte_N'!$H$15)</f>
        <v>8959</v>
      </c>
      <c r="Q26" s="87">
        <f>'[2]TR'!$AI182</f>
        <v>4719.476000000001</v>
      </c>
    </row>
    <row r="27" spans="1:17" ht="13.5" customHeight="1">
      <c r="A27" s="23" t="s">
        <v>13</v>
      </c>
      <c r="B27" s="93" t="s">
        <v>20</v>
      </c>
      <c r="C27" s="85">
        <f>IF(ISERROR('[74]Récolte_N'!$F$15)=TRUE,"",'[74]Récolte_N'!$F$15)</f>
        <v>21950</v>
      </c>
      <c r="D27" s="85">
        <f t="shared" si="0"/>
        <v>45.526195899772205</v>
      </c>
      <c r="E27" s="86">
        <f>IF(ISERROR('[74]Récolte_N'!$H$15)=TRUE,"",'[74]Récolte_N'!$H$15)</f>
        <v>99930</v>
      </c>
      <c r="F27" s="95">
        <f t="shared" si="4"/>
        <v>152880</v>
      </c>
      <c r="G27" s="87">
        <f>IF(ISERROR('[74]Récolte_N'!$I$15)=TRUE,"",'[74]Récolte_N'!$I$15)</f>
        <v>41200</v>
      </c>
      <c r="H27" s="96">
        <f t="shared" si="5"/>
        <v>65669.39</v>
      </c>
      <c r="I27" s="88">
        <f t="shared" si="3"/>
        <v>-0.3726148514551453</v>
      </c>
      <c r="J27" s="89">
        <f t="shared" si="2"/>
        <v>58730</v>
      </c>
      <c r="K27" s="97">
        <f t="shared" si="6"/>
        <v>87210.61</v>
      </c>
      <c r="L27" s="91"/>
      <c r="M27" s="61" t="s">
        <v>20</v>
      </c>
      <c r="N27" s="85">
        <f>IF(ISERROR('[17]Récolte_N'!$F$15)=TRUE,"",'[17]Récolte_N'!$F$15)</f>
        <v>27300</v>
      </c>
      <c r="O27" s="85">
        <f t="shared" si="7"/>
        <v>56</v>
      </c>
      <c r="P27" s="86">
        <f>IF(ISERROR('[17]Récolte_N'!$H$15)=TRUE,"",'[17]Récolte_N'!$H$15)</f>
        <v>152880</v>
      </c>
      <c r="Q27" s="87">
        <f>'[2]TR'!$AI183</f>
        <v>65669.39</v>
      </c>
    </row>
    <row r="28" spans="1:17" ht="13.5" customHeight="1">
      <c r="A28" s="23" t="s">
        <v>13</v>
      </c>
      <c r="B28" s="93" t="s">
        <v>21</v>
      </c>
      <c r="C28" s="85">
        <f>IF(ISERROR('[75]Récolte_N'!$F$15)=TRUE,"",'[75]Récolte_N'!$F$15)</f>
        <v>1000</v>
      </c>
      <c r="D28" s="85">
        <f t="shared" si="0"/>
        <v>51.7</v>
      </c>
      <c r="E28" s="86">
        <f>IF(ISERROR('[75]Récolte_N'!$H$15)=TRUE,"",'[75]Récolte_N'!$H$15)</f>
        <v>5170</v>
      </c>
      <c r="F28" s="95">
        <f t="shared" si="4"/>
        <v>8304</v>
      </c>
      <c r="G28" s="87">
        <f>IF(ISERROR('[75]Récolte_N'!$I$15)=TRUE,"",'[75]Récolte_N'!$I$15)</f>
        <v>2850</v>
      </c>
      <c r="H28" s="96">
        <f t="shared" si="5"/>
        <v>3216.7549999999997</v>
      </c>
      <c r="I28" s="88">
        <f t="shared" si="3"/>
        <v>-0.11401396749208437</v>
      </c>
      <c r="J28" s="89">
        <f t="shared" si="2"/>
        <v>2320</v>
      </c>
      <c r="K28" s="97">
        <f t="shared" si="6"/>
        <v>5087.245000000001</v>
      </c>
      <c r="L28" s="91"/>
      <c r="M28" s="61" t="s">
        <v>21</v>
      </c>
      <c r="N28" s="85">
        <f>IF(ISERROR('[18]Récolte_N'!$F$15)=TRUE,"",'[18]Récolte_N'!$F$15)</f>
        <v>1384</v>
      </c>
      <c r="O28" s="85">
        <f t="shared" si="7"/>
        <v>60</v>
      </c>
      <c r="P28" s="86">
        <f>IF(ISERROR('[18]Récolte_N'!$H$15)=TRUE,"",'[18]Récolte_N'!$H$15)</f>
        <v>8304</v>
      </c>
      <c r="Q28" s="87">
        <f>'[2]TR'!$AI184</f>
        <v>3216.7549999999997</v>
      </c>
    </row>
    <row r="29" spans="2:17" ht="12">
      <c r="B29" s="93" t="s">
        <v>30</v>
      </c>
      <c r="C29" s="85">
        <f>IF(ISERROR('[76]Récolte_N'!$F$15)=TRUE,"",'[76]Récolte_N'!$F$15)</f>
        <v>8350</v>
      </c>
      <c r="D29" s="85">
        <f t="shared" si="0"/>
        <v>57.70059880239521</v>
      </c>
      <c r="E29" s="86">
        <f>IF(ISERROR('[76]Récolte_N'!$H$15)=TRUE,"",'[76]Récolte_N'!$H$15)</f>
        <v>48180</v>
      </c>
      <c r="F29" s="95">
        <f t="shared" si="4"/>
        <v>57120</v>
      </c>
      <c r="G29" s="87">
        <f>IF(ISERROR('[76]Récolte_N'!$I$15)=TRUE,"",'[76]Récolte_N'!$I$15)</f>
        <v>21750</v>
      </c>
      <c r="H29" s="96">
        <f t="shared" si="5"/>
        <v>25886.081000000006</v>
      </c>
      <c r="I29" s="88">
        <f t="shared" si="3"/>
        <v>-0.159780115035567</v>
      </c>
      <c r="J29" s="89">
        <f t="shared" si="2"/>
        <v>26430</v>
      </c>
      <c r="K29" s="97">
        <f t="shared" si="6"/>
        <v>31233.918999999994</v>
      </c>
      <c r="M29" s="61" t="s">
        <v>30</v>
      </c>
      <c r="N29" s="85">
        <f>IF(ISERROR('[19]Récolte_N'!$F$15)=TRUE,"",'[19]Récolte_N'!$F$15)</f>
        <v>9800</v>
      </c>
      <c r="O29" s="85">
        <f t="shared" si="7"/>
        <v>58.285714285714285</v>
      </c>
      <c r="P29" s="86">
        <f>IF(ISERROR('[19]Récolte_N'!$H$15)=TRUE,"",'[19]Récolte_N'!$H$15)</f>
        <v>57120</v>
      </c>
      <c r="Q29" s="87">
        <f>'[2]TR'!$AI185</f>
        <v>25886.081000000006</v>
      </c>
    </row>
    <row r="30" spans="2:17" ht="12">
      <c r="B30" s="93" t="s">
        <v>22</v>
      </c>
      <c r="C30" s="85">
        <f>IF(ISERROR('[77]Récolte_N'!$F$15)=TRUE,"",'[77]Récolte_N'!$F$15)</f>
        <v>46772</v>
      </c>
      <c r="D30" s="85">
        <f t="shared" si="0"/>
        <v>44.48644488155306</v>
      </c>
      <c r="E30" s="86">
        <f>IF(ISERROR('[77]Récolte_N'!$H$15)=TRUE,"",'[77]Récolte_N'!$H$15)</f>
        <v>208072</v>
      </c>
      <c r="F30" s="86">
        <f>P30</f>
        <v>221752</v>
      </c>
      <c r="G30" s="87">
        <f>IF(ISERROR('[77]Récolte_N'!$I$15)=TRUE,"",'[77]Récolte_N'!$I$15)</f>
        <v>55000</v>
      </c>
      <c r="H30" s="96">
        <f t="shared" si="5"/>
        <v>69803.17599999999</v>
      </c>
      <c r="I30" s="88">
        <f t="shared" si="3"/>
        <v>-0.21207023588726093</v>
      </c>
      <c r="J30" s="89">
        <f t="shared" si="2"/>
        <v>153072</v>
      </c>
      <c r="K30" s="97">
        <f t="shared" si="6"/>
        <v>151948.82400000002</v>
      </c>
      <c r="L30" s="40"/>
      <c r="M30" s="61" t="s">
        <v>22</v>
      </c>
      <c r="N30" s="85">
        <f>IF(ISERROR('[20]Récolte_N'!$F$15)=TRUE,"",'[20]Récolte_N'!$F$15)</f>
        <v>45504</v>
      </c>
      <c r="O30" s="85">
        <f t="shared" si="7"/>
        <v>48.73241912798875</v>
      </c>
      <c r="P30" s="86">
        <f>IF(ISERROR('[20]Récolte_N'!$H$15)=TRUE,"",'[20]Récolte_N'!$H$15)</f>
        <v>221752</v>
      </c>
      <c r="Q30" s="87">
        <f>'[2]TR'!$AI186</f>
        <v>69803.17599999999</v>
      </c>
    </row>
    <row r="31" spans="2:17" ht="12">
      <c r="B31" s="93" t="s">
        <v>23</v>
      </c>
      <c r="C31" s="85">
        <f>IF(ISERROR('[78]Récolte_N'!$F$15)=TRUE,"",'[78]Récolte_N'!$F$15)</f>
        <v>6600</v>
      </c>
      <c r="D31" s="85">
        <f t="shared" si="0"/>
        <v>43.659090909090914</v>
      </c>
      <c r="E31" s="86">
        <f>IF(ISERROR('[78]Récolte_N'!$H$15)=TRUE,"",'[78]Récolte_N'!$H$15)</f>
        <v>28815</v>
      </c>
      <c r="F31" s="86">
        <f>P31</f>
        <v>26335</v>
      </c>
      <c r="G31" s="87">
        <f>IF(ISERROR('[78]Récolte_N'!$I$15)=TRUE,"",'[78]Récolte_N'!$I$15)</f>
        <v>2300</v>
      </c>
      <c r="H31" s="87">
        <f>Q31</f>
        <v>2489.88</v>
      </c>
      <c r="I31" s="88">
        <f t="shared" si="3"/>
        <v>-0.07626070332706802</v>
      </c>
      <c r="J31" s="89">
        <f t="shared" si="2"/>
        <v>26515</v>
      </c>
      <c r="K31" s="90">
        <f>P31-H31</f>
        <v>23845.12</v>
      </c>
      <c r="M31" s="61" t="s">
        <v>23</v>
      </c>
      <c r="N31" s="85">
        <f>IF(ISERROR('[21]Récolte_N'!$F$15)=TRUE,"",'[21]Récolte_N'!$F$15)</f>
        <v>6400</v>
      </c>
      <c r="O31" s="85">
        <f t="shared" si="7"/>
        <v>41.1484375</v>
      </c>
      <c r="P31" s="86">
        <f>IF(ISERROR('[21]Récolte_N'!$H$15)=TRUE,"",'[21]Récolte_N'!$H$15)</f>
        <v>26335</v>
      </c>
      <c r="Q31" s="87">
        <f>'[2]TR'!$AI187</f>
        <v>2489.88</v>
      </c>
    </row>
    <row r="32" spans="2:17" ht="12.75">
      <c r="B32" s="52"/>
      <c r="C32" s="98"/>
      <c r="D32" s="98"/>
      <c r="E32" s="99"/>
      <c r="F32" s="100"/>
      <c r="G32" s="101"/>
      <c r="H32" s="101"/>
      <c r="I32" s="102"/>
      <c r="J32" s="103"/>
      <c r="K32" s="104"/>
      <c r="M32" s="61"/>
      <c r="N32" s="105"/>
      <c r="O32" s="105"/>
      <c r="P32" s="105"/>
      <c r="Q32" s="101"/>
    </row>
    <row r="33" spans="2:17" ht="15.75" thickBot="1">
      <c r="B33" s="106" t="s">
        <v>24</v>
      </c>
      <c r="C33" s="107">
        <f>IF(SUM(C12:C31)=0,"",SUM(C12:C31))</f>
        <v>386904</v>
      </c>
      <c r="D33" s="107">
        <f>IF(OR(C33="",C33=0),"",(E33/C33)*10)</f>
        <v>53.01051940533051</v>
      </c>
      <c r="E33" s="107">
        <f>IF(SUM(E12:E31)=0,"",SUM(E12:E31))</f>
        <v>2050998.2</v>
      </c>
      <c r="F33" s="108">
        <f>IF(SUM(F12:F31)=0,"",SUM(F12:F31))</f>
        <v>2289571.2</v>
      </c>
      <c r="G33" s="109">
        <f>IF(SUM(G12:G31)=0,"",SUM(G12:G31))</f>
        <v>778941</v>
      </c>
      <c r="H33" s="110">
        <f>IF(SUM(H12:H31)=0,"",SUM(H12:H31))</f>
        <v>1004967.427</v>
      </c>
      <c r="I33" s="111">
        <f>IF(OR(G33=0,G33=""),"",(G33/H33)-1)</f>
        <v>-0.22490920693293281</v>
      </c>
      <c r="J33" s="112">
        <f>SUM(J12:J31)</f>
        <v>1272057.2</v>
      </c>
      <c r="K33" s="113">
        <f>SUM(K12:K31)</f>
        <v>1284603.7730000003</v>
      </c>
      <c r="M33" s="114" t="s">
        <v>24</v>
      </c>
      <c r="N33" s="115">
        <f>IF(SUM(N12:N31)=0,"",SUM(N12:N31))</f>
        <v>413518</v>
      </c>
      <c r="O33" s="115">
        <f>IF(OR(N33="",N33=0),"",(P33/N33)*10)</f>
        <v>55.36811456816874</v>
      </c>
      <c r="P33" s="112">
        <f>IF(SUM(P12:P31)=0,"",SUM(P12:P31))</f>
        <v>2289571.2</v>
      </c>
      <c r="Q33" s="116">
        <f>IF(SUM(Q12:Q31)=0,"",SUM(Q12:Q31))</f>
        <v>1004967.427</v>
      </c>
    </row>
    <row r="34" spans="2:10" ht="12.75" thickTop="1">
      <c r="B34" s="117"/>
      <c r="C34" s="118"/>
      <c r="D34" s="119"/>
      <c r="E34" s="118"/>
      <c r="F34" s="118"/>
      <c r="G34" s="118"/>
      <c r="H34" s="120"/>
      <c r="I34" s="121"/>
      <c r="J34" s="122"/>
    </row>
    <row r="35" spans="2:10" ht="12">
      <c r="B35" s="123" t="s">
        <v>47</v>
      </c>
      <c r="C35" s="124">
        <f>N33</f>
        <v>413518</v>
      </c>
      <c r="D35" s="124">
        <f>(E35/C35)*10</f>
        <v>55.36811456816874</v>
      </c>
      <c r="E35" s="124">
        <f>P33</f>
        <v>2289571.2</v>
      </c>
      <c r="G35" s="124">
        <f>Q33</f>
        <v>1004967.427</v>
      </c>
      <c r="H35" s="120"/>
      <c r="I35" s="121"/>
      <c r="J35" s="122"/>
    </row>
    <row r="36" spans="2:10" ht="12">
      <c r="B36" s="123" t="s">
        <v>48</v>
      </c>
      <c r="C36" s="125"/>
      <c r="D36" s="126"/>
      <c r="E36" s="125"/>
      <c r="G36" s="125"/>
      <c r="H36" s="120"/>
      <c r="I36" s="121"/>
      <c r="J36" s="122"/>
    </row>
    <row r="37" spans="2:10" ht="12">
      <c r="B37" s="123" t="s">
        <v>25</v>
      </c>
      <c r="C37" s="127">
        <f>IF(OR(C33="",C33=0),"",(C33/C35)-1)</f>
        <v>-0.06435995531028882</v>
      </c>
      <c r="D37" s="127">
        <f>IF(OR(D33="",D33=0),"",(D33/D35)-1)</f>
        <v>-0.0425803764716528</v>
      </c>
      <c r="E37" s="127">
        <f>IF(OR(E33="",E33=0),"",(E33/E35)-1)</f>
        <v>-0.10419986065513065</v>
      </c>
      <c r="G37" s="127">
        <f>IF(OR(G33="",G33=0),"",(G33/G35)-1)</f>
        <v>-0.22490920693293281</v>
      </c>
      <c r="H37" s="120"/>
      <c r="I37" s="121"/>
      <c r="J37" s="122"/>
    </row>
    <row r="38" ht="11.25" thickBot="1"/>
    <row r="39" spans="2:8" ht="12.75">
      <c r="B39" s="128" t="s">
        <v>0</v>
      </c>
      <c r="C39" s="129" t="s">
        <v>50</v>
      </c>
      <c r="D39" s="130" t="s">
        <v>50</v>
      </c>
      <c r="E39" s="131" t="s">
        <v>50</v>
      </c>
      <c r="F39" s="131" t="s">
        <v>50</v>
      </c>
      <c r="G39" s="132" t="s">
        <v>85</v>
      </c>
      <c r="H39" s="133" t="s">
        <v>86</v>
      </c>
    </row>
    <row r="40" spans="2:8" ht="12">
      <c r="B40" s="52"/>
      <c r="C40" s="134" t="s">
        <v>87</v>
      </c>
      <c r="D40" s="135" t="s">
        <v>87</v>
      </c>
      <c r="E40" s="136" t="s">
        <v>87</v>
      </c>
      <c r="F40" s="136" t="s">
        <v>87</v>
      </c>
      <c r="G40" s="137" t="s">
        <v>88</v>
      </c>
      <c r="H40" s="138" t="s">
        <v>89</v>
      </c>
    </row>
    <row r="41" spans="2:8" ht="12.75">
      <c r="B41" s="52"/>
      <c r="C41" s="139" t="s">
        <v>108</v>
      </c>
      <c r="D41" s="140" t="s">
        <v>109</v>
      </c>
      <c r="E41" s="141" t="s">
        <v>108</v>
      </c>
      <c r="F41" s="141" t="s">
        <v>109</v>
      </c>
      <c r="G41" s="137" t="s">
        <v>90</v>
      </c>
      <c r="H41" s="138" t="s">
        <v>77</v>
      </c>
    </row>
    <row r="42" spans="2:8" ht="12">
      <c r="B42" s="52"/>
      <c r="C42" s="142" t="s">
        <v>91</v>
      </c>
      <c r="D42" s="143" t="s">
        <v>91</v>
      </c>
      <c r="E42" s="144" t="s">
        <v>58</v>
      </c>
      <c r="F42" s="144" t="s">
        <v>58</v>
      </c>
      <c r="G42" s="145" t="s">
        <v>87</v>
      </c>
      <c r="H42" s="146"/>
    </row>
    <row r="43" spans="2:8" ht="12">
      <c r="B43" s="84" t="s">
        <v>8</v>
      </c>
      <c r="C43" s="147">
        <f>'[22]TR'!$AI168</f>
        <v>24702.7</v>
      </c>
      <c r="D43" s="148">
        <f>'[2]TR'!$AH168</f>
        <v>35943.416</v>
      </c>
      <c r="E43" s="149">
        <f>IF(OR(G12="",G12=0),"",C43/G12)</f>
        <v>0.937483870967742</v>
      </c>
      <c r="F43" s="150">
        <f>IF(OR(H12="",H12=0),"",D43/H12)</f>
        <v>0.9878730456972089</v>
      </c>
      <c r="G43" s="151">
        <f>IF(OR(E43="",E43=0),"",(E43-F43)*100)</f>
        <v>-5.038917472946691</v>
      </c>
      <c r="H43" s="120">
        <f>IF(E12="","",(G12/E12))</f>
        <v>0.2831050228310502</v>
      </c>
    </row>
    <row r="44" spans="2:8" ht="12">
      <c r="B44" s="93" t="s">
        <v>31</v>
      </c>
      <c r="C44" s="148">
        <f>'[22]TR'!$AI169</f>
        <v>60842.1</v>
      </c>
      <c r="D44" s="148">
        <f>'[2]TR'!$AH169</f>
        <v>71240.518</v>
      </c>
      <c r="E44" s="150">
        <f>IF(OR(G13="",G13=0),"",C44/G13)</f>
        <v>0.9813241935483871</v>
      </c>
      <c r="F44" s="150">
        <f>IF(OR(H13="",H13=0),"",D44/H13)</f>
        <v>0.9730064115657442</v>
      </c>
      <c r="G44" s="151">
        <f>IF(OR(E44="",E44=0),"",(E44-F44)*100)</f>
        <v>0.831778198264288</v>
      </c>
      <c r="H44" s="120">
        <f>IF(E13="","",(G13/E13))</f>
        <v>0.16686852375185035</v>
      </c>
    </row>
    <row r="45" spans="2:8" ht="12">
      <c r="B45" s="93" t="s">
        <v>9</v>
      </c>
      <c r="C45" s="148">
        <f>'[22]TR'!$AI170</f>
        <v>30784.1</v>
      </c>
      <c r="D45" s="148">
        <f>'[2]TR'!$AH170</f>
        <v>30617.139000000003</v>
      </c>
      <c r="E45" s="150">
        <f aca="true" t="shared" si="8" ref="E45:F62">IF(OR(G14="",G14=0),"",C45/G14)</f>
        <v>0.9772730158730158</v>
      </c>
      <c r="F45" s="150">
        <f t="shared" si="8"/>
        <v>0.9679597513685406</v>
      </c>
      <c r="G45" s="151">
        <f aca="true" t="shared" si="9" ref="G45:G61">IF(OR(E45="",E45=0),"",(E45-F45)*100)</f>
        <v>0.9313264504475227</v>
      </c>
      <c r="H45" s="120">
        <f>IF(E14="","",(G14/E14))</f>
        <v>0.2436571782178218</v>
      </c>
    </row>
    <row r="46" spans="2:8" ht="12">
      <c r="B46" s="93" t="s">
        <v>28</v>
      </c>
      <c r="C46" s="148">
        <f>'[22]TR'!$AI171</f>
        <v>9816.2</v>
      </c>
      <c r="D46" s="148">
        <f>'[2]TR'!$AH171</f>
        <v>12463.304000000002</v>
      </c>
      <c r="E46" s="150">
        <f t="shared" si="8"/>
        <v>0.8535826086956523</v>
      </c>
      <c r="F46" s="150">
        <f t="shared" si="8"/>
        <v>0.9594120040198405</v>
      </c>
      <c r="G46" s="151">
        <f t="shared" si="9"/>
        <v>-10.582939532418823</v>
      </c>
      <c r="H46" s="120">
        <f>IF(E15="","",(G15/E15))</f>
        <v>0.34628124059018367</v>
      </c>
    </row>
    <row r="47" spans="2:8" ht="12">
      <c r="B47" s="93" t="s">
        <v>10</v>
      </c>
      <c r="C47" s="148">
        <f>'[22]TR'!$AI172</f>
        <v>3237</v>
      </c>
      <c r="D47" s="148">
        <f>'[2]TR'!$AH172</f>
        <v>3807.593</v>
      </c>
      <c r="E47" s="150">
        <f t="shared" si="8"/>
        <v>0.980909090909091</v>
      </c>
      <c r="F47" s="150">
        <f t="shared" si="8"/>
        <v>0.9509347153996214</v>
      </c>
      <c r="G47" s="151">
        <f t="shared" si="9"/>
        <v>2.9974375509469575</v>
      </c>
      <c r="H47" s="120">
        <f aca="true" t="shared" si="10" ref="H47:H62">IF(E16="","",(G16/E16))</f>
        <v>0.39285714285714285</v>
      </c>
    </row>
    <row r="48" spans="2:8" ht="12">
      <c r="B48" s="93" t="s">
        <v>11</v>
      </c>
      <c r="C48" s="148">
        <f>'[22]TR'!$AI173</f>
        <v>4591.3</v>
      </c>
      <c r="D48" s="148">
        <f>'[2]TR'!$AH173</f>
        <v>5827.49</v>
      </c>
      <c r="E48" s="150">
        <f>IF(OR(G17="",G17=0),"",C48/G17)</f>
        <v>0.998108695652174</v>
      </c>
      <c r="F48" s="150">
        <f t="shared" si="8"/>
        <v>0.981953260461127</v>
      </c>
      <c r="G48" s="151">
        <f t="shared" si="9"/>
        <v>1.6155435191047007</v>
      </c>
      <c r="H48" s="120">
        <f t="shared" si="10"/>
        <v>0.42592592592592593</v>
      </c>
    </row>
    <row r="49" spans="2:8" ht="12">
      <c r="B49" s="93" t="s">
        <v>12</v>
      </c>
      <c r="C49" s="148">
        <f>'[22]TR'!$AI174</f>
        <v>31614</v>
      </c>
      <c r="D49" s="148">
        <f>'[2]TR'!$AH174</f>
        <v>37603.221000000005</v>
      </c>
      <c r="E49" s="150">
        <f t="shared" si="8"/>
        <v>0.9879375</v>
      </c>
      <c r="F49" s="150">
        <f t="shared" si="8"/>
        <v>0.9763146872508794</v>
      </c>
      <c r="G49" s="151">
        <f t="shared" si="9"/>
        <v>1.1622812749120581</v>
      </c>
      <c r="H49" s="120">
        <f t="shared" si="10"/>
        <v>0.2771762667821568</v>
      </c>
    </row>
    <row r="50" spans="2:8" ht="12">
      <c r="B50" s="93" t="s">
        <v>14</v>
      </c>
      <c r="C50" s="148">
        <f>'[22]TR'!$AI175</f>
        <v>2676.2</v>
      </c>
      <c r="D50" s="148">
        <f>'[2]TR'!$AH175</f>
        <v>3618.098</v>
      </c>
      <c r="E50" s="150">
        <f t="shared" si="8"/>
        <v>0.9911851851851852</v>
      </c>
      <c r="F50" s="150">
        <f t="shared" si="8"/>
        <v>0.9909616230514766</v>
      </c>
      <c r="G50" s="151">
        <f t="shared" si="9"/>
        <v>0.02235621337085547</v>
      </c>
      <c r="H50" s="120">
        <f t="shared" si="10"/>
        <v>0.20532319391634982</v>
      </c>
    </row>
    <row r="51" spans="2:8" ht="12">
      <c r="B51" s="93" t="s">
        <v>27</v>
      </c>
      <c r="C51" s="148">
        <f>'[22]TR'!$AI176</f>
        <v>14427.6</v>
      </c>
      <c r="D51" s="148">
        <f>'[2]TR'!$AH176</f>
        <v>12975.975</v>
      </c>
      <c r="E51" s="150">
        <f t="shared" si="8"/>
        <v>0.9814693877551021</v>
      </c>
      <c r="F51" s="150">
        <f t="shared" si="8"/>
        <v>0.9946026452832818</v>
      </c>
      <c r="G51" s="151">
        <f t="shared" si="9"/>
        <v>-1.3133257528179731</v>
      </c>
      <c r="H51" s="120">
        <f t="shared" si="10"/>
        <v>0.4500229603551202</v>
      </c>
    </row>
    <row r="52" spans="2:8" ht="12">
      <c r="B52" s="93" t="s">
        <v>15</v>
      </c>
      <c r="C52" s="148">
        <f>'[22]TR'!$AI177</f>
        <v>28430.1</v>
      </c>
      <c r="D52" s="148">
        <f>'[2]TR'!$AH177</f>
        <v>19035.594999999998</v>
      </c>
      <c r="E52" s="150">
        <f t="shared" si="8"/>
        <v>0.9975473684210526</v>
      </c>
      <c r="F52" s="150">
        <f t="shared" si="8"/>
        <v>0.9901753848272941</v>
      </c>
      <c r="G52" s="151">
        <f t="shared" si="9"/>
        <v>0.7371983593758569</v>
      </c>
      <c r="H52" s="120">
        <f t="shared" si="10"/>
        <v>0.3877551020408163</v>
      </c>
    </row>
    <row r="53" spans="2:8" ht="12">
      <c r="B53" s="93" t="s">
        <v>29</v>
      </c>
      <c r="C53" s="148">
        <f>'[22]TR'!$AI178</f>
        <v>1771.9</v>
      </c>
      <c r="D53" s="148">
        <f>'[2]TR'!$AH178</f>
        <v>2546.737</v>
      </c>
      <c r="E53" s="150">
        <f t="shared" si="8"/>
        <v>0.984388888888889</v>
      </c>
      <c r="F53" s="150">
        <f t="shared" si="8"/>
        <v>1</v>
      </c>
      <c r="G53" s="151">
        <f t="shared" si="9"/>
        <v>-1.561111111111102</v>
      </c>
      <c r="H53" s="120">
        <f t="shared" si="10"/>
        <v>0.2</v>
      </c>
    </row>
    <row r="54" spans="2:8" ht="12">
      <c r="B54" s="93" t="s">
        <v>16</v>
      </c>
      <c r="C54" s="148">
        <f>'[22]TR'!$AI179</f>
        <v>249659.5</v>
      </c>
      <c r="D54" s="148">
        <f>'[2]TR'!$AH179</f>
        <v>281764.743</v>
      </c>
      <c r="E54" s="150">
        <f t="shared" si="8"/>
        <v>0.9915346457975066</v>
      </c>
      <c r="F54" s="150">
        <f t="shared" si="8"/>
        <v>0.9934400424971942</v>
      </c>
      <c r="G54" s="151">
        <f t="shared" si="9"/>
        <v>-0.19053966996875893</v>
      </c>
      <c r="H54" s="120">
        <f t="shared" si="10"/>
        <v>0.6935604003071827</v>
      </c>
    </row>
    <row r="55" spans="2:8" ht="12">
      <c r="B55" s="93" t="s">
        <v>17</v>
      </c>
      <c r="C55" s="148">
        <f>'[22]TR'!$AI180</f>
        <v>111598.1</v>
      </c>
      <c r="D55" s="148">
        <f>'[2]TR'!$AH180</f>
        <v>212590.12</v>
      </c>
      <c r="E55" s="150">
        <f t="shared" si="8"/>
        <v>0.9893448581560285</v>
      </c>
      <c r="F55" s="150">
        <f t="shared" si="8"/>
        <v>0.9816170731920734</v>
      </c>
      <c r="G55" s="151">
        <f t="shared" si="9"/>
        <v>0.7727784963955098</v>
      </c>
      <c r="H55" s="120">
        <f t="shared" si="10"/>
        <v>0.4359588776377831</v>
      </c>
    </row>
    <row r="56" spans="2:8" ht="12">
      <c r="B56" s="93" t="s">
        <v>18</v>
      </c>
      <c r="C56" s="148">
        <f>'[22]TR'!$AI181</f>
        <v>66460.3</v>
      </c>
      <c r="D56" s="148">
        <f>'[2]TR'!$AH181</f>
        <v>90645.29400000001</v>
      </c>
      <c r="E56" s="150">
        <f t="shared" si="8"/>
        <v>0.9875230312035662</v>
      </c>
      <c r="F56" s="150">
        <f t="shared" si="8"/>
        <v>0.986986068237869</v>
      </c>
      <c r="G56" s="151">
        <f t="shared" si="9"/>
        <v>0.053696296569716306</v>
      </c>
      <c r="H56" s="120">
        <f t="shared" si="10"/>
        <v>0.4807142857142857</v>
      </c>
    </row>
    <row r="57" spans="2:8" ht="12">
      <c r="B57" s="93" t="s">
        <v>19</v>
      </c>
      <c r="C57" s="148">
        <f>'[22]TR'!$AI182</f>
        <v>4309.5</v>
      </c>
      <c r="D57" s="148">
        <f>'[2]TR'!$AH182</f>
        <v>4561.426</v>
      </c>
      <c r="E57" s="150">
        <f t="shared" si="8"/>
        <v>0.8619</v>
      </c>
      <c r="F57" s="150">
        <f t="shared" si="8"/>
        <v>0.9665111126743732</v>
      </c>
      <c r="G57" s="151">
        <f t="shared" si="9"/>
        <v>-10.461111267437317</v>
      </c>
      <c r="H57" s="120">
        <f t="shared" si="10"/>
        <v>0.5574136008918618</v>
      </c>
    </row>
    <row r="58" spans="2:8" ht="12">
      <c r="B58" s="93" t="s">
        <v>20</v>
      </c>
      <c r="C58" s="148">
        <f>'[22]TR'!$AI183</f>
        <v>37381.7</v>
      </c>
      <c r="D58" s="148">
        <f>'[2]TR'!$AH183</f>
        <v>63836.11700000001</v>
      </c>
      <c r="E58" s="150">
        <f t="shared" si="8"/>
        <v>0.9073228155339805</v>
      </c>
      <c r="F58" s="150">
        <f t="shared" si="8"/>
        <v>0.9720832948197023</v>
      </c>
      <c r="G58" s="151">
        <f t="shared" si="9"/>
        <v>-6.476047928572182</v>
      </c>
      <c r="H58" s="120">
        <f t="shared" si="10"/>
        <v>0.412288602021415</v>
      </c>
    </row>
    <row r="59" spans="2:8" ht="12">
      <c r="B59" s="93" t="s">
        <v>21</v>
      </c>
      <c r="C59" s="148">
        <f>'[22]TR'!$AI184</f>
        <v>2799.8</v>
      </c>
      <c r="D59" s="148">
        <f>'[2]TR'!$AH184</f>
        <v>3151.1549999999997</v>
      </c>
      <c r="E59" s="150">
        <f t="shared" si="8"/>
        <v>0.9823859649122808</v>
      </c>
      <c r="F59" s="150">
        <f t="shared" si="8"/>
        <v>0.9796067776377125</v>
      </c>
      <c r="G59" s="151">
        <f t="shared" si="9"/>
        <v>0.27791872745682733</v>
      </c>
      <c r="H59" s="120">
        <f>IF(E28="","",(G28/E28))</f>
        <v>0.5512572533849129</v>
      </c>
    </row>
    <row r="60" spans="2:8" ht="12">
      <c r="B60" s="93" t="s">
        <v>30</v>
      </c>
      <c r="C60" s="148">
        <f>'[22]TR'!$AI185</f>
        <v>21522.3</v>
      </c>
      <c r="D60" s="148">
        <f>'[2]TR'!$AH185</f>
        <v>25510.181000000004</v>
      </c>
      <c r="E60" s="150">
        <f t="shared" si="8"/>
        <v>0.9895310344827586</v>
      </c>
      <c r="F60" s="150">
        <f t="shared" si="8"/>
        <v>0.985478682539856</v>
      </c>
      <c r="G60" s="151">
        <f t="shared" si="9"/>
        <v>0.40523519429025434</v>
      </c>
      <c r="H60" s="120">
        <f>IF(E29="","",(G29/E29))</f>
        <v>0.45143212951432127</v>
      </c>
    </row>
    <row r="61" spans="2:8" ht="12">
      <c r="B61" s="93" t="s">
        <v>22</v>
      </c>
      <c r="C61" s="148">
        <f>'[22]TR'!$AI186</f>
        <v>53800.8</v>
      </c>
      <c r="D61" s="148">
        <f>'[2]TR'!$AH186</f>
        <v>67759.46</v>
      </c>
      <c r="E61" s="150">
        <f t="shared" si="8"/>
        <v>0.9781963636363636</v>
      </c>
      <c r="F61" s="150">
        <f t="shared" si="8"/>
        <v>0.9707217333492105</v>
      </c>
      <c r="G61" s="151">
        <f t="shared" si="9"/>
        <v>0.7474630287153117</v>
      </c>
      <c r="H61" s="120">
        <f t="shared" si="10"/>
        <v>0.2643315775308547</v>
      </c>
    </row>
    <row r="62" spans="2:8" ht="12">
      <c r="B62" s="93" t="s">
        <v>23</v>
      </c>
      <c r="C62" s="148">
        <f>'[22]TR'!$AI187</f>
        <v>2246.6</v>
      </c>
      <c r="D62" s="148">
        <f>'[2]TR'!$AH187</f>
        <v>2474.25</v>
      </c>
      <c r="E62" s="150">
        <f t="shared" si="8"/>
        <v>0.9767826086956521</v>
      </c>
      <c r="F62" s="150">
        <f>IF(OR(H31="",H31=0),"",D62/H31)</f>
        <v>0.9937225890404356</v>
      </c>
      <c r="G62" s="151">
        <f>IF(OR(E62="",E62=0),"",(E62-F62)*100)</f>
        <v>-1.69399803447835</v>
      </c>
      <c r="H62" s="120">
        <f t="shared" si="10"/>
        <v>0.07981953843484296</v>
      </c>
    </row>
    <row r="63" spans="2:8" ht="12">
      <c r="B63" s="52"/>
      <c r="C63" s="148"/>
      <c r="D63" s="148"/>
      <c r="E63" s="152"/>
      <c r="F63" s="150">
        <f>IF(OR(H32="",H32=0),"",D63/H32)</f>
      </c>
      <c r="G63" s="151"/>
      <c r="H63" s="120"/>
    </row>
    <row r="64" spans="2:8" ht="12.75" thickBot="1">
      <c r="B64" s="153" t="s">
        <v>24</v>
      </c>
      <c r="C64" s="154">
        <f>IF(SUM(C43:C62)=0,"",SUM(C43:C62))</f>
        <v>762671.8000000002</v>
      </c>
      <c r="D64" s="154">
        <f>IF(SUM(D43:D62)=0,"",SUM(D43:D62))</f>
        <v>987971.8319999999</v>
      </c>
      <c r="E64" s="155">
        <f>IF(OR(G33="",G33=0),"",C64/G33)</f>
        <v>0.979113694105202</v>
      </c>
      <c r="F64" s="156">
        <f>IF(OR(H33="",H33=0),"",D64/H33)</f>
        <v>0.9830884120784543</v>
      </c>
      <c r="G64" s="157">
        <f>IF(OR(E64="",E64=0),"",(E64-F64)*100)</f>
        <v>-0.39747179732523286</v>
      </c>
      <c r="H64" s="158">
        <f>IF(E33="","",(G33/E33))</f>
        <v>0.3797862913775351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showGridLines="0" workbookViewId="0" topLeftCell="B1">
      <pane xSplit="1" topLeftCell="C2" activePane="topRight" state="frozen"/>
      <selection pane="topLeft" activeCell="B7" sqref="B7"/>
      <selection pane="topRight" activeCell="B7" sqref="B7"/>
    </sheetView>
  </sheetViews>
  <sheetFormatPr defaultColWidth="12" defaultRowHeight="11.25"/>
  <cols>
    <col min="1" max="1" width="5.66015625" style="23" customWidth="1"/>
    <col min="2" max="2" width="32.83203125" style="23" customWidth="1"/>
    <col min="3" max="3" width="14.66015625" style="25" customWidth="1"/>
    <col min="4" max="4" width="14.66015625" style="26" customWidth="1"/>
    <col min="5" max="5" width="14.16015625" style="25" customWidth="1"/>
    <col min="6" max="7" width="14.66015625" style="25" customWidth="1"/>
    <col min="8" max="8" width="14.66015625" style="27" customWidth="1"/>
    <col min="9" max="9" width="16.5" style="28" customWidth="1"/>
    <col min="10" max="10" width="14.66015625" style="23" customWidth="1"/>
    <col min="11" max="12" width="13.66015625" style="23" customWidth="1"/>
    <col min="13" max="13" width="22" style="23" customWidth="1"/>
    <col min="14" max="14" width="20.16015625" style="23" bestFit="1" customWidth="1"/>
    <col min="15" max="15" width="10.66015625" style="23" customWidth="1"/>
    <col min="16" max="17" width="13.66015625" style="23" customWidth="1"/>
    <col min="18" max="16384" width="11.5" style="23" customWidth="1"/>
  </cols>
  <sheetData>
    <row r="1" spans="1:2" ht="12">
      <c r="A1" s="23" t="s">
        <v>26</v>
      </c>
      <c r="B1" s="24" t="s">
        <v>63</v>
      </c>
    </row>
    <row r="2" spans="1:5" ht="12" thickBot="1">
      <c r="A2" s="23">
        <v>18512</v>
      </c>
      <c r="B2" s="192"/>
      <c r="E2" s="30"/>
    </row>
    <row r="3" ht="15" customHeight="1" hidden="1">
      <c r="A3" s="23">
        <v>31465</v>
      </c>
    </row>
    <row r="4" spans="1:5" s="31" customFormat="1" ht="15" customHeight="1" hidden="1" thickBot="1">
      <c r="A4" s="31">
        <v>6356</v>
      </c>
      <c r="B4" s="32"/>
      <c r="D4" s="30"/>
      <c r="E4" s="33"/>
    </row>
    <row r="5" spans="1:10" ht="30">
      <c r="A5" s="23">
        <v>13608</v>
      </c>
      <c r="B5" s="34" t="s">
        <v>64</v>
      </c>
      <c r="C5" s="34"/>
      <c r="D5" s="35"/>
      <c r="E5" s="36"/>
      <c r="F5" s="36"/>
      <c r="G5" s="36"/>
      <c r="H5" s="36"/>
      <c r="I5" s="37"/>
      <c r="J5" s="38"/>
    </row>
    <row r="6" spans="1:8" ht="15" customHeight="1">
      <c r="A6" s="23">
        <v>7877</v>
      </c>
      <c r="B6" s="39"/>
      <c r="C6" s="40"/>
      <c r="D6" s="40"/>
      <c r="E6" s="40"/>
      <c r="F6" s="40"/>
      <c r="G6" s="40"/>
      <c r="H6" s="40"/>
    </row>
    <row r="7" ht="11.25" thickBot="1">
      <c r="A7" s="23">
        <v>1679</v>
      </c>
    </row>
    <row r="8" spans="1:21" ht="16.5" thickTop="1">
      <c r="A8" s="23">
        <v>16914</v>
      </c>
      <c r="B8" s="41" t="s">
        <v>0</v>
      </c>
      <c r="C8" s="42" t="s">
        <v>1</v>
      </c>
      <c r="D8" s="43"/>
      <c r="E8" s="43"/>
      <c r="F8" s="44"/>
      <c r="G8" s="45" t="s">
        <v>46</v>
      </c>
      <c r="H8" s="45" t="s">
        <v>44</v>
      </c>
      <c r="I8" s="46"/>
      <c r="J8" s="47" t="s">
        <v>65</v>
      </c>
      <c r="K8" s="47"/>
      <c r="L8" s="193" t="s">
        <v>66</v>
      </c>
      <c r="M8" s="194" t="s">
        <v>67</v>
      </c>
      <c r="N8" s="48" t="s">
        <v>0</v>
      </c>
      <c r="O8" s="49"/>
      <c r="P8" s="50" t="s">
        <v>1</v>
      </c>
      <c r="Q8" s="51"/>
      <c r="R8" s="45" t="s">
        <v>44</v>
      </c>
      <c r="S8" s="195" t="s">
        <v>68</v>
      </c>
      <c r="T8" s="195" t="s">
        <v>69</v>
      </c>
      <c r="U8" s="195" t="s">
        <v>70</v>
      </c>
    </row>
    <row r="9" spans="1:21" ht="12.75">
      <c r="A9" s="23">
        <v>7818</v>
      </c>
      <c r="B9" s="52"/>
      <c r="C9" s="53" t="s">
        <v>46</v>
      </c>
      <c r="D9" s="54" t="s">
        <v>46</v>
      </c>
      <c r="E9" s="55" t="s">
        <v>46</v>
      </c>
      <c r="F9" s="56" t="s">
        <v>44</v>
      </c>
      <c r="G9" s="57" t="s">
        <v>50</v>
      </c>
      <c r="H9" s="57" t="s">
        <v>50</v>
      </c>
      <c r="I9" s="58" t="s">
        <v>71</v>
      </c>
      <c r="J9" s="59"/>
      <c r="K9" s="60"/>
      <c r="L9" s="71" t="s">
        <v>72</v>
      </c>
      <c r="M9" s="196" t="s">
        <v>73</v>
      </c>
      <c r="N9" s="61" t="s">
        <v>74</v>
      </c>
      <c r="O9" s="62"/>
      <c r="P9" s="63"/>
      <c r="Q9" s="64"/>
      <c r="R9" s="57" t="s">
        <v>50</v>
      </c>
      <c r="S9" s="197" t="s">
        <v>75</v>
      </c>
      <c r="T9" s="197" t="s">
        <v>75</v>
      </c>
      <c r="U9" s="197" t="s">
        <v>75</v>
      </c>
    </row>
    <row r="10" spans="1:21" ht="12" customHeight="1">
      <c r="A10" s="23">
        <v>30702</v>
      </c>
      <c r="B10" s="52"/>
      <c r="C10" s="65" t="s">
        <v>2</v>
      </c>
      <c r="D10" s="66" t="s">
        <v>3</v>
      </c>
      <c r="E10" s="67" t="s">
        <v>4</v>
      </c>
      <c r="F10" s="68" t="s">
        <v>4</v>
      </c>
      <c r="G10" s="64" t="s">
        <v>76</v>
      </c>
      <c r="H10" s="64" t="s">
        <v>76</v>
      </c>
      <c r="I10" s="69" t="s">
        <v>77</v>
      </c>
      <c r="J10" s="70" t="s">
        <v>78</v>
      </c>
      <c r="K10" s="70" t="s">
        <v>79</v>
      </c>
      <c r="L10" s="198" t="s">
        <v>75</v>
      </c>
      <c r="M10" s="198" t="s">
        <v>75</v>
      </c>
      <c r="N10" s="61" t="s">
        <v>80</v>
      </c>
      <c r="O10" s="72" t="s">
        <v>2</v>
      </c>
      <c r="P10" s="73" t="s">
        <v>3</v>
      </c>
      <c r="Q10" s="72" t="s">
        <v>4</v>
      </c>
      <c r="R10" s="64" t="s">
        <v>76</v>
      </c>
      <c r="S10" s="197" t="s">
        <v>81</v>
      </c>
      <c r="T10" s="199" t="s">
        <v>82</v>
      </c>
      <c r="U10" s="199" t="s">
        <v>83</v>
      </c>
    </row>
    <row r="11" spans="1:21" ht="12">
      <c r="A11" s="23">
        <v>31458</v>
      </c>
      <c r="B11" s="74"/>
      <c r="C11" s="75" t="s">
        <v>5</v>
      </c>
      <c r="D11" s="76" t="s">
        <v>6</v>
      </c>
      <c r="E11" s="77" t="s">
        <v>7</v>
      </c>
      <c r="F11" s="78" t="s">
        <v>7</v>
      </c>
      <c r="G11" s="79" t="s">
        <v>55</v>
      </c>
      <c r="H11" s="79" t="s">
        <v>84</v>
      </c>
      <c r="I11" s="80"/>
      <c r="J11" s="81"/>
      <c r="K11" s="82"/>
      <c r="M11" s="200"/>
      <c r="N11" s="83"/>
      <c r="O11" s="79" t="s">
        <v>5</v>
      </c>
      <c r="P11" s="76" t="s">
        <v>6</v>
      </c>
      <c r="Q11" s="79" t="s">
        <v>7</v>
      </c>
      <c r="R11" s="79" t="s">
        <v>84</v>
      </c>
      <c r="S11" s="201"/>
      <c r="T11" s="202"/>
      <c r="U11" s="202"/>
    </row>
    <row r="12" spans="1:21" ht="13.5" customHeight="1">
      <c r="A12" s="23">
        <v>60665</v>
      </c>
      <c r="B12" s="84" t="s">
        <v>8</v>
      </c>
      <c r="C12" s="85">
        <f>IF(ISERROR('[59]Récolte_N'!$F$9)=TRUE,"",'[59]Récolte_N'!$F$9)</f>
        <v>109200</v>
      </c>
      <c r="D12" s="85">
        <f aca="true" t="shared" si="0" ref="D12:D31">IF(OR(C12="",C12=0),"",(E12/C12)*10)</f>
        <v>57.78388278388278</v>
      </c>
      <c r="E12" s="86">
        <f>IF(ISERROR('[59]Récolte_N'!$H$9)=TRUE,"",'[59]Récolte_N'!$H$9)</f>
        <v>631000</v>
      </c>
      <c r="F12" s="86">
        <f>Q12</f>
        <v>699250</v>
      </c>
      <c r="G12" s="160">
        <f>IF(ISERROR('[59]Récolte_N'!$I$9)=TRUE,"",'[59]Récolte_N'!$I$9)</f>
        <v>552000</v>
      </c>
      <c r="H12" s="160">
        <f>R12</f>
        <v>634223.2069999999</v>
      </c>
      <c r="I12" s="88">
        <f>IF(OR(H12=0,H12=""),"",(G12/H12)-1)</f>
        <v>-0.12964395829810738</v>
      </c>
      <c r="J12" s="89">
        <f>E12-G12</f>
        <v>79000</v>
      </c>
      <c r="K12" s="90">
        <f>Q12-H12</f>
        <v>65026.79300000006</v>
      </c>
      <c r="L12" s="203">
        <f>J12/K12-1</f>
        <v>0.21488384026565677</v>
      </c>
      <c r="M12" s="231">
        <f>G12-H12</f>
        <v>-82223.20699999994</v>
      </c>
      <c r="N12" s="92" t="s">
        <v>8</v>
      </c>
      <c r="O12" s="85">
        <f>IF(ISERROR('[1]Récolte_N'!$F$9)=TRUE,"",'[1]Récolte_N'!$F$9)</f>
        <v>104050</v>
      </c>
      <c r="P12" s="85">
        <f aca="true" t="shared" si="1" ref="P12:P19">IF(OR(O12="",O12=0),"",(Q12/O12)*10)</f>
        <v>67.20326765977896</v>
      </c>
      <c r="Q12" s="86">
        <f>IF(ISERROR('[1]Récolte_N'!$H$9)=TRUE,"",'[1]Récolte_N'!$H$9)</f>
        <v>699250</v>
      </c>
      <c r="R12" s="160">
        <f>'[2]BT'!$AI168</f>
        <v>634223.2069999999</v>
      </c>
      <c r="S12" s="205">
        <f>E12-Q12</f>
        <v>-68250</v>
      </c>
      <c r="T12" s="206">
        <f aca="true" t="shared" si="2" ref="T12:U27">C12-O12</f>
        <v>5150</v>
      </c>
      <c r="U12" s="207">
        <f t="shared" si="2"/>
        <v>-9.419384875896178</v>
      </c>
    </row>
    <row r="13" spans="1:21" ht="13.5" customHeight="1">
      <c r="A13" s="23">
        <v>7280</v>
      </c>
      <c r="B13" s="93" t="s">
        <v>31</v>
      </c>
      <c r="C13" s="85">
        <f>IF(ISERROR('[60]Récolte_N'!$F$9)=TRUE,"",'[60]Récolte_N'!$F$9)</f>
        <v>139200</v>
      </c>
      <c r="D13" s="85">
        <f t="shared" si="0"/>
        <v>62.64662356321839</v>
      </c>
      <c r="E13" s="86">
        <f>IF(ISERROR('[60]Récolte_N'!$H$9)=TRUE,"",'[60]Récolte_N'!$H$9)</f>
        <v>872041</v>
      </c>
      <c r="F13" s="86">
        <f>Q13</f>
        <v>839018</v>
      </c>
      <c r="G13" s="160">
        <f>IF(ISERROR('[60]Récolte_N'!$I$9)=TRUE,"",'[60]Récolte_N'!$I$9)</f>
        <v>615000</v>
      </c>
      <c r="H13" s="160">
        <f>R13</f>
        <v>614291.4719999998</v>
      </c>
      <c r="I13" s="88">
        <f>IF(OR(H13=0,H13=""),"",(G13/H13)-1)</f>
        <v>0.0011534068635095096</v>
      </c>
      <c r="J13" s="89">
        <f aca="true" t="shared" si="3" ref="J13:J31">E13-G13</f>
        <v>257041</v>
      </c>
      <c r="K13" s="90">
        <f>Q13-H13</f>
        <v>224726.52800000017</v>
      </c>
      <c r="L13" s="208">
        <f>J13/K13-1</f>
        <v>0.14379464804439923</v>
      </c>
      <c r="M13" s="232">
        <f aca="true" t="shared" si="4" ref="M13:M31">G13-H13</f>
        <v>708.5280000001658</v>
      </c>
      <c r="N13" s="94" t="s">
        <v>31</v>
      </c>
      <c r="O13" s="85">
        <f>IF(ISERROR('[3]Récolte_N'!$F$9)=TRUE,"",'[3]Récolte_N'!$F$9)</f>
        <v>135450</v>
      </c>
      <c r="P13" s="85">
        <f t="shared" si="1"/>
        <v>61.94300479881875</v>
      </c>
      <c r="Q13" s="86">
        <f>IF(ISERROR('[3]Récolte_N'!$H$9)=TRUE,"",'[3]Récolte_N'!$H$9)</f>
        <v>839018</v>
      </c>
      <c r="R13" s="160">
        <f>'[2]BT'!$AI169</f>
        <v>614291.4719999998</v>
      </c>
      <c r="S13" s="205">
        <f>E13-Q13</f>
        <v>33023</v>
      </c>
      <c r="T13" s="210">
        <f t="shared" si="2"/>
        <v>3750</v>
      </c>
      <c r="U13" s="211">
        <f t="shared" si="2"/>
        <v>0.7036187643996428</v>
      </c>
    </row>
    <row r="14" spans="1:21" ht="13.5" customHeight="1">
      <c r="A14" s="23">
        <v>17376</v>
      </c>
      <c r="B14" s="93" t="s">
        <v>9</v>
      </c>
      <c r="C14" s="85">
        <f>IF(ISERROR('[61]Récolte_N'!$F$9)=TRUE,"",'[61]Récolte_N'!$F$9)</f>
        <v>317700</v>
      </c>
      <c r="D14" s="85">
        <f t="shared" si="0"/>
        <v>65.44696254327982</v>
      </c>
      <c r="E14" s="86">
        <f>IF(ISERROR('[61]Récolte_N'!$H$9)=TRUE,"",'[61]Récolte_N'!$H$9)</f>
        <v>2079250</v>
      </c>
      <c r="F14" s="95">
        <f>Q14</f>
        <v>1982790</v>
      </c>
      <c r="G14" s="160">
        <f>IF(ISERROR('[61]Récolte_N'!$I$9)=TRUE,"",'[61]Récolte_N'!$I$9)</f>
        <v>2050000</v>
      </c>
      <c r="H14" s="161">
        <f>R14</f>
        <v>1908192.773</v>
      </c>
      <c r="I14" s="88">
        <f aca="true" t="shared" si="5" ref="I14:I31">IF(OR(H14=0,H14=""),"",(G14/H14)-1)</f>
        <v>0.07431493767637276</v>
      </c>
      <c r="J14" s="89">
        <f>E14-G14</f>
        <v>29250</v>
      </c>
      <c r="K14" s="97">
        <f>Q14-H14</f>
        <v>74597.22699999996</v>
      </c>
      <c r="L14" s="208">
        <f aca="true" t="shared" si="6" ref="L14:L31">J14/K14-1</f>
        <v>-0.6078942719948556</v>
      </c>
      <c r="M14" s="232">
        <f t="shared" si="4"/>
        <v>141807.22699999996</v>
      </c>
      <c r="N14" s="61" t="s">
        <v>9</v>
      </c>
      <c r="O14" s="85">
        <f>IF(ISERROR('[4]Récolte_N'!$F$9)=TRUE,"",'[4]Récolte_N'!$F$9)</f>
        <v>300100</v>
      </c>
      <c r="P14" s="85">
        <f t="shared" si="1"/>
        <v>66.07097634121959</v>
      </c>
      <c r="Q14" s="86">
        <f>IF(ISERROR('[4]Récolte_N'!$H$9)=TRUE,"",'[4]Récolte_N'!$H$9)</f>
        <v>1982790</v>
      </c>
      <c r="R14" s="160">
        <f>'[2]BT'!$AI170</f>
        <v>1908192.773</v>
      </c>
      <c r="S14" s="205">
        <f>E14-Q14</f>
        <v>96460</v>
      </c>
      <c r="T14" s="210">
        <f t="shared" si="2"/>
        <v>17600</v>
      </c>
      <c r="U14" s="211">
        <f t="shared" si="2"/>
        <v>-0.6240137979397673</v>
      </c>
    </row>
    <row r="15" spans="1:21" ht="13.5" customHeight="1">
      <c r="A15" s="23">
        <v>26391</v>
      </c>
      <c r="B15" s="93" t="s">
        <v>28</v>
      </c>
      <c r="C15" s="85">
        <f>IF(ISERROR('[62]Récolte_N'!$F$9)=TRUE,"",'[62]Récolte_N'!$F$9)</f>
        <v>66300</v>
      </c>
      <c r="D15" s="85">
        <f t="shared" si="0"/>
        <v>63</v>
      </c>
      <c r="E15" s="86">
        <f>IF(ISERROR('[62]Récolte_N'!$H$9)=TRUE,"",'[62]Récolte_N'!$H$9)</f>
        <v>417690</v>
      </c>
      <c r="F15" s="95">
        <f aca="true" t="shared" si="7" ref="F15:F30">Q15</f>
        <v>415350</v>
      </c>
      <c r="G15" s="160">
        <f>IF(ISERROR('[62]Récolte_N'!$I$9)=TRUE,"",'[62]Récolte_N'!$I$9)</f>
        <v>380000</v>
      </c>
      <c r="H15" s="161">
        <f aca="true" t="shared" si="8" ref="H15:H30">R15</f>
        <v>374555.076</v>
      </c>
      <c r="I15" s="88">
        <f t="shared" si="5"/>
        <v>0.014537045013908623</v>
      </c>
      <c r="J15" s="89">
        <f>E15-G15</f>
        <v>37690</v>
      </c>
      <c r="K15" s="97">
        <f aca="true" t="shared" si="9" ref="K15:K30">Q15-H15</f>
        <v>40794.924</v>
      </c>
      <c r="L15" s="208">
        <f t="shared" si="6"/>
        <v>-0.07611054747889712</v>
      </c>
      <c r="M15" s="232">
        <f t="shared" si="4"/>
        <v>5444.923999999999</v>
      </c>
      <c r="N15" s="61" t="s">
        <v>28</v>
      </c>
      <c r="O15" s="85">
        <f>IF(ISERROR('[5]Récolte_N'!$F$9)=TRUE,"",'[5]Récolte_N'!$F$9)</f>
        <v>63900</v>
      </c>
      <c r="P15" s="85">
        <f t="shared" si="1"/>
        <v>65</v>
      </c>
      <c r="Q15" s="86">
        <f>IF(ISERROR('[5]Récolte_N'!$H$9)=TRUE,"",'[5]Récolte_N'!$H$9)</f>
        <v>415350</v>
      </c>
      <c r="R15" s="160">
        <f>'[2]BT'!$AI171</f>
        <v>374555.076</v>
      </c>
      <c r="S15" s="205">
        <f aca="true" t="shared" si="10" ref="S15:S30">E15-Q15</f>
        <v>2340</v>
      </c>
      <c r="T15" s="210">
        <f t="shared" si="2"/>
        <v>2400</v>
      </c>
      <c r="U15" s="211">
        <f t="shared" si="2"/>
        <v>-2</v>
      </c>
    </row>
    <row r="16" spans="1:21" ht="13.5" customHeight="1">
      <c r="A16" s="23">
        <v>19136</v>
      </c>
      <c r="B16" s="93" t="s">
        <v>10</v>
      </c>
      <c r="C16" s="85">
        <f>IF(ISERROR('[63]Récolte_N'!$F$9)=TRUE,"",'[63]Récolte_N'!$F$9)</f>
        <v>283000</v>
      </c>
      <c r="D16" s="85">
        <f t="shared" si="0"/>
        <v>89.04593639575971</v>
      </c>
      <c r="E16" s="86">
        <f>IF(ISERROR('[63]Récolte_N'!$H$9)=TRUE,"",'[63]Récolte_N'!$H$9)</f>
        <v>2520000</v>
      </c>
      <c r="F16" s="95">
        <f t="shared" si="7"/>
        <v>2370000</v>
      </c>
      <c r="G16" s="160">
        <f>IF(ISERROR('[63]Récolte_N'!$I$9)=TRUE,"",'[63]Récolte_N'!$I$9)</f>
        <v>2460000</v>
      </c>
      <c r="H16" s="161">
        <f t="shared" si="8"/>
        <v>2378580.34</v>
      </c>
      <c r="I16" s="88">
        <f t="shared" si="5"/>
        <v>0.03423035944205277</v>
      </c>
      <c r="J16" s="89">
        <f t="shared" si="3"/>
        <v>60000</v>
      </c>
      <c r="K16" s="97">
        <f t="shared" si="9"/>
        <v>-8580.339999999851</v>
      </c>
      <c r="L16" s="208">
        <f t="shared" si="6"/>
        <v>-7.99272989182259</v>
      </c>
      <c r="M16" s="232">
        <f t="shared" si="4"/>
        <v>81419.66000000015</v>
      </c>
      <c r="N16" s="61" t="s">
        <v>10</v>
      </c>
      <c r="O16" s="85">
        <f>IF(ISERROR('[6]Récolte_N'!$F$9)=TRUE,"",'[6]Récolte_N'!$F$9)</f>
        <v>300000</v>
      </c>
      <c r="P16" s="85">
        <f t="shared" si="1"/>
        <v>79</v>
      </c>
      <c r="Q16" s="86">
        <f>IF(ISERROR('[6]Récolte_N'!$H$9)=TRUE,"",'[6]Récolte_N'!$H$9)</f>
        <v>2370000</v>
      </c>
      <c r="R16" s="160">
        <f>'[2]BT'!$AI172</f>
        <v>2378580.34</v>
      </c>
      <c r="S16" s="205">
        <f t="shared" si="10"/>
        <v>150000</v>
      </c>
      <c r="T16" s="210">
        <f t="shared" si="2"/>
        <v>-17000</v>
      </c>
      <c r="U16" s="211">
        <f t="shared" si="2"/>
        <v>10.04593639575971</v>
      </c>
    </row>
    <row r="17" spans="1:21" ht="13.5" customHeight="1">
      <c r="A17" s="23">
        <v>1790</v>
      </c>
      <c r="B17" s="93" t="s">
        <v>11</v>
      </c>
      <c r="C17" s="85">
        <f>IF(ISERROR('[64]Récolte_N'!$F$9)=TRUE,"",'[64]Récolte_N'!$F$9)</f>
        <v>546000</v>
      </c>
      <c r="D17" s="85">
        <f t="shared" si="0"/>
        <v>90.78681318681319</v>
      </c>
      <c r="E17" s="86">
        <f>IF(ISERROR('[64]Récolte_N'!$H$9)=TRUE,"",'[64]Récolte_N'!$H$9)</f>
        <v>4956960</v>
      </c>
      <c r="F17" s="95">
        <f t="shared" si="7"/>
        <v>4496000</v>
      </c>
      <c r="G17" s="160">
        <f>IF(ISERROR('[64]Récolte_N'!$I$9)=TRUE,"",'[64]Récolte_N'!$I$9)</f>
        <v>4690000</v>
      </c>
      <c r="H17" s="161">
        <f t="shared" si="8"/>
        <v>4206584.825</v>
      </c>
      <c r="I17" s="88">
        <f t="shared" si="5"/>
        <v>0.11491867990561677</v>
      </c>
      <c r="J17" s="89">
        <f t="shared" si="3"/>
        <v>266960</v>
      </c>
      <c r="K17" s="97">
        <f t="shared" si="9"/>
        <v>289415.1749999998</v>
      </c>
      <c r="L17" s="208">
        <f t="shared" si="6"/>
        <v>-0.07758810504666813</v>
      </c>
      <c r="M17" s="232">
        <f t="shared" si="4"/>
        <v>483415.1749999998</v>
      </c>
      <c r="N17" s="61" t="s">
        <v>11</v>
      </c>
      <c r="O17" s="85">
        <f>IF(ISERROR('[7]Récolte_N'!$F$9)=TRUE,"",'[7]Récolte_N'!$F$9)</f>
        <v>543500</v>
      </c>
      <c r="P17" s="85">
        <f t="shared" si="1"/>
        <v>82.72309107635694</v>
      </c>
      <c r="Q17" s="86">
        <f>IF(ISERROR('[7]Récolte_N'!$H$9)=TRUE,"",'[7]Récolte_N'!$H$9)</f>
        <v>4496000</v>
      </c>
      <c r="R17" s="160">
        <f>'[2]BT'!$AI173</f>
        <v>4206584.825</v>
      </c>
      <c r="S17" s="205">
        <f t="shared" si="10"/>
        <v>460960</v>
      </c>
      <c r="T17" s="210">
        <f t="shared" si="2"/>
        <v>2500</v>
      </c>
      <c r="U17" s="211">
        <f t="shared" si="2"/>
        <v>8.063722110456254</v>
      </c>
    </row>
    <row r="18" spans="1:21" ht="13.5" customHeight="1">
      <c r="A18" s="23" t="s">
        <v>13</v>
      </c>
      <c r="B18" s="93" t="s">
        <v>12</v>
      </c>
      <c r="C18" s="85">
        <f>IF(ISERROR('[65]Récolte_N'!$F$9)=TRUE,"",'[65]Récolte_N'!$F$9)</f>
        <v>118875</v>
      </c>
      <c r="D18" s="85">
        <f t="shared" si="0"/>
        <v>59.305993690851736</v>
      </c>
      <c r="E18" s="86">
        <f>IF(ISERROR('[65]Récolte_N'!$H$9)=TRUE,"",'[65]Récolte_N'!$H$9)</f>
        <v>705000</v>
      </c>
      <c r="F18" s="95">
        <f t="shared" si="7"/>
        <v>735100</v>
      </c>
      <c r="G18" s="160">
        <f>IF(ISERROR('[65]Récolte_N'!$I$9)=TRUE,"",'[65]Récolte_N'!$I$9)</f>
        <v>585000</v>
      </c>
      <c r="H18" s="161">
        <f t="shared" si="8"/>
        <v>635807.898</v>
      </c>
      <c r="I18" s="88">
        <f t="shared" si="5"/>
        <v>-0.07991076889705462</v>
      </c>
      <c r="J18" s="89">
        <f t="shared" si="3"/>
        <v>120000</v>
      </c>
      <c r="K18" s="97">
        <f t="shared" si="9"/>
        <v>99292.10199999996</v>
      </c>
      <c r="L18" s="208">
        <f t="shared" si="6"/>
        <v>0.2085553390742001</v>
      </c>
      <c r="M18" s="232">
        <f t="shared" si="4"/>
        <v>-50807.898000000045</v>
      </c>
      <c r="N18" s="61" t="s">
        <v>12</v>
      </c>
      <c r="O18" s="85">
        <f>IF(ISERROR('[8]Récolte_N'!$F$9)=TRUE,"",'[8]Récolte_N'!$F$9)</f>
        <v>117000</v>
      </c>
      <c r="P18" s="85">
        <f t="shared" si="1"/>
        <v>62.82905982905983</v>
      </c>
      <c r="Q18" s="86">
        <f>IF(ISERROR('[8]Récolte_N'!$H$9)=TRUE,"",'[8]Récolte_N'!$H$9)</f>
        <v>735100</v>
      </c>
      <c r="R18" s="160">
        <f>'[2]BT'!$AI174</f>
        <v>635807.898</v>
      </c>
      <c r="S18" s="205">
        <f t="shared" si="10"/>
        <v>-30100</v>
      </c>
      <c r="T18" s="210">
        <f t="shared" si="2"/>
        <v>1875</v>
      </c>
      <c r="U18" s="211">
        <f t="shared" si="2"/>
        <v>-3.523066138208094</v>
      </c>
    </row>
    <row r="19" spans="1:21" ht="13.5" customHeight="1">
      <c r="A19" s="23" t="s">
        <v>13</v>
      </c>
      <c r="B19" s="93" t="s">
        <v>14</v>
      </c>
      <c r="C19" s="85">
        <f>IF(ISERROR('[66]Récolte_N'!$F$9)=TRUE,"",'[66]Récolte_N'!$F$9)</f>
        <v>9000</v>
      </c>
      <c r="D19" s="85">
        <f t="shared" si="0"/>
        <v>40.888888888888886</v>
      </c>
      <c r="E19" s="86">
        <f>IF(ISERROR('[66]Récolte_N'!$H$9)=TRUE,"",'[66]Récolte_N'!$H$9)</f>
        <v>36800</v>
      </c>
      <c r="F19" s="95">
        <f t="shared" si="7"/>
        <v>28450</v>
      </c>
      <c r="G19" s="160">
        <f>IF(ISERROR('[66]Récolte_N'!$I$9)=TRUE,"",'[66]Récolte_N'!$I$9)</f>
        <v>35500</v>
      </c>
      <c r="H19" s="161">
        <f t="shared" si="8"/>
        <v>27060.35</v>
      </c>
      <c r="I19" s="88">
        <f t="shared" si="5"/>
        <v>0.3118825144538042</v>
      </c>
      <c r="J19" s="89">
        <f t="shared" si="3"/>
        <v>1300</v>
      </c>
      <c r="K19" s="97">
        <f t="shared" si="9"/>
        <v>1389.6500000000015</v>
      </c>
      <c r="L19" s="208">
        <f t="shared" si="6"/>
        <v>-0.06451264706940696</v>
      </c>
      <c r="M19" s="232">
        <f t="shared" si="4"/>
        <v>8439.650000000001</v>
      </c>
      <c r="N19" s="61" t="s">
        <v>14</v>
      </c>
      <c r="O19" s="85">
        <f>IF(ISERROR('[9]Récolte_N'!$F$9)=TRUE,"",'[9]Récolte_N'!$F$9)</f>
        <v>7130</v>
      </c>
      <c r="P19" s="85">
        <f t="shared" si="1"/>
        <v>39.90182328190743</v>
      </c>
      <c r="Q19" s="86">
        <f>IF(ISERROR('[9]Récolte_N'!$H$9)=TRUE,"",'[9]Récolte_N'!$H$9)</f>
        <v>28450</v>
      </c>
      <c r="R19" s="160">
        <f>'[2]BT'!$AI175</f>
        <v>27060.35</v>
      </c>
      <c r="S19" s="205">
        <f t="shared" si="10"/>
        <v>8350</v>
      </c>
      <c r="T19" s="210">
        <f t="shared" si="2"/>
        <v>1870</v>
      </c>
      <c r="U19" s="211">
        <f t="shared" si="2"/>
        <v>0.987065606981453</v>
      </c>
    </row>
    <row r="20" spans="1:21" ht="13.5" customHeight="1">
      <c r="A20" s="23" t="s">
        <v>13</v>
      </c>
      <c r="B20" s="93" t="s">
        <v>27</v>
      </c>
      <c r="C20" s="85">
        <f>IF(ISERROR('[67]Récolte_N'!$F$9)=TRUE,"",'[67]Récolte_N'!$F$9)</f>
        <v>411480</v>
      </c>
      <c r="D20" s="85">
        <f>IF(OR(C20="",C20=0),"",(E20/C20)*10)</f>
        <v>79.86463497618354</v>
      </c>
      <c r="E20" s="86">
        <f>IF(ISERROR('[67]Récolte_N'!$H$9)=TRUE,"",'[67]Récolte_N'!$H$9)</f>
        <v>3286270</v>
      </c>
      <c r="F20" s="95">
        <f t="shared" si="7"/>
        <v>2651136</v>
      </c>
      <c r="G20" s="160">
        <f>IF(ISERROR('[67]Récolte_N'!$I$9)=TRUE,"",'[67]Récolte_N'!$I$9)</f>
        <v>3094000</v>
      </c>
      <c r="H20" s="161">
        <f t="shared" si="8"/>
        <v>2498444.371</v>
      </c>
      <c r="I20" s="88">
        <f t="shared" si="5"/>
        <v>0.2383705780735994</v>
      </c>
      <c r="J20" s="89">
        <f t="shared" si="3"/>
        <v>192270</v>
      </c>
      <c r="K20" s="97">
        <f t="shared" si="9"/>
        <v>152691.6290000002</v>
      </c>
      <c r="L20" s="208">
        <f t="shared" si="6"/>
        <v>0.2592045894015562</v>
      </c>
      <c r="M20" s="232">
        <f t="shared" si="4"/>
        <v>595555.6290000002</v>
      </c>
      <c r="N20" s="61" t="s">
        <v>27</v>
      </c>
      <c r="O20" s="85">
        <f>IF(ISERROR('[10]Récolte_N'!$F$9)=TRUE,"",'[10]Récolte_N'!$F$9)</f>
        <v>351310</v>
      </c>
      <c r="P20" s="85">
        <f>IF(OR(O20="",O20=0),"",(Q20/O20)*10)</f>
        <v>75.46429079730153</v>
      </c>
      <c r="Q20" s="86">
        <f>IF(ISERROR('[10]Récolte_N'!$H$9)=TRUE,"",'[10]Récolte_N'!$H$9)</f>
        <v>2651136</v>
      </c>
      <c r="R20" s="160">
        <f>'[2]BT'!$AI176</f>
        <v>2498444.371</v>
      </c>
      <c r="S20" s="205">
        <f t="shared" si="10"/>
        <v>635134</v>
      </c>
      <c r="T20" s="210">
        <f t="shared" si="2"/>
        <v>60170</v>
      </c>
      <c r="U20" s="211">
        <f t="shared" si="2"/>
        <v>4.400344178882008</v>
      </c>
    </row>
    <row r="21" spans="1:21" ht="13.5" customHeight="1">
      <c r="A21" s="23" t="s">
        <v>13</v>
      </c>
      <c r="B21" s="93" t="s">
        <v>15</v>
      </c>
      <c r="C21" s="85">
        <f>IF(ISERROR('[68]Récolte_N'!$F$9)=TRUE,"",'[68]Récolte_N'!$F$9)</f>
        <v>258000</v>
      </c>
      <c r="D21" s="85">
        <f>IF(OR(C21="",C21=0),"",(E21/C21)*10)</f>
        <v>72.86821705426357</v>
      </c>
      <c r="E21" s="86">
        <f>IF(ISERROR('[68]Récolte_N'!$H$9)=TRUE,"",'[68]Récolte_N'!$H$9)</f>
        <v>1880000</v>
      </c>
      <c r="F21" s="95">
        <f t="shared" si="7"/>
        <v>916000</v>
      </c>
      <c r="G21" s="160">
        <f>IF(ISERROR('[68]Récolte_N'!$I$9)=TRUE,"",'[68]Récolte_N'!$I$9)</f>
        <v>1620000</v>
      </c>
      <c r="H21" s="161">
        <f t="shared" si="8"/>
        <v>813894.6869999998</v>
      </c>
      <c r="I21" s="88">
        <f t="shared" si="5"/>
        <v>0.9904295062685431</v>
      </c>
      <c r="J21" s="89">
        <f t="shared" si="3"/>
        <v>260000</v>
      </c>
      <c r="K21" s="97">
        <f t="shared" si="9"/>
        <v>102105.3130000002</v>
      </c>
      <c r="L21" s="208">
        <f t="shared" si="6"/>
        <v>1.5463905095712258</v>
      </c>
      <c r="M21" s="232">
        <f t="shared" si="4"/>
        <v>806105.3130000002</v>
      </c>
      <c r="N21" s="61" t="s">
        <v>15</v>
      </c>
      <c r="O21" s="85">
        <f>IF(ISERROR('[11]Récolte_N'!$F$9)=TRUE,"",'[11]Récolte_N'!$F$9)</f>
        <v>159300</v>
      </c>
      <c r="P21" s="85">
        <f>IF(OR(O21="",O21=0),"",(Q21/O21)*10)</f>
        <v>57.50156936597614</v>
      </c>
      <c r="Q21" s="86">
        <f>IF(ISERROR('[11]Récolte_N'!$H$9)=TRUE,"",'[11]Récolte_N'!$H$9)</f>
        <v>916000</v>
      </c>
      <c r="R21" s="160">
        <f>'[2]BT'!$AI177</f>
        <v>813894.6869999998</v>
      </c>
      <c r="S21" s="205">
        <f t="shared" si="10"/>
        <v>964000</v>
      </c>
      <c r="T21" s="210">
        <f t="shared" si="2"/>
        <v>98700</v>
      </c>
      <c r="U21" s="211">
        <f t="shared" si="2"/>
        <v>15.36664768828743</v>
      </c>
    </row>
    <row r="22" spans="1:21" ht="13.5" customHeight="1">
      <c r="A22" s="23" t="s">
        <v>13</v>
      </c>
      <c r="B22" s="93" t="s">
        <v>29</v>
      </c>
      <c r="C22" s="85">
        <f>IF(ISERROR('[69]Récolte_N'!$F$9)=TRUE,"",'[69]Récolte_N'!$F$9)</f>
        <v>47700</v>
      </c>
      <c r="D22" s="85">
        <f>IF(OR(C22="",C22=0),"",(E22/C22)*10)</f>
        <v>72.74633123689728</v>
      </c>
      <c r="E22" s="86">
        <f>IF(ISERROR('[69]Récolte_N'!$H$9)=TRUE,"",'[69]Récolte_N'!$H$9)</f>
        <v>347000</v>
      </c>
      <c r="F22" s="95">
        <f t="shared" si="7"/>
        <v>253000</v>
      </c>
      <c r="G22" s="160">
        <f>IF(ISERROR('[69]Récolte_N'!$I$9)=TRUE,"",'[69]Récolte_N'!$I$9)</f>
        <v>325000</v>
      </c>
      <c r="H22" s="161">
        <f t="shared" si="8"/>
        <v>228373.337</v>
      </c>
      <c r="I22" s="88">
        <f t="shared" si="5"/>
        <v>0.4231083377303366</v>
      </c>
      <c r="J22" s="89">
        <f t="shared" si="3"/>
        <v>22000</v>
      </c>
      <c r="K22" s="97">
        <f t="shared" si="9"/>
        <v>24626.663</v>
      </c>
      <c r="L22" s="208">
        <f t="shared" si="6"/>
        <v>-0.1066593147435363</v>
      </c>
      <c r="M22" s="232">
        <f t="shared" si="4"/>
        <v>96626.663</v>
      </c>
      <c r="N22" s="61" t="s">
        <v>29</v>
      </c>
      <c r="O22" s="85">
        <f>IF(ISERROR('[12]Récolte_N'!$F$9)=TRUE,"",'[12]Récolte_N'!$F$9)</f>
        <v>36400</v>
      </c>
      <c r="P22" s="85">
        <f>IF(OR(O22="",O22=0),"",(Q22/O22)*10)</f>
        <v>69.50549450549451</v>
      </c>
      <c r="Q22" s="86">
        <f>IF(ISERROR('[12]Récolte_N'!$H$9)=TRUE,"",'[12]Récolte_N'!$H$9)</f>
        <v>253000</v>
      </c>
      <c r="R22" s="160">
        <f>'[2]BT'!$AI178</f>
        <v>228373.337</v>
      </c>
      <c r="S22" s="205">
        <f t="shared" si="10"/>
        <v>94000</v>
      </c>
      <c r="T22" s="210">
        <f t="shared" si="2"/>
        <v>11300</v>
      </c>
      <c r="U22" s="211">
        <f t="shared" si="2"/>
        <v>3.2408367314027657</v>
      </c>
    </row>
    <row r="23" spans="1:21" ht="13.5" customHeight="1">
      <c r="A23" s="23" t="s">
        <v>13</v>
      </c>
      <c r="B23" s="93" t="s">
        <v>16</v>
      </c>
      <c r="C23" s="85">
        <f>IF(ISERROR('[70]Récolte_N'!$F$9)=TRUE,"",'[70]Récolte_N'!$F$9)</f>
        <v>293230</v>
      </c>
      <c r="D23" s="85">
        <f t="shared" si="0"/>
        <v>72.78675442485421</v>
      </c>
      <c r="E23" s="86">
        <f>IF(ISERROR('[70]Récolte_N'!$H$9)=TRUE,"",'[70]Récolte_N'!$H$9)</f>
        <v>2134326</v>
      </c>
      <c r="F23" s="95">
        <f t="shared" si="7"/>
        <v>2093480</v>
      </c>
      <c r="G23" s="160">
        <f>IF(ISERROR('[70]Récolte_N'!$I$9)=TRUE,"",'[70]Récolte_N'!$I$9)</f>
        <v>1721000</v>
      </c>
      <c r="H23" s="161">
        <f t="shared" si="8"/>
        <v>1660128.451</v>
      </c>
      <c r="I23" s="88">
        <f t="shared" si="5"/>
        <v>0.036666770552202355</v>
      </c>
      <c r="J23" s="89">
        <f t="shared" si="3"/>
        <v>413326</v>
      </c>
      <c r="K23" s="97">
        <f t="shared" si="9"/>
        <v>433351.5490000001</v>
      </c>
      <c r="L23" s="208">
        <f t="shared" si="6"/>
        <v>-0.04621086285767517</v>
      </c>
      <c r="M23" s="232">
        <f t="shared" si="4"/>
        <v>60871.549000000115</v>
      </c>
      <c r="N23" s="61" t="s">
        <v>16</v>
      </c>
      <c r="O23" s="85">
        <f>IF(ISERROR('[13]Récolte_N'!$F$9)=TRUE,"",'[13]Récolte_N'!$F$9)</f>
        <v>302440</v>
      </c>
      <c r="P23" s="85">
        <f aca="true" t="shared" si="11" ref="P23:P31">IF(OR(O23="",O23=0),"",(Q23/O23)*10)</f>
        <v>69.21967993651633</v>
      </c>
      <c r="Q23" s="86">
        <f>IF(ISERROR('[13]Récolte_N'!$H$9)=TRUE,"",'[13]Récolte_N'!$H$9)</f>
        <v>2093480</v>
      </c>
      <c r="R23" s="160">
        <f>'[2]BT'!$AI179</f>
        <v>1660128.451</v>
      </c>
      <c r="S23" s="205">
        <f t="shared" si="10"/>
        <v>40846</v>
      </c>
      <c r="T23" s="210">
        <f t="shared" si="2"/>
        <v>-9210</v>
      </c>
      <c r="U23" s="211">
        <f t="shared" si="2"/>
        <v>3.56707448833788</v>
      </c>
    </row>
    <row r="24" spans="1:21" ht="13.5" customHeight="1">
      <c r="A24" s="23" t="s">
        <v>13</v>
      </c>
      <c r="B24" s="93" t="s">
        <v>17</v>
      </c>
      <c r="C24" s="85">
        <f>IF(ISERROR('[71]Récolte_N'!$F$9)=TRUE,"",'[71]Récolte_N'!$F$9)</f>
        <v>338540</v>
      </c>
      <c r="D24" s="85">
        <f t="shared" si="0"/>
        <v>67.83319548650086</v>
      </c>
      <c r="E24" s="86">
        <f>IF(ISERROR('[71]Récolte_N'!$H$9)=TRUE,"",'[71]Récolte_N'!$H$9)</f>
        <v>2296425</v>
      </c>
      <c r="F24" s="95">
        <f t="shared" si="7"/>
        <v>2777420</v>
      </c>
      <c r="G24" s="160">
        <f>IF(ISERROR('[71]Récolte_N'!$I$9)=TRUE,"",'[71]Récolte_N'!$I$9)</f>
        <v>1980000</v>
      </c>
      <c r="H24" s="161">
        <f t="shared" si="8"/>
        <v>2427953.375</v>
      </c>
      <c r="I24" s="88">
        <f t="shared" si="5"/>
        <v>-0.1844983431776156</v>
      </c>
      <c r="J24" s="89">
        <f t="shared" si="3"/>
        <v>316425</v>
      </c>
      <c r="K24" s="97">
        <f t="shared" si="9"/>
        <v>349466.625</v>
      </c>
      <c r="L24" s="208">
        <f t="shared" si="6"/>
        <v>-0.09454872836569161</v>
      </c>
      <c r="M24" s="232">
        <f t="shared" si="4"/>
        <v>-447953.375</v>
      </c>
      <c r="N24" s="61" t="s">
        <v>17</v>
      </c>
      <c r="O24" s="85">
        <f>IF(ISERROR('[14]Récolte_N'!$F$9)=TRUE,"",'[14]Récolte_N'!$F$9)</f>
        <v>374850</v>
      </c>
      <c r="P24" s="85">
        <f t="shared" si="11"/>
        <v>74.09417100173403</v>
      </c>
      <c r="Q24" s="86">
        <f>IF(ISERROR('[14]Récolte_N'!$H$9)=TRUE,"",'[14]Récolte_N'!$H$9)</f>
        <v>2777420</v>
      </c>
      <c r="R24" s="160">
        <f>'[2]BT'!$AI180</f>
        <v>2427953.375</v>
      </c>
      <c r="S24" s="205">
        <f t="shared" si="10"/>
        <v>-480995</v>
      </c>
      <c r="T24" s="210">
        <f t="shared" si="2"/>
        <v>-36310</v>
      </c>
      <c r="U24" s="211">
        <f t="shared" si="2"/>
        <v>-6.26097551523317</v>
      </c>
    </row>
    <row r="25" spans="1:21" ht="13.5" customHeight="1">
      <c r="A25" s="23" t="s">
        <v>13</v>
      </c>
      <c r="B25" s="93" t="s">
        <v>18</v>
      </c>
      <c r="C25" s="85">
        <f>IF(ISERROR('[72]Récolte_N'!$F$9)=TRUE,"",'[72]Récolte_N'!$F$9)</f>
        <v>655000</v>
      </c>
      <c r="D25" s="85">
        <f t="shared" si="0"/>
        <v>71.0381679389313</v>
      </c>
      <c r="E25" s="86">
        <f>IF(ISERROR('[72]Récolte_N'!$H$9)=TRUE,"",'[72]Récolte_N'!$H$9)</f>
        <v>4653000</v>
      </c>
      <c r="F25" s="95">
        <f t="shared" si="7"/>
        <v>4985000</v>
      </c>
      <c r="G25" s="160">
        <f>IF(ISERROR('[72]Récolte_N'!$I$9)=TRUE,"",'[72]Récolte_N'!$I$9)</f>
        <v>4360000</v>
      </c>
      <c r="H25" s="161">
        <f t="shared" si="8"/>
        <v>4600537.823</v>
      </c>
      <c r="I25" s="88">
        <f t="shared" si="5"/>
        <v>-0.05228471806001711</v>
      </c>
      <c r="J25" s="89">
        <f t="shared" si="3"/>
        <v>293000</v>
      </c>
      <c r="K25" s="97">
        <f t="shared" si="9"/>
        <v>384462.17700000014</v>
      </c>
      <c r="L25" s="208">
        <f t="shared" si="6"/>
        <v>-0.23789642381388298</v>
      </c>
      <c r="M25" s="232">
        <f t="shared" si="4"/>
        <v>-240537.82299999986</v>
      </c>
      <c r="N25" s="61" t="s">
        <v>18</v>
      </c>
      <c r="O25" s="85">
        <f>IF(ISERROR('[15]Récolte_N'!$F$9)=TRUE,"",'[15]Récolte_N'!$F$9)</f>
        <v>677500</v>
      </c>
      <c r="P25" s="85">
        <f t="shared" si="11"/>
        <v>73.57933579335794</v>
      </c>
      <c r="Q25" s="86">
        <f>IF(ISERROR('[15]Récolte_N'!$H$9)=TRUE,"",'[15]Récolte_N'!$H$9)</f>
        <v>4985000</v>
      </c>
      <c r="R25" s="160">
        <f>'[2]BT'!$AI181</f>
        <v>4600537.823</v>
      </c>
      <c r="S25" s="205">
        <f t="shared" si="10"/>
        <v>-332000</v>
      </c>
      <c r="T25" s="210">
        <f t="shared" si="2"/>
        <v>-22500</v>
      </c>
      <c r="U25" s="211">
        <f t="shared" si="2"/>
        <v>-2.5411678544266465</v>
      </c>
    </row>
    <row r="26" spans="1:21" ht="13.5" customHeight="1">
      <c r="A26" s="23" t="s">
        <v>13</v>
      </c>
      <c r="B26" s="93" t="s">
        <v>19</v>
      </c>
      <c r="C26" s="85">
        <f>IF(ISERROR('[73]Récolte_N'!$F$9)=TRUE,"",'[73]Récolte_N'!$F$9)</f>
        <v>236000</v>
      </c>
      <c r="D26" s="85">
        <f t="shared" si="0"/>
        <v>84</v>
      </c>
      <c r="E26" s="86">
        <f>IF(ISERROR('[73]Récolte_N'!$H$9)=TRUE,"",'[73]Récolte_N'!$H$9)</f>
        <v>1982400</v>
      </c>
      <c r="F26" s="95">
        <f t="shared" si="7"/>
        <v>1916055</v>
      </c>
      <c r="G26" s="160">
        <f>IF(ISERROR('[73]Récolte_N'!$I$9)=TRUE,"",'[73]Récolte_N'!$I$9)</f>
        <v>1885000</v>
      </c>
      <c r="H26" s="161">
        <f t="shared" si="8"/>
        <v>1798297.5</v>
      </c>
      <c r="I26" s="88">
        <f t="shared" si="5"/>
        <v>0.04821365764007335</v>
      </c>
      <c r="J26" s="89">
        <f t="shared" si="3"/>
        <v>97400</v>
      </c>
      <c r="K26" s="97">
        <f t="shared" si="9"/>
        <v>117757.5</v>
      </c>
      <c r="L26" s="208">
        <f t="shared" si="6"/>
        <v>-0.17287646222109</v>
      </c>
      <c r="M26" s="232">
        <f t="shared" si="4"/>
        <v>86702.5</v>
      </c>
      <c r="N26" s="61" t="s">
        <v>19</v>
      </c>
      <c r="O26" s="85">
        <f>IF(ISERROR('[16]Récolte_N'!$F$9)=TRUE,"",'[16]Récolte_N'!$F$9)</f>
        <v>236550</v>
      </c>
      <c r="P26" s="85">
        <f t="shared" si="11"/>
        <v>81</v>
      </c>
      <c r="Q26" s="86">
        <f>IF(ISERROR('[16]Récolte_N'!$H$9)=TRUE,"",'[16]Récolte_N'!$H$9)</f>
        <v>1916055</v>
      </c>
      <c r="R26" s="160">
        <f>'[2]BT'!$AI182</f>
        <v>1798297.5</v>
      </c>
      <c r="S26" s="205">
        <f t="shared" si="10"/>
        <v>66345</v>
      </c>
      <c r="T26" s="210">
        <f t="shared" si="2"/>
        <v>-550</v>
      </c>
      <c r="U26" s="211">
        <f t="shared" si="2"/>
        <v>3</v>
      </c>
    </row>
    <row r="27" spans="1:21" ht="13.5" customHeight="1">
      <c r="A27" s="23" t="s">
        <v>13</v>
      </c>
      <c r="B27" s="93" t="s">
        <v>20</v>
      </c>
      <c r="C27" s="85">
        <f>IF(ISERROR('[74]Récolte_N'!$F$9)=TRUE,"",'[74]Récolte_N'!$F$9)</f>
        <v>391080</v>
      </c>
      <c r="D27" s="85">
        <f t="shared" si="0"/>
        <v>66.21404827656745</v>
      </c>
      <c r="E27" s="86">
        <f>IF(ISERROR('[74]Récolte_N'!$H$9)=TRUE,"",'[74]Récolte_N'!$H$9)</f>
        <v>2589499</v>
      </c>
      <c r="F27" s="95">
        <f t="shared" si="7"/>
        <v>2898875</v>
      </c>
      <c r="G27" s="160">
        <f>IF(ISERROR('[74]Récolte_N'!$I$9)=TRUE,"",'[74]Récolte_N'!$I$9)</f>
        <v>2431000</v>
      </c>
      <c r="H27" s="161">
        <f t="shared" si="8"/>
        <v>2727990.9260000004</v>
      </c>
      <c r="I27" s="88">
        <f t="shared" si="5"/>
        <v>-0.10886800361739923</v>
      </c>
      <c r="J27" s="89">
        <f t="shared" si="3"/>
        <v>158499</v>
      </c>
      <c r="K27" s="97">
        <f t="shared" si="9"/>
        <v>170884.07399999956</v>
      </c>
      <c r="L27" s="208">
        <f t="shared" si="6"/>
        <v>-0.07247646729208712</v>
      </c>
      <c r="M27" s="232">
        <f t="shared" si="4"/>
        <v>-296990.92600000044</v>
      </c>
      <c r="N27" s="61" t="s">
        <v>20</v>
      </c>
      <c r="O27" s="85">
        <f>IF(ISERROR('[17]Récolte_N'!$F$9)=TRUE,"",'[17]Récolte_N'!$F$9)</f>
        <v>405970</v>
      </c>
      <c r="P27" s="85">
        <f t="shared" si="11"/>
        <v>71.4061383846097</v>
      </c>
      <c r="Q27" s="86">
        <f>IF(ISERROR('[17]Récolte_N'!$H$9)=TRUE,"",'[17]Récolte_N'!$H$9)</f>
        <v>2898875</v>
      </c>
      <c r="R27" s="160">
        <f>'[2]BT'!$AI183</f>
        <v>2727990.9260000004</v>
      </c>
      <c r="S27" s="205">
        <f t="shared" si="10"/>
        <v>-309376</v>
      </c>
      <c r="T27" s="210">
        <f t="shared" si="2"/>
        <v>-14890</v>
      </c>
      <c r="U27" s="211">
        <f t="shared" si="2"/>
        <v>-5.192090108042251</v>
      </c>
    </row>
    <row r="28" spans="1:21" ht="13.5" customHeight="1">
      <c r="A28" s="23" t="s">
        <v>13</v>
      </c>
      <c r="B28" s="93" t="s">
        <v>21</v>
      </c>
      <c r="C28" s="85">
        <f>IF(ISERROR('[75]Récolte_N'!$F$9)=TRUE,"",'[75]Récolte_N'!$F$9)</f>
        <v>266700</v>
      </c>
      <c r="D28" s="85">
        <f t="shared" si="0"/>
        <v>87.51999999999998</v>
      </c>
      <c r="E28" s="86">
        <f>IF(ISERROR('[75]Récolte_N'!$H$9)=TRUE,"",'[75]Récolte_N'!$H$9)</f>
        <v>2334158.4</v>
      </c>
      <c r="F28" s="95">
        <f t="shared" si="7"/>
        <v>2368557.6</v>
      </c>
      <c r="G28" s="160">
        <f>IF(ISERROR('[75]Récolte_N'!$I$9)=TRUE,"",'[75]Récolte_N'!$I$9)</f>
        <v>2400000</v>
      </c>
      <c r="H28" s="161">
        <f t="shared" si="8"/>
        <v>2441232.6040000007</v>
      </c>
      <c r="I28" s="88">
        <f t="shared" si="5"/>
        <v>-0.01689007591183256</v>
      </c>
      <c r="J28" s="89">
        <f>E28-G28</f>
        <v>-65841.6000000001</v>
      </c>
      <c r="K28" s="97">
        <f t="shared" si="9"/>
        <v>-72675.00400000066</v>
      </c>
      <c r="L28" s="208">
        <f t="shared" si="6"/>
        <v>-0.09402688164971418</v>
      </c>
      <c r="M28" s="232">
        <f t="shared" si="4"/>
        <v>-41232.60400000075</v>
      </c>
      <c r="N28" s="61" t="s">
        <v>21</v>
      </c>
      <c r="O28" s="85">
        <f>IF(ISERROR('[18]Récolte_N'!$F$9)=TRUE,"",'[18]Récolte_N'!$F$9)</f>
        <v>272248</v>
      </c>
      <c r="P28" s="85">
        <f t="shared" si="11"/>
        <v>87.00000000000001</v>
      </c>
      <c r="Q28" s="86">
        <f>IF(ISERROR('[18]Récolte_N'!$H$9)=TRUE,"",'[18]Récolte_N'!$H$9)</f>
        <v>2368557.6</v>
      </c>
      <c r="R28" s="160">
        <f>'[2]BT'!$AI184</f>
        <v>2441232.6040000007</v>
      </c>
      <c r="S28" s="205">
        <f t="shared" si="10"/>
        <v>-34399.200000000186</v>
      </c>
      <c r="T28" s="210">
        <f>C28-O28</f>
        <v>-5548</v>
      </c>
      <c r="U28" s="211">
        <f>D28-P28</f>
        <v>0.5199999999999676</v>
      </c>
    </row>
    <row r="29" spans="2:21" ht="12.75">
      <c r="B29" s="93" t="s">
        <v>30</v>
      </c>
      <c r="C29" s="85">
        <f>IF(ISERROR('[76]Récolte_N'!$F$9)=TRUE,"",'[76]Récolte_N'!$F$9)</f>
        <v>203700</v>
      </c>
      <c r="D29" s="85">
        <f t="shared" si="0"/>
        <v>76.65733922434951</v>
      </c>
      <c r="E29" s="86">
        <f>IF(ISERROR('[76]Récolte_N'!$H$9)=TRUE,"",'[76]Récolte_N'!$H$9)</f>
        <v>1561509.9999999998</v>
      </c>
      <c r="F29" s="95">
        <f t="shared" si="7"/>
        <v>1607920</v>
      </c>
      <c r="G29" s="160">
        <f>IF(ISERROR('[76]Récolte_N'!$I$9)=TRUE,"",'[76]Récolte_N'!$I$9)</f>
        <v>1328000</v>
      </c>
      <c r="H29" s="161">
        <f t="shared" si="8"/>
        <v>1297067.8490000002</v>
      </c>
      <c r="I29" s="88">
        <f t="shared" si="5"/>
        <v>0.023847750928255307</v>
      </c>
      <c r="J29" s="89">
        <f t="shared" si="3"/>
        <v>233509.99999999977</v>
      </c>
      <c r="K29" s="97">
        <f t="shared" si="9"/>
        <v>310852.15099999984</v>
      </c>
      <c r="L29" s="208">
        <f t="shared" si="6"/>
        <v>-0.2488068708908503</v>
      </c>
      <c r="M29" s="232">
        <f t="shared" si="4"/>
        <v>30932.150999999838</v>
      </c>
      <c r="N29" s="61" t="s">
        <v>30</v>
      </c>
      <c r="O29" s="85">
        <f>IF(ISERROR('[19]Récolte_N'!$F$9)=TRUE,"",'[19]Récolte_N'!$F$9)</f>
        <v>214950</v>
      </c>
      <c r="P29" s="85">
        <f t="shared" si="11"/>
        <v>74.8043731100256</v>
      </c>
      <c r="Q29" s="86">
        <f>IF(ISERROR('[19]Récolte_N'!$H$9)=TRUE,"",'[19]Récolte_N'!$H$9)</f>
        <v>1607920</v>
      </c>
      <c r="R29" s="160">
        <f>'[2]BT'!$AI185</f>
        <v>1297067.8490000002</v>
      </c>
      <c r="S29" s="205">
        <f t="shared" si="10"/>
        <v>-46410.00000000023</v>
      </c>
      <c r="T29" s="210">
        <f>C29-O29</f>
        <v>-11250</v>
      </c>
      <c r="U29" s="211">
        <f>D29-P29</f>
        <v>1.8529661143239196</v>
      </c>
    </row>
    <row r="30" spans="2:21" ht="12.75">
      <c r="B30" s="93" t="s">
        <v>22</v>
      </c>
      <c r="C30" s="85">
        <f>IF(ISERROR('[77]Récolte_N'!$F$9)=TRUE,"",'[77]Récolte_N'!$F$9)</f>
        <v>271463</v>
      </c>
      <c r="D30" s="85">
        <f t="shared" si="0"/>
        <v>53.4717438472278</v>
      </c>
      <c r="E30" s="86">
        <f>IF(ISERROR('[77]Récolte_N'!$H$9)=TRUE,"",'[77]Récolte_N'!$H$9)</f>
        <v>1451560</v>
      </c>
      <c r="F30" s="95">
        <f t="shared" si="7"/>
        <v>1548011</v>
      </c>
      <c r="G30" s="160">
        <f>IF(ISERROR('[77]Récolte_N'!$I$9)=TRUE,"",'[77]Récolte_N'!$I$9)</f>
        <v>1435000</v>
      </c>
      <c r="H30" s="161">
        <f t="shared" si="8"/>
        <v>1351132.0210000002</v>
      </c>
      <c r="I30" s="88">
        <f t="shared" si="5"/>
        <v>0.0620723790839679</v>
      </c>
      <c r="J30" s="89">
        <f t="shared" si="3"/>
        <v>16560</v>
      </c>
      <c r="K30" s="97">
        <f t="shared" si="9"/>
        <v>196878.97899999982</v>
      </c>
      <c r="L30" s="208">
        <f t="shared" si="6"/>
        <v>-0.9158874142678279</v>
      </c>
      <c r="M30" s="232">
        <f t="shared" si="4"/>
        <v>83867.97899999982</v>
      </c>
      <c r="N30" s="61" t="s">
        <v>22</v>
      </c>
      <c r="O30" s="85">
        <f>IF(ISERROR('[20]Récolte_N'!$F$9)=TRUE,"",'[20]Récolte_N'!$F$9)</f>
        <v>250168</v>
      </c>
      <c r="P30" s="85">
        <f t="shared" si="11"/>
        <v>61.87885740782194</v>
      </c>
      <c r="Q30" s="86">
        <f>IF(ISERROR('[20]Récolte_N'!$H$9)=TRUE,"",'[20]Récolte_N'!$H$9)</f>
        <v>1548011</v>
      </c>
      <c r="R30" s="160">
        <f>'[2]BT'!$AI186</f>
        <v>1351132.0210000002</v>
      </c>
      <c r="S30" s="205">
        <f t="shared" si="10"/>
        <v>-96451</v>
      </c>
      <c r="T30" s="210">
        <f>C30-O30</f>
        <v>21295</v>
      </c>
      <c r="U30" s="211">
        <f>D30-P30</f>
        <v>-8.40711356059414</v>
      </c>
    </row>
    <row r="31" spans="2:21" ht="12.75">
      <c r="B31" s="93" t="s">
        <v>23</v>
      </c>
      <c r="C31" s="85">
        <f>IF(ISERROR('[78]Récolte_N'!$F$9)=TRUE,"",'[78]Récolte_N'!$F$9)</f>
        <v>13600</v>
      </c>
      <c r="D31" s="85">
        <f t="shared" si="0"/>
        <v>52.27941176470588</v>
      </c>
      <c r="E31" s="86">
        <f>IF(ISERROR('[78]Récolte_N'!$H$9)=TRUE,"",'[78]Récolte_N'!$H$9)</f>
        <v>71100</v>
      </c>
      <c r="F31" s="86">
        <f>Q31</f>
        <v>41150</v>
      </c>
      <c r="G31" s="160">
        <f>IF(ISERROR('[78]Récolte_N'!$I$9)=TRUE,"",'[78]Récolte_N'!$I$9)</f>
        <v>44600</v>
      </c>
      <c r="H31" s="160">
        <f>R31</f>
        <v>21100.761</v>
      </c>
      <c r="I31" s="88">
        <f t="shared" si="5"/>
        <v>1.1136678435436522</v>
      </c>
      <c r="J31" s="89">
        <f t="shared" si="3"/>
        <v>26500</v>
      </c>
      <c r="K31" s="90">
        <f>Q31-H31</f>
        <v>20049.239</v>
      </c>
      <c r="L31" s="208">
        <f t="shared" si="6"/>
        <v>0.32174592761351173</v>
      </c>
      <c r="M31" s="232">
        <f t="shared" si="4"/>
        <v>23499.239</v>
      </c>
      <c r="N31" s="61" t="s">
        <v>23</v>
      </c>
      <c r="O31" s="85">
        <f>IF(ISERROR('[21]Récolte_N'!$F$9)=TRUE,"",'[21]Récolte_N'!$F$9)</f>
        <v>8500</v>
      </c>
      <c r="P31" s="85">
        <f t="shared" si="11"/>
        <v>48.41176470588235</v>
      </c>
      <c r="Q31" s="86">
        <f>IF(ISERROR('[21]Récolte_N'!$H$9)=TRUE,"",'[21]Récolte_N'!$H$9)</f>
        <v>41150</v>
      </c>
      <c r="R31" s="160">
        <f>'[2]BT'!$AI187</f>
        <v>21100.761</v>
      </c>
      <c r="S31" s="205">
        <f>E31-Q31</f>
        <v>29950</v>
      </c>
      <c r="T31" s="210">
        <f>C31-O31</f>
        <v>5100</v>
      </c>
      <c r="U31" s="211">
        <f>D31-P31</f>
        <v>3.867647058823529</v>
      </c>
    </row>
    <row r="32" spans="2:21" ht="12.75">
      <c r="B32" s="52"/>
      <c r="C32" s="98"/>
      <c r="D32" s="98"/>
      <c r="E32" s="99"/>
      <c r="F32" s="100"/>
      <c r="G32" s="101"/>
      <c r="H32" s="162"/>
      <c r="I32" s="102"/>
      <c r="J32" s="103"/>
      <c r="K32" s="104"/>
      <c r="L32" s="40"/>
      <c r="M32" s="213"/>
      <c r="N32" s="61"/>
      <c r="O32" s="105"/>
      <c r="P32" s="105"/>
      <c r="Q32" s="105"/>
      <c r="R32" s="214"/>
      <c r="S32" s="215"/>
      <c r="T32" s="202"/>
      <c r="U32" s="202"/>
    </row>
    <row r="33" spans="2:21" ht="15.75" thickBot="1">
      <c r="B33" s="106" t="s">
        <v>24</v>
      </c>
      <c r="C33" s="107">
        <f>IF(SUM(C12:C31)=0,"",SUM(C12:C31))</f>
        <v>4975768</v>
      </c>
      <c r="D33" s="107">
        <f>IF(OR(C33="",C33=0),"",(E33/C33)*10)</f>
        <v>73.97046928232987</v>
      </c>
      <c r="E33" s="107">
        <f>IF(SUM(E12:E31)=0,"",SUM(E12:E31))</f>
        <v>36805989.4</v>
      </c>
      <c r="F33" s="108">
        <f>IF(SUM(F12:F31)=0,"",SUM(F12:F31))</f>
        <v>35622562.6</v>
      </c>
      <c r="G33" s="109">
        <f>IF(SUM(G12:G31)=0,"",SUM(G12:G31))</f>
        <v>33991100</v>
      </c>
      <c r="H33" s="110">
        <f>IF(SUM(H12:H31)=0,"",SUM(H12:H31))</f>
        <v>32645449.645999998</v>
      </c>
      <c r="I33" s="111">
        <f>IF(OR(G33=0,G33=""),"",(G33/H33)-1)</f>
        <v>0.04122015069762974</v>
      </c>
      <c r="J33" s="112">
        <f>SUM(J12:J31)</f>
        <v>2814889.3999999994</v>
      </c>
      <c r="K33" s="113">
        <f>SUM(K12:K31)</f>
        <v>2977112.9539999994</v>
      </c>
      <c r="L33" s="216">
        <f>J33/K33-1</f>
        <v>-0.05449022476021248</v>
      </c>
      <c r="M33" s="217">
        <f>G33-H33</f>
        <v>1345650.3540000021</v>
      </c>
      <c r="N33" s="114" t="s">
        <v>24</v>
      </c>
      <c r="O33" s="218">
        <f>IF(SUM(O12:O31)=0,"",SUM(O12:O31))</f>
        <v>4861316</v>
      </c>
      <c r="P33" s="218">
        <f>IF(OR(O33="",O33=0),"",(Q33/O33)*10)</f>
        <v>73.27761165906516</v>
      </c>
      <c r="Q33" s="219">
        <f>IF(SUM(Q12:Q31)=0,"",SUM(Q12:Q31))</f>
        <v>35622562.6</v>
      </c>
      <c r="R33" s="220">
        <f>IF(SUM(R12:R31)=0,"",SUM(R12:R31))</f>
        <v>32645449.645999998</v>
      </c>
      <c r="S33" s="221">
        <f>E33-Q33</f>
        <v>1183426.799999997</v>
      </c>
      <c r="T33" s="222">
        <f>C33-O33</f>
        <v>114452</v>
      </c>
      <c r="U33" s="223">
        <f>D33-P33</f>
        <v>0.6928576232647146</v>
      </c>
    </row>
    <row r="34" spans="2:10" ht="12.75" thickTop="1">
      <c r="B34" s="117"/>
      <c r="C34" s="118"/>
      <c r="D34" s="118"/>
      <c r="E34" s="118"/>
      <c r="F34" s="118"/>
      <c r="G34" s="118"/>
      <c r="H34" s="120"/>
      <c r="I34" s="121"/>
      <c r="J34" s="122"/>
    </row>
    <row r="35" spans="2:10" ht="15">
      <c r="B35" s="123" t="s">
        <v>47</v>
      </c>
      <c r="C35" s="124">
        <f>O33</f>
        <v>4861316</v>
      </c>
      <c r="D35" s="224">
        <f>IF(OR(C35="",C35=0),"",(E35/C35)*10)</f>
        <v>73.27761165906516</v>
      </c>
      <c r="E35" s="124">
        <f>Q33</f>
        <v>35622562.6</v>
      </c>
      <c r="G35" s="124">
        <f>R33</f>
        <v>32645449.645999998</v>
      </c>
      <c r="H35" s="120"/>
      <c r="I35" s="121"/>
      <c r="J35" s="122"/>
    </row>
    <row r="36" spans="2:10" ht="12">
      <c r="B36" s="123" t="s">
        <v>48</v>
      </c>
      <c r="C36" s="125"/>
      <c r="D36" s="126"/>
      <c r="E36" s="125"/>
      <c r="G36" s="125"/>
      <c r="H36" s="120"/>
      <c r="I36" s="121"/>
      <c r="J36" s="122"/>
    </row>
    <row r="37" spans="2:10" ht="12">
      <c r="B37" s="123" t="s">
        <v>25</v>
      </c>
      <c r="C37" s="127">
        <f>IF(OR(C33="",C33=0),"",(C33/C35)-1)</f>
        <v>0.02354341910708957</v>
      </c>
      <c r="D37" s="127">
        <f>IF(OR(D33="",D33=0),"",(D33/D35)-1)</f>
        <v>0.009455242980466405</v>
      </c>
      <c r="E37" s="127">
        <f>IF(OR(E33="",E33=0),"",(E33/E35)-1)</f>
        <v>0.033221270835804395</v>
      </c>
      <c r="G37" s="127">
        <f>IF(OR(G33="",G33=0),"",(G33/G35)-1)</f>
        <v>0.04122015069762974</v>
      </c>
      <c r="H37" s="120"/>
      <c r="I37" s="121"/>
      <c r="J37" s="122"/>
    </row>
    <row r="38" ht="11.25" thickBot="1"/>
    <row r="39" spans="2:10" ht="12.75">
      <c r="B39" s="128" t="s">
        <v>0</v>
      </c>
      <c r="C39" s="129" t="s">
        <v>50</v>
      </c>
      <c r="D39" s="130" t="s">
        <v>50</v>
      </c>
      <c r="E39" s="131" t="s">
        <v>50</v>
      </c>
      <c r="F39" s="131" t="s">
        <v>50</v>
      </c>
      <c r="G39" s="132" t="s">
        <v>85</v>
      </c>
      <c r="H39" s="133" t="s">
        <v>86</v>
      </c>
      <c r="I39" s="40"/>
      <c r="J39" s="40"/>
    </row>
    <row r="40" spans="2:10" ht="12">
      <c r="B40" s="52"/>
      <c r="C40" s="134" t="s">
        <v>87</v>
      </c>
      <c r="D40" s="135" t="s">
        <v>87</v>
      </c>
      <c r="E40" s="136" t="s">
        <v>87</v>
      </c>
      <c r="F40" s="136" t="s">
        <v>87</v>
      </c>
      <c r="G40" s="137" t="s">
        <v>88</v>
      </c>
      <c r="H40" s="138" t="s">
        <v>89</v>
      </c>
      <c r="I40" s="40"/>
      <c r="J40" s="40"/>
    </row>
    <row r="41" spans="2:10" ht="12.75">
      <c r="B41" s="52"/>
      <c r="C41" s="139" t="s">
        <v>108</v>
      </c>
      <c r="D41" s="140" t="s">
        <v>109</v>
      </c>
      <c r="E41" s="141" t="s">
        <v>108</v>
      </c>
      <c r="F41" s="141" t="s">
        <v>109</v>
      </c>
      <c r="G41" s="137" t="s">
        <v>90</v>
      </c>
      <c r="H41" s="138" t="s">
        <v>77</v>
      </c>
      <c r="I41" s="40"/>
      <c r="J41" s="40"/>
    </row>
    <row r="42" spans="2:10" ht="12">
      <c r="B42" s="52"/>
      <c r="C42" s="142" t="s">
        <v>91</v>
      </c>
      <c r="D42" s="143" t="s">
        <v>91</v>
      </c>
      <c r="E42" s="144" t="s">
        <v>58</v>
      </c>
      <c r="F42" s="144" t="s">
        <v>58</v>
      </c>
      <c r="G42" s="145" t="s">
        <v>87</v>
      </c>
      <c r="H42" s="146"/>
      <c r="I42" s="40"/>
      <c r="J42" s="40"/>
    </row>
    <row r="43" spans="2:10" ht="12">
      <c r="B43" s="52" t="s">
        <v>8</v>
      </c>
      <c r="C43" s="147">
        <f>'[22]BT'!$AI168</f>
        <v>537746.2</v>
      </c>
      <c r="D43" s="148">
        <f>'[2]BT'!$AH168</f>
        <v>628732.747</v>
      </c>
      <c r="E43" s="149">
        <f>IF(OR(G12="",G12=0),"",C43/G12)</f>
        <v>0.9741778985507246</v>
      </c>
      <c r="F43" s="150">
        <f>IF(OR(H12="",H12=0),"",D43/H12)</f>
        <v>0.9913430162450678</v>
      </c>
      <c r="G43" s="151">
        <f>IF(OR(E43="",E43=0),"",(E43-F43)*100)</f>
        <v>-1.7165117694343257</v>
      </c>
      <c r="H43" s="120">
        <f>IF(E12="","",(G12/E12))</f>
        <v>0.8748019017432647</v>
      </c>
      <c r="I43" s="40"/>
      <c r="J43" s="40"/>
    </row>
    <row r="44" spans="2:10" ht="12">
      <c r="B44" s="52" t="s">
        <v>31</v>
      </c>
      <c r="C44" s="148">
        <f>'[22]BT'!$AI169</f>
        <v>608189.9</v>
      </c>
      <c r="D44" s="148">
        <f>'[2]BT'!$AH169</f>
        <v>593303.4379999998</v>
      </c>
      <c r="E44" s="150">
        <f>IF(OR(G13="",G13=0),"",C44/G13)</f>
        <v>0.9889266666666667</v>
      </c>
      <c r="F44" s="150">
        <f>IF(OR(H13="",H13=0),"",D44/H13)</f>
        <v>0.965833753264281</v>
      </c>
      <c r="G44" s="151">
        <f>IF(OR(E44="",E44=0),"",(E44-F44)*100)</f>
        <v>2.309291340238573</v>
      </c>
      <c r="H44" s="120">
        <f>IF(E13="","",(G13/E13))</f>
        <v>0.7052420700402848</v>
      </c>
      <c r="I44" s="40"/>
      <c r="J44" s="40"/>
    </row>
    <row r="45" spans="2:10" ht="12">
      <c r="B45" s="52" t="s">
        <v>9</v>
      </c>
      <c r="C45" s="148">
        <f>'[22]BT'!$AI170</f>
        <v>1959261.2</v>
      </c>
      <c r="D45" s="148">
        <f>'[2]BT'!$AH170</f>
        <v>1875472.983</v>
      </c>
      <c r="E45" s="150">
        <f aca="true" t="shared" si="12" ref="E45:F62">IF(OR(G14="",G14=0),"",C45/G14)</f>
        <v>0.9557371707317073</v>
      </c>
      <c r="F45" s="150">
        <f t="shared" si="12"/>
        <v>0.9828529955343248</v>
      </c>
      <c r="G45" s="151">
        <f aca="true" t="shared" si="13" ref="G45:G62">IF(OR(E45="",E45=0),"",(E45-F45)*100)</f>
        <v>-2.711582480261754</v>
      </c>
      <c r="H45" s="120">
        <f>IF(E14="","",(G14/E14))</f>
        <v>0.9859324275580137</v>
      </c>
      <c r="I45" s="40"/>
      <c r="J45" s="40"/>
    </row>
    <row r="46" spans="2:10" ht="12">
      <c r="B46" s="52" t="s">
        <v>28</v>
      </c>
      <c r="C46" s="148">
        <f>'[22]BT'!$AI171</f>
        <v>375189.8</v>
      </c>
      <c r="D46" s="148">
        <f>'[2]BT'!$AH171</f>
        <v>369826.191</v>
      </c>
      <c r="E46" s="150">
        <f t="shared" si="12"/>
        <v>0.9873415789473684</v>
      </c>
      <c r="F46" s="150">
        <f t="shared" si="12"/>
        <v>0.9873746604891827</v>
      </c>
      <c r="G46" s="151">
        <f t="shared" si="13"/>
        <v>-0.0033081541814250492</v>
      </c>
      <c r="H46" s="120">
        <f>IF(E15="","",(G15/E15))</f>
        <v>0.9097656156479685</v>
      </c>
      <c r="I46" s="40"/>
      <c r="J46" s="40"/>
    </row>
    <row r="47" spans="2:10" ht="12">
      <c r="B47" s="52" t="s">
        <v>10</v>
      </c>
      <c r="C47" s="148">
        <f>'[22]BT'!$AI172</f>
        <v>2420771.1</v>
      </c>
      <c r="D47" s="148">
        <f>'[2]BT'!$AH172</f>
        <v>2315514.5640000002</v>
      </c>
      <c r="E47" s="150">
        <f t="shared" si="12"/>
        <v>0.9840532926829269</v>
      </c>
      <c r="F47" s="150">
        <f t="shared" si="12"/>
        <v>0.9734859592760278</v>
      </c>
      <c r="G47" s="151">
        <f t="shared" si="13"/>
        <v>1.0567333406899082</v>
      </c>
      <c r="H47" s="120">
        <f aca="true" t="shared" si="14" ref="H47:H62">IF(E16="","",(G16/E16))</f>
        <v>0.9761904761904762</v>
      </c>
      <c r="I47" s="40"/>
      <c r="J47" s="40"/>
    </row>
    <row r="48" spans="2:10" ht="12">
      <c r="B48" s="52" t="s">
        <v>11</v>
      </c>
      <c r="C48" s="148">
        <f>'[22]BT'!$AI173</f>
        <v>4628451.7</v>
      </c>
      <c r="D48" s="148">
        <f>'[2]BT'!$AH173</f>
        <v>4130879.02</v>
      </c>
      <c r="E48" s="150">
        <f t="shared" si="12"/>
        <v>0.9868766950959489</v>
      </c>
      <c r="F48" s="150">
        <f t="shared" si="12"/>
        <v>0.9820030242704068</v>
      </c>
      <c r="G48" s="151">
        <f t="shared" si="13"/>
        <v>0.4873670825542131</v>
      </c>
      <c r="H48" s="120">
        <f t="shared" si="14"/>
        <v>0.9461444110906685</v>
      </c>
      <c r="I48" s="40"/>
      <c r="J48" s="40"/>
    </row>
    <row r="49" spans="2:10" ht="12">
      <c r="B49" s="52" t="s">
        <v>12</v>
      </c>
      <c r="C49" s="148">
        <f>'[22]BT'!$AI174</f>
        <v>579965.4</v>
      </c>
      <c r="D49" s="148">
        <f>'[2]BT'!$AH174</f>
        <v>632097.6950000001</v>
      </c>
      <c r="E49" s="150">
        <f t="shared" si="12"/>
        <v>0.9913938461538462</v>
      </c>
      <c r="F49" s="150">
        <f t="shared" si="12"/>
        <v>0.9941645849136652</v>
      </c>
      <c r="G49" s="151">
        <f t="shared" si="13"/>
        <v>-0.2770738759819036</v>
      </c>
      <c r="H49" s="120">
        <f t="shared" si="14"/>
        <v>0.8297872340425532</v>
      </c>
      <c r="I49" s="40"/>
      <c r="J49" s="40"/>
    </row>
    <row r="50" spans="2:10" ht="12">
      <c r="B50" s="52" t="s">
        <v>14</v>
      </c>
      <c r="C50" s="148">
        <f>'[22]BT'!$AI175</f>
        <v>35382.4</v>
      </c>
      <c r="D50" s="148">
        <f>'[2]BT'!$AH175</f>
        <v>26638.1</v>
      </c>
      <c r="E50" s="150">
        <f t="shared" si="12"/>
        <v>0.996687323943662</v>
      </c>
      <c r="F50" s="150">
        <f t="shared" si="12"/>
        <v>0.9843959889654051</v>
      </c>
      <c r="G50" s="151">
        <f t="shared" si="13"/>
        <v>1.2291334978256852</v>
      </c>
      <c r="H50" s="120">
        <f t="shared" si="14"/>
        <v>0.9646739130434783</v>
      </c>
      <c r="I50" s="40"/>
      <c r="J50" s="40"/>
    </row>
    <row r="51" spans="2:10" ht="12">
      <c r="B51" s="52" t="s">
        <v>27</v>
      </c>
      <c r="C51" s="148">
        <f>'[22]BT'!$AI176</f>
        <v>3077138.4</v>
      </c>
      <c r="D51" s="148">
        <f>'[2]BT'!$AH176</f>
        <v>2469028.7249999996</v>
      </c>
      <c r="E51" s="150">
        <f t="shared" si="12"/>
        <v>0.9945502262443439</v>
      </c>
      <c r="F51" s="150">
        <f t="shared" si="12"/>
        <v>0.9882264154681872</v>
      </c>
      <c r="G51" s="151">
        <f t="shared" si="13"/>
        <v>0.6323810776156624</v>
      </c>
      <c r="H51" s="120">
        <f t="shared" si="14"/>
        <v>0.9414929388029589</v>
      </c>
      <c r="I51" s="40"/>
      <c r="J51" s="40"/>
    </row>
    <row r="52" spans="2:10" ht="12">
      <c r="B52" s="52" t="s">
        <v>15</v>
      </c>
      <c r="C52" s="148">
        <f>'[22]BT'!$AI177</f>
        <v>1618506.9</v>
      </c>
      <c r="D52" s="148">
        <f>'[2]BT'!$AH177</f>
        <v>806352.2639999999</v>
      </c>
      <c r="E52" s="150">
        <f t="shared" si="12"/>
        <v>0.9990783333333333</v>
      </c>
      <c r="F52" s="150">
        <f t="shared" si="12"/>
        <v>0.9907329251308898</v>
      </c>
      <c r="G52" s="151">
        <f t="shared" si="13"/>
        <v>0.834540820244345</v>
      </c>
      <c r="H52" s="120">
        <f t="shared" si="14"/>
        <v>0.8617021276595744</v>
      </c>
      <c r="I52" s="40"/>
      <c r="J52" s="40"/>
    </row>
    <row r="53" spans="2:10" ht="12">
      <c r="B53" s="52" t="s">
        <v>29</v>
      </c>
      <c r="C53" s="148">
        <f>'[22]BT'!$AI178</f>
        <v>322564.2</v>
      </c>
      <c r="D53" s="148">
        <f>'[2]BT'!$AH178</f>
        <v>226613.008</v>
      </c>
      <c r="E53" s="150">
        <f t="shared" si="12"/>
        <v>0.9925052307692308</v>
      </c>
      <c r="F53" s="150">
        <f t="shared" si="12"/>
        <v>0.9922918803783123</v>
      </c>
      <c r="G53" s="151">
        <f t="shared" si="13"/>
        <v>0.02133503909185208</v>
      </c>
      <c r="H53" s="120">
        <f t="shared" si="14"/>
        <v>0.9365994236311239</v>
      </c>
      <c r="I53" s="40"/>
      <c r="J53" s="40"/>
    </row>
    <row r="54" spans="2:10" ht="12">
      <c r="B54" s="52" t="s">
        <v>16</v>
      </c>
      <c r="C54" s="148">
        <f>'[22]BT'!$AI179</f>
        <v>1693855.5</v>
      </c>
      <c r="D54" s="148">
        <f>'[2]BT'!$AH179</f>
        <v>1634156.7459999998</v>
      </c>
      <c r="E54" s="150">
        <f t="shared" si="12"/>
        <v>0.9842274840209181</v>
      </c>
      <c r="F54" s="150">
        <f t="shared" si="12"/>
        <v>0.9843556051434721</v>
      </c>
      <c r="G54" s="151">
        <f t="shared" si="13"/>
        <v>-0.012812112255400354</v>
      </c>
      <c r="H54" s="120">
        <f t="shared" si="14"/>
        <v>0.8063435482676967</v>
      </c>
      <c r="I54" s="40"/>
      <c r="J54" s="40"/>
    </row>
    <row r="55" spans="2:10" ht="12">
      <c r="B55" s="52" t="s">
        <v>17</v>
      </c>
      <c r="C55" s="148">
        <f>'[22]BT'!$AI180</f>
        <v>1934574.8</v>
      </c>
      <c r="D55" s="148">
        <f>'[2]BT'!$AH180</f>
        <v>2377810.536</v>
      </c>
      <c r="E55" s="150">
        <f t="shared" si="12"/>
        <v>0.9770579797979798</v>
      </c>
      <c r="F55" s="150">
        <f t="shared" si="12"/>
        <v>0.9793476927867282</v>
      </c>
      <c r="G55" s="151">
        <f t="shared" si="13"/>
        <v>-0.22897129887483603</v>
      </c>
      <c r="H55" s="120">
        <f t="shared" si="14"/>
        <v>0.8622097390509161</v>
      </c>
      <c r="I55" s="40"/>
      <c r="J55" s="40"/>
    </row>
    <row r="56" spans="2:10" ht="12">
      <c r="B56" s="52" t="s">
        <v>18</v>
      </c>
      <c r="C56" s="148">
        <f>'[22]BT'!$AI181</f>
        <v>4316221.1</v>
      </c>
      <c r="D56" s="148">
        <f>'[2]BT'!$AH181</f>
        <v>4475256.098</v>
      </c>
      <c r="E56" s="150">
        <f t="shared" si="12"/>
        <v>0.9899589678899082</v>
      </c>
      <c r="F56" s="150">
        <f t="shared" si="12"/>
        <v>0.9727680263003894</v>
      </c>
      <c r="G56" s="151">
        <f t="shared" si="13"/>
        <v>1.7190941589518838</v>
      </c>
      <c r="H56" s="120">
        <f t="shared" si="14"/>
        <v>0.937029873200086</v>
      </c>
      <c r="I56" s="40"/>
      <c r="J56" s="40"/>
    </row>
    <row r="57" spans="2:10" ht="12">
      <c r="B57" s="52" t="s">
        <v>19</v>
      </c>
      <c r="C57" s="148">
        <f>'[22]BT'!$AI182</f>
        <v>1829406.7</v>
      </c>
      <c r="D57" s="148">
        <f>'[2]BT'!$AH182</f>
        <v>1762360.3570000003</v>
      </c>
      <c r="E57" s="150">
        <f t="shared" si="12"/>
        <v>0.9705075331564986</v>
      </c>
      <c r="F57" s="150">
        <f t="shared" si="12"/>
        <v>0.9800160190402313</v>
      </c>
      <c r="G57" s="151">
        <f t="shared" si="13"/>
        <v>-0.9508485883732654</v>
      </c>
      <c r="H57" s="120">
        <f t="shared" si="14"/>
        <v>0.9508676351896691</v>
      </c>
      <c r="I57" s="40"/>
      <c r="J57" s="40"/>
    </row>
    <row r="58" spans="2:10" ht="12">
      <c r="B58" s="52" t="s">
        <v>20</v>
      </c>
      <c r="C58" s="148">
        <f>'[22]BT'!$AI183</f>
        <v>2389170.9</v>
      </c>
      <c r="D58" s="148">
        <f>'[2]BT'!$AH183</f>
        <v>2679999.8740000003</v>
      </c>
      <c r="E58" s="150">
        <f t="shared" si="12"/>
        <v>0.9827934594816947</v>
      </c>
      <c r="F58" s="150">
        <f t="shared" si="12"/>
        <v>0.9824079136251496</v>
      </c>
      <c r="G58" s="151">
        <f t="shared" si="13"/>
        <v>0.03855458565451553</v>
      </c>
      <c r="H58" s="120">
        <f t="shared" si="14"/>
        <v>0.9387916349842189</v>
      </c>
      <c r="I58" s="40"/>
      <c r="J58" s="40"/>
    </row>
    <row r="59" spans="2:10" ht="12">
      <c r="B59" s="52" t="s">
        <v>21</v>
      </c>
      <c r="C59" s="148">
        <f>'[22]BT'!$AI184</f>
        <v>2306040.2</v>
      </c>
      <c r="D59" s="148">
        <f>'[2]BT'!$AH184</f>
        <v>2347404.8730000006</v>
      </c>
      <c r="E59" s="150">
        <f t="shared" si="12"/>
        <v>0.9608500833333334</v>
      </c>
      <c r="F59" s="150">
        <f t="shared" si="12"/>
        <v>0.9615654277080103</v>
      </c>
      <c r="G59" s="151">
        <f t="shared" si="13"/>
        <v>-0.07153443746769073</v>
      </c>
      <c r="H59" s="120">
        <f>IF(E28="","",(G28/E28))</f>
        <v>1.0282078542741573</v>
      </c>
      <c r="I59" s="40"/>
      <c r="J59" s="40"/>
    </row>
    <row r="60" spans="2:10" ht="12">
      <c r="B60" s="52" t="s">
        <v>30</v>
      </c>
      <c r="C60" s="148">
        <f>'[22]BT'!$AI185</f>
        <v>1314628.9</v>
      </c>
      <c r="D60" s="148">
        <f>'[2]BT'!$AH185</f>
        <v>1275592.93</v>
      </c>
      <c r="E60" s="150">
        <f t="shared" si="12"/>
        <v>0.9899314006024096</v>
      </c>
      <c r="F60" s="150">
        <f t="shared" si="12"/>
        <v>0.9834434883136169</v>
      </c>
      <c r="G60" s="151">
        <f t="shared" si="13"/>
        <v>0.6487912288792641</v>
      </c>
      <c r="H60" s="120">
        <f>IF(E29="","",(G29/E29))</f>
        <v>0.8504588507278212</v>
      </c>
      <c r="I60" s="40"/>
      <c r="J60" s="40"/>
    </row>
    <row r="61" spans="2:10" ht="12">
      <c r="B61" s="52" t="s">
        <v>22</v>
      </c>
      <c r="C61" s="148">
        <f>'[22]BT'!$AI186</f>
        <v>1424942.1</v>
      </c>
      <c r="D61" s="148">
        <f>'[2]BT'!$AH186</f>
        <v>1328027.9190000002</v>
      </c>
      <c r="E61" s="150">
        <f t="shared" si="12"/>
        <v>0.9929910104529618</v>
      </c>
      <c r="F61" s="150">
        <f>IF(OR(H30="",H30=0),"",D61/H30)</f>
        <v>0.982900189144433</v>
      </c>
      <c r="G61" s="151">
        <f t="shared" si="13"/>
        <v>1.0090821308528786</v>
      </c>
      <c r="H61" s="120">
        <f t="shared" si="14"/>
        <v>0.9885915842266252</v>
      </c>
      <c r="I61" s="40"/>
      <c r="J61" s="40"/>
    </row>
    <row r="62" spans="2:10" ht="12">
      <c r="B62" s="52" t="s">
        <v>23</v>
      </c>
      <c r="C62" s="148">
        <f>'[22]BT'!$AI187</f>
        <v>44582.1</v>
      </c>
      <c r="D62" s="148">
        <f>'[2]BT'!$AH187</f>
        <v>20541.179</v>
      </c>
      <c r="E62" s="150">
        <f t="shared" si="12"/>
        <v>0.9995986547085202</v>
      </c>
      <c r="F62" s="150">
        <f t="shared" si="12"/>
        <v>0.9734804825285686</v>
      </c>
      <c r="G62" s="151">
        <f t="shared" si="13"/>
        <v>2.6118172179951604</v>
      </c>
      <c r="H62" s="120">
        <f t="shared" si="14"/>
        <v>0.6272855133614628</v>
      </c>
      <c r="I62" s="40"/>
      <c r="J62" s="40"/>
    </row>
    <row r="63" spans="2:10" ht="12">
      <c r="B63" s="52"/>
      <c r="C63" s="148"/>
      <c r="D63" s="148"/>
      <c r="E63" s="152"/>
      <c r="F63" s="150">
        <f>IF(OR(H32="",H32=0),"",D63/H32)</f>
      </c>
      <c r="G63" s="151"/>
      <c r="H63" s="120"/>
      <c r="I63" s="40"/>
      <c r="J63" s="40"/>
    </row>
    <row r="64" spans="2:10" ht="12.75" thickBot="1">
      <c r="B64" s="153" t="s">
        <v>24</v>
      </c>
      <c r="C64" s="154">
        <f>IF(SUM(C43:C62)=0,"",SUM(C43:C62))</f>
        <v>33416589.5</v>
      </c>
      <c r="D64" s="154">
        <f>IF(SUM(D43:D62)=0,"",SUM(D43:D62))</f>
        <v>31975609.247</v>
      </c>
      <c r="E64" s="155">
        <f>IF(OR(G33="",G33=0),"",C64/G33)</f>
        <v>0.9830982080603452</v>
      </c>
      <c r="F64" s="156">
        <f>IF(OR(H33="",H33=0),"",D64/H33)</f>
        <v>0.9794813547902205</v>
      </c>
      <c r="G64" s="157">
        <f>IF(OR(E64="",E64=0),"",(E64-F64)*100)</f>
        <v>0.36168532701247313</v>
      </c>
      <c r="H64" s="158">
        <f>IF(E33="","",(G33/E33))</f>
        <v>0.9235208876085804</v>
      </c>
      <c r="I64" s="40"/>
      <c r="J64" s="40"/>
    </row>
    <row r="65" spans="3:10" ht="12.75">
      <c r="C65" s="178"/>
      <c r="D65" s="179"/>
      <c r="E65" s="178"/>
      <c r="F65" s="178"/>
      <c r="G65" s="178"/>
      <c r="H65" s="180"/>
      <c r="I65" s="181"/>
      <c r="J65" s="23" t="s">
        <v>26</v>
      </c>
    </row>
    <row r="66" spans="3:10" ht="13.5" thickBot="1">
      <c r="C66" s="178"/>
      <c r="D66" s="179"/>
      <c r="E66" s="178"/>
      <c r="F66" s="178"/>
      <c r="G66" s="178"/>
      <c r="H66" s="180"/>
      <c r="I66" s="181"/>
      <c r="J66" s="225"/>
    </row>
    <row r="67" spans="2:9" ht="13.5">
      <c r="B67" s="128" t="s">
        <v>0</v>
      </c>
      <c r="C67" s="129" t="s">
        <v>92</v>
      </c>
      <c r="D67" s="131" t="s">
        <v>92</v>
      </c>
      <c r="E67" s="130" t="s">
        <v>92</v>
      </c>
      <c r="F67" s="131" t="s">
        <v>92</v>
      </c>
      <c r="G67" s="132" t="s">
        <v>85</v>
      </c>
      <c r="H67" s="182" t="s">
        <v>93</v>
      </c>
      <c r="I67" s="226" t="s">
        <v>93</v>
      </c>
    </row>
    <row r="68" spans="2:9" ht="13.5">
      <c r="B68" s="52"/>
      <c r="C68" s="183" t="s">
        <v>94</v>
      </c>
      <c r="D68" s="136" t="s">
        <v>94</v>
      </c>
      <c r="E68" s="183" t="s">
        <v>94</v>
      </c>
      <c r="F68" s="136" t="s">
        <v>94</v>
      </c>
      <c r="G68" s="137" t="s">
        <v>88</v>
      </c>
      <c r="H68" s="184" t="s">
        <v>95</v>
      </c>
      <c r="I68" s="227" t="s">
        <v>95</v>
      </c>
    </row>
    <row r="69" spans="2:9" ht="13.5">
      <c r="B69" s="52"/>
      <c r="C69" s="139" t="s">
        <v>108</v>
      </c>
      <c r="D69" s="233" t="s">
        <v>108</v>
      </c>
      <c r="E69" s="186" t="s">
        <v>109</v>
      </c>
      <c r="F69" s="141" t="s">
        <v>109</v>
      </c>
      <c r="G69" s="137"/>
      <c r="H69" s="184" t="s">
        <v>77</v>
      </c>
      <c r="I69" s="227" t="s">
        <v>77</v>
      </c>
    </row>
    <row r="70" spans="2:9" ht="12">
      <c r="B70" s="52"/>
      <c r="C70" s="142" t="s">
        <v>91</v>
      </c>
      <c r="D70" s="144" t="s">
        <v>58</v>
      </c>
      <c r="E70" s="143" t="s">
        <v>91</v>
      </c>
      <c r="F70" s="144" t="s">
        <v>58</v>
      </c>
      <c r="G70" s="145"/>
      <c r="H70" s="146"/>
      <c r="I70" s="228"/>
    </row>
    <row r="71" spans="2:9" ht="12">
      <c r="B71" s="52" t="s">
        <v>8</v>
      </c>
      <c r="C71" s="187">
        <v>5472.2</v>
      </c>
      <c r="D71" s="188">
        <f aca="true" t="shared" si="15" ref="D71:D90">IF(OR(G12="",G12=0),"",C71/G12)</f>
        <v>0.00991340579710145</v>
      </c>
      <c r="E71" s="187">
        <v>4830.7</v>
      </c>
      <c r="F71" s="188">
        <f aca="true" t="shared" si="16" ref="F71:F90">IF(OR(H12="",H12=0),"",E71/H12)</f>
        <v>0.0076167190772632835</v>
      </c>
      <c r="G71" s="151">
        <f aca="true" t="shared" si="17" ref="G71:G90">IF(OR(D71="",D71=0),"",(D71-F71)*100)</f>
        <v>0.22966867198381657</v>
      </c>
      <c r="H71" s="189">
        <f>IF(G12="","",(C43+C71)/G12)</f>
        <v>0.9840913043478259</v>
      </c>
      <c r="I71" s="229">
        <f>IF(H12="","",(D43+E71)/H12)</f>
        <v>0.9989597353223311</v>
      </c>
    </row>
    <row r="72" spans="2:9" ht="12">
      <c r="B72" s="52" t="s">
        <v>31</v>
      </c>
      <c r="C72" s="187">
        <v>4367.8</v>
      </c>
      <c r="D72" s="190">
        <f t="shared" si="15"/>
        <v>0.007102113821138211</v>
      </c>
      <c r="E72" s="187">
        <v>7854.3</v>
      </c>
      <c r="F72" s="190">
        <f t="shared" si="16"/>
        <v>0.012785949924435875</v>
      </c>
      <c r="G72" s="151">
        <f t="shared" si="17"/>
        <v>-0.5683836103297664</v>
      </c>
      <c r="H72" s="189">
        <f aca="true" t="shared" si="18" ref="H72:H90">IF(G13="","",(C44+C72)/G13)</f>
        <v>0.996028780487805</v>
      </c>
      <c r="I72" s="229">
        <f aca="true" t="shared" si="19" ref="I72:I90">IF(H13="","",(D44+E72)/H13)</f>
        <v>0.978619703188717</v>
      </c>
    </row>
    <row r="73" spans="2:9" ht="12">
      <c r="B73" s="52" t="s">
        <v>9</v>
      </c>
      <c r="C73" s="187">
        <v>7878.5</v>
      </c>
      <c r="D73" s="190">
        <f t="shared" si="15"/>
        <v>0.003843170731707317</v>
      </c>
      <c r="E73" s="187">
        <v>8890.5</v>
      </c>
      <c r="F73" s="190">
        <f t="shared" si="16"/>
        <v>0.004659120465078923</v>
      </c>
      <c r="G73" s="151">
        <f t="shared" si="17"/>
        <v>-0.08159497333716063</v>
      </c>
      <c r="H73" s="189">
        <f t="shared" si="18"/>
        <v>0.9595803414634146</v>
      </c>
      <c r="I73" s="234">
        <f t="shared" si="19"/>
        <v>0.9875121159994038</v>
      </c>
    </row>
    <row r="74" spans="2:9" ht="12">
      <c r="B74" s="52" t="s">
        <v>28</v>
      </c>
      <c r="C74" s="187">
        <v>1955.3</v>
      </c>
      <c r="D74" s="190">
        <f t="shared" si="15"/>
        <v>0.005145526315789474</v>
      </c>
      <c r="E74" s="187">
        <v>1935.3</v>
      </c>
      <c r="F74" s="190">
        <f t="shared" si="16"/>
        <v>0.005166930376882678</v>
      </c>
      <c r="G74" s="151">
        <f t="shared" si="17"/>
        <v>-0.002140406109320432</v>
      </c>
      <c r="H74" s="189">
        <f t="shared" si="18"/>
        <v>0.9924871052631579</v>
      </c>
      <c r="I74" s="234">
        <f t="shared" si="19"/>
        <v>0.9925415908660653</v>
      </c>
    </row>
    <row r="75" spans="2:9" ht="12">
      <c r="B75" s="52" t="s">
        <v>10</v>
      </c>
      <c r="C75" s="187">
        <v>28790.8</v>
      </c>
      <c r="D75" s="190">
        <f t="shared" si="15"/>
        <v>0.011703577235772358</v>
      </c>
      <c r="E75" s="187">
        <v>57953.5</v>
      </c>
      <c r="F75" s="190">
        <f t="shared" si="16"/>
        <v>0.024364743551189026</v>
      </c>
      <c r="G75" s="151">
        <f t="shared" si="17"/>
        <v>-1.2661166315416668</v>
      </c>
      <c r="H75" s="189">
        <f t="shared" si="18"/>
        <v>0.9957568699186992</v>
      </c>
      <c r="I75" s="234">
        <f t="shared" si="19"/>
        <v>0.9978507028272169</v>
      </c>
    </row>
    <row r="76" spans="2:9" ht="12">
      <c r="B76" s="52" t="s">
        <v>11</v>
      </c>
      <c r="C76" s="187">
        <v>25110</v>
      </c>
      <c r="D76" s="190">
        <f t="shared" si="15"/>
        <v>0.005353944562899787</v>
      </c>
      <c r="E76" s="187">
        <v>27792.3</v>
      </c>
      <c r="F76" s="190">
        <f t="shared" si="16"/>
        <v>0.006606855954699546</v>
      </c>
      <c r="G76" s="151">
        <f t="shared" si="17"/>
        <v>-0.12529113917997592</v>
      </c>
      <c r="H76" s="189">
        <f t="shared" si="18"/>
        <v>0.9922306396588486</v>
      </c>
      <c r="I76" s="234">
        <f t="shared" si="19"/>
        <v>0.9886098802251063</v>
      </c>
    </row>
    <row r="77" spans="2:9" ht="12">
      <c r="B77" s="52" t="s">
        <v>12</v>
      </c>
      <c r="C77" s="187">
        <v>7493</v>
      </c>
      <c r="D77" s="190">
        <f t="shared" si="15"/>
        <v>0.012808547008547009</v>
      </c>
      <c r="E77" s="187">
        <v>5655.6</v>
      </c>
      <c r="F77" s="190">
        <f t="shared" si="16"/>
        <v>0.008895139581924475</v>
      </c>
      <c r="G77" s="151">
        <f t="shared" si="17"/>
        <v>0.3913407426622533</v>
      </c>
      <c r="H77" s="189">
        <f t="shared" si="18"/>
        <v>1.0042023931623931</v>
      </c>
      <c r="I77" s="234">
        <f t="shared" si="19"/>
        <v>1.0030597244955897</v>
      </c>
    </row>
    <row r="78" spans="2:9" ht="12">
      <c r="B78" s="52" t="s">
        <v>14</v>
      </c>
      <c r="C78" s="187">
        <v>180.6</v>
      </c>
      <c r="D78" s="190">
        <f t="shared" si="15"/>
        <v>0.005087323943661972</v>
      </c>
      <c r="E78" s="187">
        <v>310.6</v>
      </c>
      <c r="F78" s="190">
        <f t="shared" si="16"/>
        <v>0.011478048140545117</v>
      </c>
      <c r="G78" s="151">
        <f t="shared" si="17"/>
        <v>-0.6390724196883145</v>
      </c>
      <c r="H78" s="189">
        <f t="shared" si="18"/>
        <v>1.001774647887324</v>
      </c>
      <c r="I78" s="234">
        <f t="shared" si="19"/>
        <v>0.9958740371059501</v>
      </c>
    </row>
    <row r="79" spans="2:9" ht="12">
      <c r="B79" s="52" t="s">
        <v>27</v>
      </c>
      <c r="C79" s="187">
        <v>2668.4</v>
      </c>
      <c r="D79" s="190">
        <f t="shared" si="15"/>
        <v>0.0008624434389140271</v>
      </c>
      <c r="E79" s="187">
        <v>2439</v>
      </c>
      <c r="F79" s="190">
        <f t="shared" si="16"/>
        <v>0.0009762074466456072</v>
      </c>
      <c r="G79" s="151">
        <f t="shared" si="17"/>
        <v>-0.011376400773158005</v>
      </c>
      <c r="H79" s="189">
        <f t="shared" si="18"/>
        <v>0.9954126696832578</v>
      </c>
      <c r="I79" s="234">
        <f t="shared" si="19"/>
        <v>0.9892026229148329</v>
      </c>
    </row>
    <row r="80" spans="2:9" ht="12">
      <c r="B80" s="52" t="s">
        <v>15</v>
      </c>
      <c r="C80" s="187">
        <v>10271.6</v>
      </c>
      <c r="D80" s="190">
        <f t="shared" si="15"/>
        <v>0.006340493827160494</v>
      </c>
      <c r="E80" s="187">
        <v>4420.1</v>
      </c>
      <c r="F80" s="190">
        <f t="shared" si="16"/>
        <v>0.005430800901640487</v>
      </c>
      <c r="G80" s="151">
        <f t="shared" si="17"/>
        <v>0.09096929255200072</v>
      </c>
      <c r="H80" s="189">
        <f t="shared" si="18"/>
        <v>1.0054188271604938</v>
      </c>
      <c r="I80" s="234">
        <f t="shared" si="19"/>
        <v>0.9961637260325303</v>
      </c>
    </row>
    <row r="81" spans="2:9" ht="12">
      <c r="B81" s="52" t="s">
        <v>29</v>
      </c>
      <c r="C81" s="187">
        <v>1869.7</v>
      </c>
      <c r="D81" s="190">
        <f t="shared" si="15"/>
        <v>0.005752923076923077</v>
      </c>
      <c r="E81" s="187">
        <v>1185.1</v>
      </c>
      <c r="F81" s="190">
        <f t="shared" si="16"/>
        <v>0.005189309818597606</v>
      </c>
      <c r="G81" s="151">
        <f t="shared" si="17"/>
        <v>0.05636132583254714</v>
      </c>
      <c r="H81" s="189">
        <f t="shared" si="18"/>
        <v>0.9982581538461539</v>
      </c>
      <c r="I81" s="234">
        <f t="shared" si="19"/>
        <v>0.99748119019691</v>
      </c>
    </row>
    <row r="82" spans="2:9" ht="12">
      <c r="B82" s="52" t="s">
        <v>16</v>
      </c>
      <c r="C82" s="187">
        <v>11068</v>
      </c>
      <c r="D82" s="190">
        <f t="shared" si="15"/>
        <v>0.006431144683323649</v>
      </c>
      <c r="E82" s="187">
        <v>19556.1</v>
      </c>
      <c r="F82" s="190">
        <f t="shared" si="16"/>
        <v>0.011779871604646091</v>
      </c>
      <c r="G82" s="151">
        <f t="shared" si="17"/>
        <v>-0.5348726921322442</v>
      </c>
      <c r="H82" s="189">
        <f t="shared" si="18"/>
        <v>0.9906586287042417</v>
      </c>
      <c r="I82" s="234">
        <f t="shared" si="19"/>
        <v>0.9961354767481182</v>
      </c>
    </row>
    <row r="83" spans="2:9" ht="12">
      <c r="B83" s="52" t="s">
        <v>17</v>
      </c>
      <c r="C83" s="187">
        <v>22338.3</v>
      </c>
      <c r="D83" s="190">
        <f t="shared" si="15"/>
        <v>0.011281969696969697</v>
      </c>
      <c r="E83" s="187">
        <v>41586.1</v>
      </c>
      <c r="F83" s="190">
        <f t="shared" si="16"/>
        <v>0.017128047197364323</v>
      </c>
      <c r="G83" s="151">
        <f t="shared" si="17"/>
        <v>-0.5846077500394626</v>
      </c>
      <c r="H83" s="189">
        <f t="shared" si="18"/>
        <v>0.9883399494949495</v>
      </c>
      <c r="I83" s="234">
        <f t="shared" si="19"/>
        <v>0.9964757399840926</v>
      </c>
    </row>
    <row r="84" spans="2:9" ht="12">
      <c r="B84" s="52" t="s">
        <v>18</v>
      </c>
      <c r="C84" s="187">
        <v>34944.4</v>
      </c>
      <c r="D84" s="190">
        <f t="shared" si="15"/>
        <v>0.008014770642201836</v>
      </c>
      <c r="E84" s="187">
        <v>48544.4</v>
      </c>
      <c r="F84" s="190">
        <f t="shared" si="16"/>
        <v>0.010551896727662227</v>
      </c>
      <c r="G84" s="151">
        <f t="shared" si="17"/>
        <v>-0.2537126085460391</v>
      </c>
      <c r="H84" s="189">
        <f t="shared" si="18"/>
        <v>0.9979737385321101</v>
      </c>
      <c r="I84" s="234">
        <f t="shared" si="19"/>
        <v>0.9833199230280517</v>
      </c>
    </row>
    <row r="85" spans="2:9" ht="12">
      <c r="B85" s="52" t="s">
        <v>19</v>
      </c>
      <c r="C85" s="187">
        <v>7725.4</v>
      </c>
      <c r="D85" s="190">
        <f t="shared" si="15"/>
        <v>0.004098355437665783</v>
      </c>
      <c r="E85" s="187">
        <v>5614.9</v>
      </c>
      <c r="F85" s="190">
        <f t="shared" si="16"/>
        <v>0.003122342104129044</v>
      </c>
      <c r="G85" s="151">
        <f t="shared" si="17"/>
        <v>0.09760133335367385</v>
      </c>
      <c r="H85" s="189">
        <f t="shared" si="18"/>
        <v>0.9746058885941644</v>
      </c>
      <c r="I85" s="234">
        <f t="shared" si="19"/>
        <v>0.9831383611443603</v>
      </c>
    </row>
    <row r="86" spans="2:9" ht="12">
      <c r="B86" s="52" t="s">
        <v>20</v>
      </c>
      <c r="C86" s="187">
        <v>34227</v>
      </c>
      <c r="D86" s="190">
        <f t="shared" si="15"/>
        <v>0.014079391197038256</v>
      </c>
      <c r="E86" s="187">
        <v>38087.6</v>
      </c>
      <c r="F86" s="190">
        <f t="shared" si="16"/>
        <v>0.013961776645586977</v>
      </c>
      <c r="G86" s="151">
        <f t="shared" si="17"/>
        <v>0.0117614551451279</v>
      </c>
      <c r="H86" s="189">
        <f t="shared" si="18"/>
        <v>0.996872850678733</v>
      </c>
      <c r="I86" s="234">
        <f t="shared" si="19"/>
        <v>0.9963696902707366</v>
      </c>
    </row>
    <row r="87" spans="2:9" ht="12">
      <c r="B87" s="52" t="s">
        <v>21</v>
      </c>
      <c r="C87" s="187">
        <v>73139</v>
      </c>
      <c r="D87" s="190">
        <f t="shared" si="15"/>
        <v>0.030474583333333333</v>
      </c>
      <c r="E87" s="187">
        <v>65751</v>
      </c>
      <c r="F87" s="190">
        <f t="shared" si="16"/>
        <v>0.026933525257800458</v>
      </c>
      <c r="G87" s="151">
        <f t="shared" si="17"/>
        <v>0.35410580755328747</v>
      </c>
      <c r="H87" s="189">
        <f t="shared" si="18"/>
        <v>0.9913246666666667</v>
      </c>
      <c r="I87" s="234">
        <f t="shared" si="19"/>
        <v>0.9884989529658108</v>
      </c>
    </row>
    <row r="88" spans="2:9" ht="12">
      <c r="B88" s="52" t="s">
        <v>30</v>
      </c>
      <c r="C88" s="187">
        <v>13827.8</v>
      </c>
      <c r="D88" s="190">
        <f t="shared" si="15"/>
        <v>0.0104125</v>
      </c>
      <c r="E88" s="187">
        <v>8835.3</v>
      </c>
      <c r="F88" s="190">
        <f t="shared" si="16"/>
        <v>0.006811748519409949</v>
      </c>
      <c r="G88" s="151">
        <f t="shared" si="17"/>
        <v>0.36007514805900503</v>
      </c>
      <c r="H88" s="189">
        <f t="shared" si="18"/>
        <v>1.0003439006024095</v>
      </c>
      <c r="I88" s="234">
        <f t="shared" si="19"/>
        <v>0.990255236833027</v>
      </c>
    </row>
    <row r="89" spans="2:9" ht="12">
      <c r="B89" s="52" t="s">
        <v>22</v>
      </c>
      <c r="C89" s="187">
        <v>10624.6</v>
      </c>
      <c r="D89" s="190">
        <f t="shared" si="15"/>
        <v>0.00740390243902439</v>
      </c>
      <c r="E89" s="187">
        <v>5302.3</v>
      </c>
      <c r="F89" s="190">
        <f t="shared" si="16"/>
        <v>0.003924338937712142</v>
      </c>
      <c r="G89" s="151">
        <f t="shared" si="17"/>
        <v>0.34795635013122483</v>
      </c>
      <c r="H89" s="189">
        <f t="shared" si="18"/>
        <v>1.0003949128919862</v>
      </c>
      <c r="I89" s="234">
        <f t="shared" si="19"/>
        <v>0.9868245280821452</v>
      </c>
    </row>
    <row r="90" spans="2:9" ht="12">
      <c r="B90" s="52" t="s">
        <v>23</v>
      </c>
      <c r="C90" s="187">
        <v>95.8</v>
      </c>
      <c r="D90" s="190">
        <f t="shared" si="15"/>
        <v>0.002147982062780269</v>
      </c>
      <c r="E90" s="187">
        <v>17</v>
      </c>
      <c r="F90" s="190">
        <f t="shared" si="16"/>
        <v>0.0008056581466421994</v>
      </c>
      <c r="G90" s="151">
        <f t="shared" si="17"/>
        <v>0.13423239161380696</v>
      </c>
      <c r="H90" s="189">
        <f t="shared" si="18"/>
        <v>1.0017466367713004</v>
      </c>
      <c r="I90" s="229">
        <f t="shared" si="19"/>
        <v>0.9742861406752108</v>
      </c>
    </row>
    <row r="91" spans="2:9" ht="12">
      <c r="B91" s="52"/>
      <c r="C91" s="148"/>
      <c r="D91" s="152"/>
      <c r="E91" s="148"/>
      <c r="F91" s="150"/>
      <c r="G91" s="151"/>
      <c r="H91" s="189"/>
      <c r="I91" s="229"/>
    </row>
    <row r="92" spans="2:9" ht="12.75" thickBot="1">
      <c r="B92" s="153" t="s">
        <v>24</v>
      </c>
      <c r="C92" s="154">
        <f>IF(SUM(C71:C90)=0,"",SUM(C71:C90))</f>
        <v>304048.19999999995</v>
      </c>
      <c r="D92" s="155">
        <f>IF(OR(G33="",G33=0),"",C92/G33)</f>
        <v>0.008944935586079884</v>
      </c>
      <c r="E92" s="154">
        <f>IF(SUM(E71:E90)=0,"",SUM(E71:E90))</f>
        <v>356561.7</v>
      </c>
      <c r="F92" s="155">
        <f>IF(OR(H33="",H33=0),"",E92/H33)</f>
        <v>0.010922248088676242</v>
      </c>
      <c r="G92" s="157">
        <f>IF(OR(D92="",D92=0),"",(D92-F92)*100)</f>
        <v>-0.1977312502596359</v>
      </c>
      <c r="H92" s="191">
        <f>IF(G33="","",(C61+C92)/G33)</f>
        <v>0.05086597079823836</v>
      </c>
      <c r="I92" s="230">
        <f>IF(H33="","",(D61+E92)/H33)</f>
        <v>0.051602585881564376</v>
      </c>
    </row>
    <row r="93" ht="12.75">
      <c r="C93" s="178" t="s">
        <v>96</v>
      </c>
    </row>
    <row r="94" ht="12.75">
      <c r="C94" s="178" t="s">
        <v>97</v>
      </c>
    </row>
  </sheetData>
  <mergeCells count="1">
    <mergeCell ref="C8:F8"/>
  </mergeCells>
  <printOptions horizontalCentered="1"/>
  <pageMargins left="0" right="0" top="0.4724409448818898" bottom="0.1968503937007874" header="0.31496062992125984" footer="0.2362204724409449"/>
  <pageSetup fitToHeight="1" fitToWidth="1" orientation="portrait" paperSize="9" scale="59" r:id="rId1"/>
  <headerFooter alignWithMargins="0">
    <oddHeader>&amp;C&amp;"Arial,Gras"&amp;12F - 4-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94"/>
  <sheetViews>
    <sheetView workbookViewId="0" topLeftCell="B1">
      <selection activeCell="B7" sqref="B7"/>
    </sheetView>
  </sheetViews>
  <sheetFormatPr defaultColWidth="12" defaultRowHeight="11.25"/>
  <cols>
    <col min="1" max="1" width="5.66015625" style="23" customWidth="1"/>
    <col min="2" max="2" width="31.33203125" style="23" customWidth="1"/>
    <col min="3" max="3" width="14.66015625" style="25" customWidth="1"/>
    <col min="4" max="4" width="14.66015625" style="26" customWidth="1"/>
    <col min="5" max="5" width="14.16015625" style="25" customWidth="1"/>
    <col min="6" max="7" width="14.66015625" style="25" customWidth="1"/>
    <col min="8" max="8" width="14.66015625" style="27" customWidth="1"/>
    <col min="9" max="9" width="16.5" style="28" customWidth="1"/>
    <col min="10" max="10" width="14.66015625" style="23" customWidth="1"/>
    <col min="11" max="12" width="13.66015625" style="23" customWidth="1"/>
    <col min="13" max="13" width="22" style="23" customWidth="1"/>
    <col min="14" max="14" width="20.16015625" style="23" bestFit="1" customWidth="1"/>
    <col min="15" max="15" width="10.66015625" style="23" customWidth="1"/>
    <col min="16" max="17" width="13.66015625" style="23" customWidth="1"/>
    <col min="18" max="16384" width="11.5" style="23" customWidth="1"/>
  </cols>
  <sheetData>
    <row r="1" spans="1:2" ht="12">
      <c r="A1" s="23" t="s">
        <v>26</v>
      </c>
      <c r="B1" s="24" t="s">
        <v>63</v>
      </c>
    </row>
    <row r="2" spans="1:5" ht="12" thickBot="1">
      <c r="A2" s="23">
        <v>18512</v>
      </c>
      <c r="B2" s="192"/>
      <c r="E2" s="30"/>
    </row>
    <row r="3" ht="15" customHeight="1" hidden="1">
      <c r="A3" s="23">
        <v>31465</v>
      </c>
    </row>
    <row r="4" spans="1:5" s="31" customFormat="1" ht="15" customHeight="1" hidden="1">
      <c r="A4" s="31">
        <v>6356</v>
      </c>
      <c r="B4" s="32"/>
      <c r="D4" s="30"/>
      <c r="E4" s="33"/>
    </row>
    <row r="5" spans="1:10" ht="30">
      <c r="A5" s="23">
        <v>13608</v>
      </c>
      <c r="B5" s="34" t="s">
        <v>106</v>
      </c>
      <c r="C5" s="34"/>
      <c r="D5" s="35"/>
      <c r="E5" s="36"/>
      <c r="F5" s="36"/>
      <c r="G5" s="36"/>
      <c r="H5" s="36"/>
      <c r="I5" s="37"/>
      <c r="J5" s="38"/>
    </row>
    <row r="6" spans="1:8" ht="15" customHeight="1">
      <c r="A6" s="23">
        <v>7877</v>
      </c>
      <c r="B6" s="39"/>
      <c r="C6" s="40"/>
      <c r="D6" s="40"/>
      <c r="E6" s="40"/>
      <c r="F6" s="40"/>
      <c r="G6" s="40"/>
      <c r="H6" s="40"/>
    </row>
    <row r="7" ht="11.25" thickBot="1">
      <c r="A7" s="23">
        <v>1679</v>
      </c>
    </row>
    <row r="8" spans="1:21" ht="16.5" thickTop="1">
      <c r="A8" s="23">
        <v>16914</v>
      </c>
      <c r="B8" s="41" t="s">
        <v>0</v>
      </c>
      <c r="C8" s="42" t="s">
        <v>1</v>
      </c>
      <c r="D8" s="43"/>
      <c r="E8" s="43"/>
      <c r="F8" s="44"/>
      <c r="G8" s="45" t="s">
        <v>46</v>
      </c>
      <c r="H8" s="45" t="s">
        <v>44</v>
      </c>
      <c r="I8" s="46"/>
      <c r="J8" s="47" t="s">
        <v>65</v>
      </c>
      <c r="K8" s="47"/>
      <c r="L8" s="193" t="s">
        <v>66</v>
      </c>
      <c r="M8" s="194" t="s">
        <v>67</v>
      </c>
      <c r="N8" s="48" t="s">
        <v>0</v>
      </c>
      <c r="O8" s="49"/>
      <c r="P8" s="50" t="s">
        <v>1</v>
      </c>
      <c r="Q8" s="51"/>
      <c r="R8" s="45" t="s">
        <v>44</v>
      </c>
      <c r="S8" s="195" t="s">
        <v>68</v>
      </c>
      <c r="T8" s="195" t="s">
        <v>69</v>
      </c>
      <c r="U8" s="195" t="s">
        <v>70</v>
      </c>
    </row>
    <row r="9" spans="1:21" ht="12.75">
      <c r="A9" s="23">
        <v>7818</v>
      </c>
      <c r="B9" s="52"/>
      <c r="C9" s="53" t="s">
        <v>46</v>
      </c>
      <c r="D9" s="54" t="s">
        <v>46</v>
      </c>
      <c r="E9" s="55" t="s">
        <v>46</v>
      </c>
      <c r="F9" s="56" t="s">
        <v>44</v>
      </c>
      <c r="G9" s="57" t="s">
        <v>50</v>
      </c>
      <c r="H9" s="57" t="s">
        <v>50</v>
      </c>
      <c r="I9" s="58" t="s">
        <v>71</v>
      </c>
      <c r="J9" s="59"/>
      <c r="K9" s="60"/>
      <c r="L9" s="71" t="s">
        <v>72</v>
      </c>
      <c r="M9" s="196" t="s">
        <v>73</v>
      </c>
      <c r="N9" s="61" t="s">
        <v>74</v>
      </c>
      <c r="O9" s="62"/>
      <c r="P9" s="63"/>
      <c r="Q9" s="64"/>
      <c r="R9" s="57" t="s">
        <v>50</v>
      </c>
      <c r="S9" s="197" t="s">
        <v>75</v>
      </c>
      <c r="T9" s="197" t="s">
        <v>75</v>
      </c>
      <c r="U9" s="197" t="s">
        <v>75</v>
      </c>
    </row>
    <row r="10" spans="1:21" ht="12" customHeight="1">
      <c r="A10" s="23">
        <v>30702</v>
      </c>
      <c r="B10" s="52"/>
      <c r="C10" s="65" t="s">
        <v>2</v>
      </c>
      <c r="D10" s="66" t="s">
        <v>3</v>
      </c>
      <c r="E10" s="67" t="s">
        <v>4</v>
      </c>
      <c r="F10" s="68" t="s">
        <v>4</v>
      </c>
      <c r="G10" s="64" t="s">
        <v>76</v>
      </c>
      <c r="H10" s="64" t="s">
        <v>76</v>
      </c>
      <c r="I10" s="69" t="s">
        <v>77</v>
      </c>
      <c r="J10" s="70" t="s">
        <v>78</v>
      </c>
      <c r="K10" s="70" t="s">
        <v>79</v>
      </c>
      <c r="L10" s="198" t="s">
        <v>75</v>
      </c>
      <c r="M10" s="198" t="s">
        <v>75</v>
      </c>
      <c r="N10" s="61" t="s">
        <v>80</v>
      </c>
      <c r="O10" s="72" t="s">
        <v>2</v>
      </c>
      <c r="P10" s="73" t="s">
        <v>3</v>
      </c>
      <c r="Q10" s="72" t="s">
        <v>4</v>
      </c>
      <c r="R10" s="64" t="s">
        <v>76</v>
      </c>
      <c r="S10" s="197" t="s">
        <v>81</v>
      </c>
      <c r="T10" s="199" t="s">
        <v>82</v>
      </c>
      <c r="U10" s="199" t="s">
        <v>83</v>
      </c>
    </row>
    <row r="11" spans="1:21" ht="12">
      <c r="A11" s="23">
        <v>31458</v>
      </c>
      <c r="B11" s="74"/>
      <c r="C11" s="75" t="s">
        <v>5</v>
      </c>
      <c r="D11" s="76" t="s">
        <v>6</v>
      </c>
      <c r="E11" s="77" t="s">
        <v>7</v>
      </c>
      <c r="F11" s="78" t="s">
        <v>7</v>
      </c>
      <c r="G11" s="79" t="s">
        <v>55</v>
      </c>
      <c r="H11" s="79" t="s">
        <v>84</v>
      </c>
      <c r="I11" s="80"/>
      <c r="J11" s="81"/>
      <c r="K11" s="82"/>
      <c r="M11" s="200"/>
      <c r="N11" s="83"/>
      <c r="O11" s="79" t="s">
        <v>5</v>
      </c>
      <c r="P11" s="76" t="s">
        <v>6</v>
      </c>
      <c r="Q11" s="79" t="s">
        <v>7</v>
      </c>
      <c r="R11" s="79" t="s">
        <v>84</v>
      </c>
      <c r="S11" s="201"/>
      <c r="T11" s="202"/>
      <c r="U11" s="202"/>
    </row>
    <row r="12" spans="1:21" ht="13.5" customHeight="1">
      <c r="A12" s="23">
        <v>60665</v>
      </c>
      <c r="B12" s="84" t="s">
        <v>8</v>
      </c>
      <c r="C12" s="85">
        <f>IF(ISERROR('[59]Récolte_N'!$F$18)=TRUE,"",'[59]Récolte_N'!$F$18)</f>
        <v>317355</v>
      </c>
      <c r="D12" s="85">
        <f aca="true" t="shared" si="0" ref="D12:D31">IF(OR(C12="",C12=0),"",(E12/C12)*10)</f>
        <v>72.46269950055931</v>
      </c>
      <c r="E12" s="86">
        <f>IF(ISERROR('[59]Récolte_N'!$H$18)=TRUE,"",'[59]Récolte_N'!$H$18)</f>
        <v>2299640</v>
      </c>
      <c r="F12" s="86">
        <f>Q12</f>
        <v>2891330</v>
      </c>
      <c r="G12" s="160">
        <f>IF(ISERROR('[59]Récolte_N'!$I$18)=TRUE,"",'[59]Récolte_N'!$I$18)</f>
        <v>2050030</v>
      </c>
      <c r="H12" s="160">
        <f>R12</f>
        <v>2648998.423999999</v>
      </c>
      <c r="I12" s="88">
        <f>IF(OR(H12=0,H12=""),"",(G12/H12)-1)</f>
        <v>-0.22611127986084423</v>
      </c>
      <c r="J12" s="89">
        <f>E12-G12</f>
        <v>249610</v>
      </c>
      <c r="K12" s="90">
        <f>Q12-H12</f>
        <v>242331.57600000082</v>
      </c>
      <c r="L12" s="203">
        <f>J12/K12-1</f>
        <v>0.030034979841005782</v>
      </c>
      <c r="M12" s="204">
        <f>G12-H12</f>
        <v>-598968.4239999992</v>
      </c>
      <c r="N12" s="92" t="s">
        <v>8</v>
      </c>
      <c r="O12" s="85">
        <f>IF(ISERROR('[1]Récolte_N'!$F$18)=TRUE,"",'[1]Récolte_N'!$F$18)</f>
        <v>324660</v>
      </c>
      <c r="P12" s="85">
        <f aca="true" t="shared" si="1" ref="P12:P31">IF(OR(O12="",O12=0),"",(Q12/O12)*10)</f>
        <v>89.05716749830592</v>
      </c>
      <c r="Q12" s="86">
        <f>IF(ISERROR('[1]Récolte_N'!$H$18)=TRUE,"",'[1]Récolte_N'!$H$18)</f>
        <v>2891330</v>
      </c>
      <c r="R12" s="160">
        <f>'[2]MA'!$AI168</f>
        <v>2648998.423999999</v>
      </c>
      <c r="S12" s="205">
        <f>E12-Q12</f>
        <v>-591690</v>
      </c>
      <c r="T12" s="206">
        <f aca="true" t="shared" si="2" ref="T12:U14">C12-O12</f>
        <v>-7305</v>
      </c>
      <c r="U12" s="207">
        <f t="shared" si="2"/>
        <v>-16.594467997746605</v>
      </c>
    </row>
    <row r="13" spans="1:21" ht="13.5" customHeight="1">
      <c r="A13" s="23">
        <v>7280</v>
      </c>
      <c r="B13" s="93" t="s">
        <v>31</v>
      </c>
      <c r="C13" s="85">
        <f>IF(ISERROR('[60]Récolte_N'!$F$18)=TRUE,"",'[60]Récolte_N'!$F$18)</f>
        <v>54100</v>
      </c>
      <c r="D13" s="85">
        <f t="shared" si="0"/>
        <v>83.76007393715342</v>
      </c>
      <c r="E13" s="86">
        <f>IF(ISERROR('[60]Récolte_N'!$H$18)=TRUE,"",'[60]Récolte_N'!$H$18)</f>
        <v>453142</v>
      </c>
      <c r="F13" s="86">
        <f>Q13</f>
        <v>388212</v>
      </c>
      <c r="G13" s="160">
        <f>IF(ISERROR('[60]Récolte_N'!$I$18)=TRUE,"",'[60]Récolte_N'!$I$18)</f>
        <v>350000</v>
      </c>
      <c r="H13" s="160">
        <f>R13</f>
        <v>329947.1560000001</v>
      </c>
      <c r="I13" s="88">
        <f>IF(OR(H13=0,H13=""),"",(G13/H13)-1)</f>
        <v>0.060775926191040996</v>
      </c>
      <c r="J13" s="89">
        <f aca="true" t="shared" si="3" ref="J13:J31">E13-G13</f>
        <v>103142</v>
      </c>
      <c r="K13" s="90">
        <f>Q13-H13</f>
        <v>58264.843999999925</v>
      </c>
      <c r="L13" s="208">
        <f>J13/K13-1</f>
        <v>0.7702270000070734</v>
      </c>
      <c r="M13" s="209">
        <f>G13-H13</f>
        <v>20052.843999999925</v>
      </c>
      <c r="N13" s="94" t="s">
        <v>31</v>
      </c>
      <c r="O13" s="85">
        <f>IF(ISERROR('[3]Récolte_N'!$F$18)=TRUE,"",'[3]Récolte_N'!$F$18)</f>
        <v>49560</v>
      </c>
      <c r="P13" s="85">
        <f t="shared" si="1"/>
        <v>78.3317191283293</v>
      </c>
      <c r="Q13" s="86">
        <f>IF(ISERROR('[3]Récolte_N'!$H$18)=TRUE,"",'[3]Récolte_N'!$H$18)</f>
        <v>388212</v>
      </c>
      <c r="R13" s="160">
        <f>'[2]MA'!$AI169</f>
        <v>329947.1560000001</v>
      </c>
      <c r="S13" s="205">
        <f>E13-Q13</f>
        <v>64930</v>
      </c>
      <c r="T13" s="210">
        <f t="shared" si="2"/>
        <v>4540</v>
      </c>
      <c r="U13" s="211">
        <f t="shared" si="2"/>
        <v>5.428354808824125</v>
      </c>
    </row>
    <row r="14" spans="1:21" ht="13.5" customHeight="1">
      <c r="A14" s="23">
        <v>17376</v>
      </c>
      <c r="B14" s="93" t="s">
        <v>9</v>
      </c>
      <c r="C14" s="85">
        <f>IF(ISERROR('[61]Récolte_N'!$F$18)=TRUE,"",'[61]Récolte_N'!$F$18)</f>
        <v>55800</v>
      </c>
      <c r="D14" s="85">
        <f t="shared" si="0"/>
        <v>77.91039426523297</v>
      </c>
      <c r="E14" s="86">
        <f>IF(ISERROR('[61]Récolte_N'!$H$18)=TRUE,"",'[61]Récolte_N'!$H$18)</f>
        <v>434740</v>
      </c>
      <c r="F14" s="95">
        <f>Q14</f>
        <v>469130</v>
      </c>
      <c r="G14" s="160">
        <f>IF(ISERROR('[61]Récolte_N'!$I$18)=TRUE,"",'[61]Récolte_N'!$I$18)</f>
        <v>365000</v>
      </c>
      <c r="H14" s="161">
        <f>R14</f>
        <v>466191.365</v>
      </c>
      <c r="I14" s="88">
        <f aca="true" t="shared" si="4" ref="I14:I31">IF(OR(H14=0,H14=""),"",(G14/H14)-1)</f>
        <v>-0.21705971538104318</v>
      </c>
      <c r="J14" s="89">
        <f>E14-G14</f>
        <v>69740</v>
      </c>
      <c r="K14" s="97">
        <f>Q14-H14</f>
        <v>2938.6350000000093</v>
      </c>
      <c r="L14" s="208">
        <f>J14/K14-1</f>
        <v>22.73210691358395</v>
      </c>
      <c r="M14" s="212">
        <f>(G14+G15)-H14</f>
        <v>113808.63500000001</v>
      </c>
      <c r="N14" s="61" t="s">
        <v>9</v>
      </c>
      <c r="O14" s="85">
        <f>IF(ISERROR('[4]Récolte_N'!$F$18)=TRUE,"",'[4]Récolte_N'!$F$18)</f>
        <v>49600</v>
      </c>
      <c r="P14" s="85">
        <f t="shared" si="1"/>
        <v>94.58266129032259</v>
      </c>
      <c r="Q14" s="86">
        <f>IF(ISERROR('[4]Récolte_N'!$H$18)=TRUE,"",'[4]Récolte_N'!$H$18)</f>
        <v>469130</v>
      </c>
      <c r="R14" s="160">
        <f>'[2]MA'!$AI170</f>
        <v>466191.365</v>
      </c>
      <c r="S14" s="205">
        <f>E14-Q14</f>
        <v>-34390</v>
      </c>
      <c r="T14" s="210">
        <f t="shared" si="2"/>
        <v>6200</v>
      </c>
      <c r="U14" s="211">
        <f t="shared" si="2"/>
        <v>-16.672267025089624</v>
      </c>
    </row>
    <row r="15" spans="1:21" ht="13.5" customHeight="1">
      <c r="A15" s="23">
        <v>26391</v>
      </c>
      <c r="B15" s="93" t="s">
        <v>28</v>
      </c>
      <c r="C15" s="85">
        <f>IF(ISERROR('[62]Récolte_N'!$F$18)=TRUE,"",'[62]Récolte_N'!$F$18)</f>
        <v>31500</v>
      </c>
      <c r="D15" s="85">
        <f t="shared" si="0"/>
        <v>80</v>
      </c>
      <c r="E15" s="86">
        <f>IF(ISERROR('[62]Récolte_N'!$H$18)=TRUE,"",'[62]Récolte_N'!$H$18)</f>
        <v>252000</v>
      </c>
      <c r="F15" s="95">
        <f aca="true" t="shared" si="5" ref="F15:F30">Q15</f>
        <v>341527</v>
      </c>
      <c r="G15" s="160">
        <f>IF(ISERROR('[62]Récolte_N'!$I$18)=TRUE,"",'[62]Récolte_N'!$I$18)</f>
        <v>215000</v>
      </c>
      <c r="H15" s="161">
        <f aca="true" t="shared" si="6" ref="H15:H30">R15</f>
        <v>313140.65700000006</v>
      </c>
      <c r="I15" s="88">
        <f t="shared" si="4"/>
        <v>-0.3134075847583089</v>
      </c>
      <c r="J15" s="89">
        <f t="shared" si="3"/>
        <v>37000</v>
      </c>
      <c r="K15" s="97">
        <f aca="true" t="shared" si="7" ref="K15:K29">Q15-H15</f>
        <v>28386.342999999935</v>
      </c>
      <c r="L15" s="208">
        <f>J15/K15-1</f>
        <v>0.30344370178293434</v>
      </c>
      <c r="M15" s="212">
        <f aca="true" t="shared" si="8" ref="M15:M30">(G15+G16)-H15</f>
        <v>81859.34299999994</v>
      </c>
      <c r="N15" s="61" t="s">
        <v>28</v>
      </c>
      <c r="O15" s="85">
        <f>IF(ISERROR('[5]Récolte_N'!$F$18)=TRUE,"",'[5]Récolte_N'!$F$18)</f>
        <v>35650</v>
      </c>
      <c r="P15" s="85">
        <f t="shared" si="1"/>
        <v>95.8</v>
      </c>
      <c r="Q15" s="86">
        <f>IF(ISERROR('[5]Récolte_N'!$H$18)=TRUE,"",'[5]Récolte_N'!$H$18)</f>
        <v>341527</v>
      </c>
      <c r="R15" s="160">
        <f>'[2]MA'!$AI171</f>
        <v>313140.65700000006</v>
      </c>
      <c r="S15" s="205"/>
      <c r="T15" s="210"/>
      <c r="U15" s="211"/>
    </row>
    <row r="16" spans="1:21" ht="13.5" customHeight="1">
      <c r="A16" s="23">
        <v>19136</v>
      </c>
      <c r="B16" s="93" t="s">
        <v>10</v>
      </c>
      <c r="C16" s="85">
        <f>IF(ISERROR('[63]Récolte_N'!$F$18)=TRUE,"",'[63]Récolte_N'!$F$18)</f>
        <v>20000</v>
      </c>
      <c r="D16" s="85">
        <f t="shared" si="0"/>
        <v>93</v>
      </c>
      <c r="E16" s="86">
        <f>IF(ISERROR('[63]Récolte_N'!$H$18)=TRUE,"",'[63]Récolte_N'!$H$18)</f>
        <v>186000</v>
      </c>
      <c r="F16" s="95">
        <f t="shared" si="5"/>
        <v>176700</v>
      </c>
      <c r="G16" s="160">
        <f>IF(ISERROR('[63]Récolte_N'!$I$18)=TRUE,"",'[63]Récolte_N'!$I$18)</f>
        <v>180000</v>
      </c>
      <c r="H16" s="161">
        <f t="shared" si="6"/>
        <v>171387.60700000002</v>
      </c>
      <c r="I16" s="88">
        <f t="shared" si="4"/>
        <v>0.050250967095887944</v>
      </c>
      <c r="J16" s="89">
        <f t="shared" si="3"/>
        <v>6000</v>
      </c>
      <c r="K16" s="97">
        <f t="shared" si="7"/>
        <v>5312.392999999982</v>
      </c>
      <c r="L16" s="208">
        <f aca="true" t="shared" si="9" ref="L16:L31">J16/K16-1</f>
        <v>0.1294345128457215</v>
      </c>
      <c r="M16" s="212">
        <f t="shared" si="8"/>
        <v>452612.393</v>
      </c>
      <c r="N16" s="61" t="s">
        <v>10</v>
      </c>
      <c r="O16" s="85">
        <f>IF(ISERROR('[6]Récolte_N'!$F$18)=TRUE,"",'[6]Récolte_N'!$F$18)</f>
        <v>19000</v>
      </c>
      <c r="P16" s="85">
        <f t="shared" si="1"/>
        <v>93</v>
      </c>
      <c r="Q16" s="86">
        <f>IF(ISERROR('[6]Récolte_N'!$H$18)=TRUE,"",'[6]Récolte_N'!$H$18)</f>
        <v>176700</v>
      </c>
      <c r="R16" s="160">
        <f>'[2]MA'!$AI172</f>
        <v>171387.60700000002</v>
      </c>
      <c r="S16" s="205">
        <f aca="true" t="shared" si="10" ref="S16:S21">E16-Q16</f>
        <v>9300</v>
      </c>
      <c r="T16" s="210">
        <f aca="true" t="shared" si="11" ref="T16:U21">C16-O16</f>
        <v>1000</v>
      </c>
      <c r="U16" s="211">
        <f t="shared" si="11"/>
        <v>0</v>
      </c>
    </row>
    <row r="17" spans="1:21" ht="13.5" customHeight="1">
      <c r="A17" s="23">
        <v>1790</v>
      </c>
      <c r="B17" s="93" t="s">
        <v>11</v>
      </c>
      <c r="C17" s="85">
        <f>IF(ISERROR('[64]Récolte_N'!$F$18)=TRUE,"",'[64]Récolte_N'!$F$18)</f>
        <v>54300</v>
      </c>
      <c r="D17" s="85">
        <f t="shared" si="0"/>
        <v>90.29465930018416</v>
      </c>
      <c r="E17" s="86">
        <f>IF(ISERROR('[64]Récolte_N'!$H$18)=TRUE,"",'[64]Récolte_N'!$H$18)</f>
        <v>490300</v>
      </c>
      <c r="F17" s="95">
        <f t="shared" si="5"/>
        <v>461400</v>
      </c>
      <c r="G17" s="160">
        <f>IF(ISERROR('[64]Récolte_N'!$I$18)=TRUE,"",'[64]Récolte_N'!$I$18)</f>
        <v>444000</v>
      </c>
      <c r="H17" s="161">
        <f t="shared" si="6"/>
        <v>421996.70699999994</v>
      </c>
      <c r="I17" s="88">
        <f t="shared" si="4"/>
        <v>0.052140911611426644</v>
      </c>
      <c r="J17" s="89">
        <f t="shared" si="3"/>
        <v>46300</v>
      </c>
      <c r="K17" s="97">
        <f t="shared" si="7"/>
        <v>39403.29300000006</v>
      </c>
      <c r="L17" s="208">
        <f t="shared" si="9"/>
        <v>0.17502869620566797</v>
      </c>
      <c r="M17" s="212">
        <f t="shared" si="8"/>
        <v>982003.2930000001</v>
      </c>
      <c r="N17" s="61" t="s">
        <v>11</v>
      </c>
      <c r="O17" s="85">
        <f>IF(ISERROR('[7]Récolte_N'!$F$18)=TRUE,"",'[7]Récolte_N'!$F$18)</f>
        <v>50700</v>
      </c>
      <c r="P17" s="85">
        <f t="shared" si="1"/>
        <v>91.00591715976333</v>
      </c>
      <c r="Q17" s="86">
        <f>IF(ISERROR('[7]Récolte_N'!$H$18)=TRUE,"",'[7]Récolte_N'!$H$18)</f>
        <v>461400</v>
      </c>
      <c r="R17" s="160">
        <f>'[2]MA'!$AI173</f>
        <v>421996.70699999994</v>
      </c>
      <c r="S17" s="205">
        <f t="shared" si="10"/>
        <v>28900</v>
      </c>
      <c r="T17" s="210">
        <f t="shared" si="11"/>
        <v>3600</v>
      </c>
      <c r="U17" s="211">
        <f t="shared" si="11"/>
        <v>-0.7112578595791632</v>
      </c>
    </row>
    <row r="18" spans="1:21" ht="13.5" customHeight="1">
      <c r="A18" s="23" t="s">
        <v>13</v>
      </c>
      <c r="B18" s="93" t="s">
        <v>12</v>
      </c>
      <c r="C18" s="85">
        <f>IF(ISERROR('[65]Récolte_N'!$F$18)=TRUE,"",'[65]Récolte_N'!$F$18)</f>
        <v>123500</v>
      </c>
      <c r="D18" s="85">
        <f t="shared" si="0"/>
        <v>82.10526315789474</v>
      </c>
      <c r="E18" s="86">
        <f>IF(ISERROR('[65]Récolte_N'!$H$18)=TRUE,"",'[65]Récolte_N'!$H$18)</f>
        <v>1014000</v>
      </c>
      <c r="F18" s="95">
        <f t="shared" si="5"/>
        <v>1165200</v>
      </c>
      <c r="G18" s="160">
        <f>IF(ISERROR('[65]Récolte_N'!$I$18)=TRUE,"",'[65]Récolte_N'!$I$18)</f>
        <v>960000</v>
      </c>
      <c r="H18" s="161">
        <f t="shared" si="6"/>
        <v>1115213.179</v>
      </c>
      <c r="I18" s="88">
        <f t="shared" si="4"/>
        <v>-0.13917803512614335</v>
      </c>
      <c r="J18" s="89">
        <f t="shared" si="3"/>
        <v>54000</v>
      </c>
      <c r="K18" s="97">
        <f t="shared" si="7"/>
        <v>49986.820999999996</v>
      </c>
      <c r="L18" s="208">
        <f t="shared" si="9"/>
        <v>0.08028474145215214</v>
      </c>
      <c r="M18" s="212">
        <f t="shared" si="8"/>
        <v>-127213.179</v>
      </c>
      <c r="N18" s="61" t="s">
        <v>12</v>
      </c>
      <c r="O18" s="85">
        <f>IF(ISERROR('[8]Récolte_N'!$F$18)=TRUE,"",'[8]Récolte_N'!$F$18)</f>
        <v>125600</v>
      </c>
      <c r="P18" s="85">
        <f t="shared" si="1"/>
        <v>92.77070063694268</v>
      </c>
      <c r="Q18" s="86">
        <f>IF(ISERROR('[8]Récolte_N'!$H$18)=TRUE,"",'[8]Récolte_N'!$H$18)</f>
        <v>1165200</v>
      </c>
      <c r="R18" s="160">
        <f>'[2]MA'!$AI174</f>
        <v>1115213.179</v>
      </c>
      <c r="S18" s="205">
        <f t="shared" si="10"/>
        <v>-151200</v>
      </c>
      <c r="T18" s="210">
        <f t="shared" si="11"/>
        <v>-2100</v>
      </c>
      <c r="U18" s="211">
        <f t="shared" si="11"/>
        <v>-10.665437479047938</v>
      </c>
    </row>
    <row r="19" spans="1:21" ht="13.5" customHeight="1">
      <c r="A19" s="23" t="s">
        <v>13</v>
      </c>
      <c r="B19" s="93" t="s">
        <v>14</v>
      </c>
      <c r="C19" s="85">
        <f>IF(ISERROR('[66]Récolte_N'!$F$18)=TRUE,"",'[66]Récolte_N'!$F$18)</f>
        <v>5900</v>
      </c>
      <c r="D19" s="85">
        <f t="shared" si="0"/>
        <v>84.74576271186442</v>
      </c>
      <c r="E19" s="86">
        <f>IF(ISERROR('[66]Récolte_N'!$H$18)=TRUE,"",'[66]Récolte_N'!$H$18)</f>
        <v>50000</v>
      </c>
      <c r="F19" s="95">
        <f t="shared" si="5"/>
        <v>47800</v>
      </c>
      <c r="G19" s="160">
        <f>IF(ISERROR('[66]Récolte_N'!$I$18)=TRUE,"",'[66]Récolte_N'!$I$18)</f>
        <v>28000</v>
      </c>
      <c r="H19" s="161">
        <f t="shared" si="6"/>
        <v>28009.804000000007</v>
      </c>
      <c r="I19" s="88">
        <f t="shared" si="4"/>
        <v>-0.0003500203000351698</v>
      </c>
      <c r="J19" s="89">
        <f t="shared" si="3"/>
        <v>22000</v>
      </c>
      <c r="K19" s="97">
        <f t="shared" si="7"/>
        <v>19790.195999999993</v>
      </c>
      <c r="L19" s="208">
        <f t="shared" si="9"/>
        <v>0.11166155201292649</v>
      </c>
      <c r="M19" s="212">
        <f t="shared" si="8"/>
        <v>346490.196</v>
      </c>
      <c r="N19" s="61" t="s">
        <v>14</v>
      </c>
      <c r="O19" s="85">
        <f>IF(ISERROR('[9]Récolte_N'!$F$18)=TRUE,"",'[9]Récolte_N'!$F$18)</f>
        <v>4925</v>
      </c>
      <c r="P19" s="85">
        <f t="shared" si="1"/>
        <v>97.05583756345177</v>
      </c>
      <c r="Q19" s="86">
        <f>IF(ISERROR('[9]Récolte_N'!$H$18)=TRUE,"",'[9]Récolte_N'!$H$18)</f>
        <v>47800</v>
      </c>
      <c r="R19" s="160">
        <f>'[2]MA'!$AI175</f>
        <v>28009.804000000007</v>
      </c>
      <c r="S19" s="205">
        <f t="shared" si="10"/>
        <v>2200</v>
      </c>
      <c r="T19" s="210">
        <f t="shared" si="11"/>
        <v>975</v>
      </c>
      <c r="U19" s="211">
        <f t="shared" si="11"/>
        <v>-12.310074851587359</v>
      </c>
    </row>
    <row r="20" spans="1:21" ht="13.5" customHeight="1">
      <c r="A20" s="23" t="s">
        <v>13</v>
      </c>
      <c r="B20" s="93" t="s">
        <v>27</v>
      </c>
      <c r="C20" s="85">
        <f>IF(ISERROR('[67]Récolte_N'!$F$18)=TRUE,"",'[67]Récolte_N'!$F$18)</f>
        <v>51620</v>
      </c>
      <c r="D20" s="85">
        <f>IF(OR(C20="",C20=0),"",(E20/C20)*10)</f>
        <v>75.78167376985664</v>
      </c>
      <c r="E20" s="86">
        <f>IF(ISERROR('[67]Récolte_N'!$H$18)=TRUE,"",'[67]Récolte_N'!$H$18)</f>
        <v>391185</v>
      </c>
      <c r="F20" s="95">
        <f t="shared" si="5"/>
        <v>506250</v>
      </c>
      <c r="G20" s="160">
        <f>IF(ISERROR('[67]Récolte_N'!$I$18)=TRUE,"",'[67]Récolte_N'!$I$18)</f>
        <v>346500</v>
      </c>
      <c r="H20" s="161">
        <f t="shared" si="6"/>
        <v>456502.162</v>
      </c>
      <c r="I20" s="88">
        <f t="shared" si="4"/>
        <v>-0.24096745022644606</v>
      </c>
      <c r="J20" s="89">
        <f t="shared" si="3"/>
        <v>44685</v>
      </c>
      <c r="K20" s="97">
        <f t="shared" si="7"/>
        <v>49747.83799999999</v>
      </c>
      <c r="L20" s="208">
        <f t="shared" si="9"/>
        <v>-0.10177001058819868</v>
      </c>
      <c r="M20" s="212">
        <f t="shared" si="8"/>
        <v>19997.83799999999</v>
      </c>
      <c r="N20" s="61" t="s">
        <v>27</v>
      </c>
      <c r="O20" s="85">
        <f>IF(ISERROR('[10]Récolte_N'!$F$18)=TRUE,"",'[10]Récolte_N'!$F$18)</f>
        <v>56830</v>
      </c>
      <c r="P20" s="85">
        <f t="shared" si="1"/>
        <v>89.08147105402077</v>
      </c>
      <c r="Q20" s="86">
        <f>IF(ISERROR('[10]Récolte_N'!$H$18)=TRUE,"",'[10]Récolte_N'!$H$18)</f>
        <v>506250</v>
      </c>
      <c r="R20" s="160">
        <f>'[2]MA'!$AI176</f>
        <v>456502.162</v>
      </c>
      <c r="S20" s="205">
        <f t="shared" si="10"/>
        <v>-115065</v>
      </c>
      <c r="T20" s="210">
        <f t="shared" si="11"/>
        <v>-5210</v>
      </c>
      <c r="U20" s="211">
        <f t="shared" si="11"/>
        <v>-13.299797284164129</v>
      </c>
    </row>
    <row r="21" spans="1:21" ht="13.5" customHeight="1">
      <c r="A21" s="23" t="s">
        <v>13</v>
      </c>
      <c r="B21" s="93" t="s">
        <v>15</v>
      </c>
      <c r="C21" s="85">
        <f>IF(ISERROR('[68]Récolte_N'!$F$18)=TRUE,"",'[68]Récolte_N'!$F$18)</f>
        <v>17000</v>
      </c>
      <c r="D21" s="85">
        <f>IF(OR(C21="",C21=0),"",(E21/C21)*10)</f>
        <v>73.52941176470588</v>
      </c>
      <c r="E21" s="86">
        <f>IF(ISERROR('[68]Récolte_N'!$H$18)=TRUE,"",'[68]Récolte_N'!$H$18)</f>
        <v>125000</v>
      </c>
      <c r="F21" s="95">
        <f t="shared" si="5"/>
        <v>242000</v>
      </c>
      <c r="G21" s="160">
        <f>IF(ISERROR('[68]Récolte_N'!$I$18)=TRUE,"",'[68]Récolte_N'!$I$18)</f>
        <v>130000</v>
      </c>
      <c r="H21" s="161">
        <f t="shared" si="6"/>
        <v>244613.59299999994</v>
      </c>
      <c r="I21" s="88">
        <f t="shared" si="4"/>
        <v>-0.4685495666628795</v>
      </c>
      <c r="J21" s="89">
        <f t="shared" si="3"/>
        <v>-5000</v>
      </c>
      <c r="K21" s="97">
        <f t="shared" si="7"/>
        <v>-2613.5929999999353</v>
      </c>
      <c r="L21" s="208">
        <f>J21/K21-1</f>
        <v>0.9130752186741102</v>
      </c>
      <c r="M21" s="212">
        <f t="shared" si="8"/>
        <v>1165386.4070000001</v>
      </c>
      <c r="N21" s="61" t="s">
        <v>15</v>
      </c>
      <c r="O21" s="85">
        <f>IF(ISERROR('[11]Récolte_N'!$F$18)=TRUE,"",'[11]Récolte_N'!$F$18)</f>
        <v>31000</v>
      </c>
      <c r="P21" s="85">
        <f t="shared" si="1"/>
        <v>78.06451612903226</v>
      </c>
      <c r="Q21" s="86">
        <f>IF(ISERROR('[11]Récolte_N'!$H$18)=TRUE,"",'[11]Récolte_N'!$H$18)</f>
        <v>242000</v>
      </c>
      <c r="R21" s="160">
        <f>'[2]MA'!$AI177</f>
        <v>244613.59299999994</v>
      </c>
      <c r="S21" s="205">
        <f t="shared" si="10"/>
        <v>-117000</v>
      </c>
      <c r="T21" s="210">
        <f t="shared" si="11"/>
        <v>-14000</v>
      </c>
      <c r="U21" s="211">
        <f t="shared" si="11"/>
        <v>-4.535104364326372</v>
      </c>
    </row>
    <row r="22" spans="1:21" ht="13.5" customHeight="1">
      <c r="A22" s="23" t="s">
        <v>13</v>
      </c>
      <c r="B22" s="93" t="s">
        <v>29</v>
      </c>
      <c r="C22" s="85">
        <f>IF(ISERROR('[69]Récolte_N'!$F$18)=TRUE,"",'[69]Récolte_N'!$F$18)</f>
        <v>131000</v>
      </c>
      <c r="D22" s="85">
        <f>IF(OR(C22="",C22=0),"",(E22/C22)*10)</f>
        <v>99.23664122137404</v>
      </c>
      <c r="E22" s="86">
        <f>IF(ISERROR('[69]Récolte_N'!$H$18)=TRUE,"",'[69]Récolte_N'!$H$18)</f>
        <v>1300000</v>
      </c>
      <c r="F22" s="95">
        <f t="shared" si="5"/>
        <v>1730000</v>
      </c>
      <c r="G22" s="160">
        <f>IF(ISERROR('[69]Récolte_N'!$I$18)=TRUE,"",'[69]Récolte_N'!$I$18)</f>
        <v>1280000</v>
      </c>
      <c r="H22" s="161">
        <f t="shared" si="6"/>
        <v>1737470.76</v>
      </c>
      <c r="I22" s="88">
        <f t="shared" si="4"/>
        <v>-0.2632969547067371</v>
      </c>
      <c r="J22" s="89">
        <f t="shared" si="3"/>
        <v>20000</v>
      </c>
      <c r="K22" s="97">
        <f t="shared" si="7"/>
        <v>-7470.760000000009</v>
      </c>
      <c r="L22" s="208">
        <f t="shared" si="9"/>
        <v>-3.6771038020228164</v>
      </c>
      <c r="M22" s="212">
        <f t="shared" si="8"/>
        <v>133929.24</v>
      </c>
      <c r="N22" s="61" t="s">
        <v>29</v>
      </c>
      <c r="O22" s="85">
        <f>IF(ISERROR('[12]Récolte_N'!$F$18)=TRUE,"",'[12]Récolte_N'!$F$18)</f>
        <v>144200</v>
      </c>
      <c r="P22" s="85">
        <f t="shared" si="1"/>
        <v>119.97226074895977</v>
      </c>
      <c r="Q22" s="86">
        <f>IF(ISERROR('[12]Récolte_N'!$H$18)=TRUE,"",'[12]Récolte_N'!$H$18)</f>
        <v>1730000</v>
      </c>
      <c r="R22" s="160">
        <f>'[2]MA'!$AI178</f>
        <v>1737470.76</v>
      </c>
      <c r="S22" s="205"/>
      <c r="T22" s="210"/>
      <c r="U22" s="211"/>
    </row>
    <row r="23" spans="1:21" ht="13.5" customHeight="1">
      <c r="A23" s="23" t="s">
        <v>13</v>
      </c>
      <c r="B23" s="93" t="s">
        <v>16</v>
      </c>
      <c r="C23" s="85">
        <f>IF(ISERROR('[70]Récolte_N'!$F$18)=TRUE,"",'[70]Récolte_N'!$F$18)</f>
        <v>95800</v>
      </c>
      <c r="D23" s="85">
        <f t="shared" si="0"/>
        <v>81.89873692703969</v>
      </c>
      <c r="E23" s="86">
        <f>IF(ISERROR('[70]Récolte_N'!$H$18)=TRUE,"",'[70]Récolte_N'!$H$18)</f>
        <v>784589.8997610402</v>
      </c>
      <c r="F23" s="95">
        <f t="shared" si="5"/>
        <v>759394.0699540649</v>
      </c>
      <c r="G23" s="160">
        <f>IF(ISERROR('[70]Récolte_N'!$I$18)=TRUE,"",'[70]Récolte_N'!$I$18)</f>
        <v>591400</v>
      </c>
      <c r="H23" s="161">
        <f t="shared" si="6"/>
        <v>656211.4829999999</v>
      </c>
      <c r="I23" s="88">
        <f t="shared" si="4"/>
        <v>-0.0987661518870433</v>
      </c>
      <c r="J23" s="89">
        <f t="shared" si="3"/>
        <v>193189.89976104023</v>
      </c>
      <c r="K23" s="97">
        <f t="shared" si="7"/>
        <v>103182.58695406502</v>
      </c>
      <c r="L23" s="208">
        <f t="shared" si="9"/>
        <v>0.8723110697645602</v>
      </c>
      <c r="M23" s="212">
        <f t="shared" si="8"/>
        <v>1106188.517</v>
      </c>
      <c r="N23" s="61" t="s">
        <v>16</v>
      </c>
      <c r="O23" s="85">
        <f>IF(ISERROR('[13]Récolte_N'!$F$18)=TRUE,"",'[13]Récolte_N'!$F$18)</f>
        <v>93950</v>
      </c>
      <c r="P23" s="85">
        <f t="shared" si="1"/>
        <v>80.82959765343958</v>
      </c>
      <c r="Q23" s="86">
        <f>IF(ISERROR('[13]Récolte_N'!$H$18)=TRUE,"",'[13]Récolte_N'!$H$18)</f>
        <v>759394.0699540649</v>
      </c>
      <c r="R23" s="160">
        <f>'[2]MA'!$AI179</f>
        <v>656211.4829999999</v>
      </c>
      <c r="S23" s="205">
        <f aca="true" t="shared" si="12" ref="S23:S28">E23-Q23</f>
        <v>25195.829806975322</v>
      </c>
      <c r="T23" s="210">
        <f aca="true" t="shared" si="13" ref="T23:U28">C23-O23</f>
        <v>1850</v>
      </c>
      <c r="U23" s="211">
        <f t="shared" si="13"/>
        <v>1.0691392736001148</v>
      </c>
    </row>
    <row r="24" spans="1:21" ht="13.5" customHeight="1">
      <c r="A24" s="23" t="s">
        <v>13</v>
      </c>
      <c r="B24" s="93" t="s">
        <v>17</v>
      </c>
      <c r="C24" s="85">
        <f>IF(ISERROR('[71]Récolte_N'!$F$18)=TRUE,"",'[71]Récolte_N'!$F$18)</f>
        <v>168845</v>
      </c>
      <c r="D24" s="85">
        <f t="shared" si="0"/>
        <v>77.00553762326395</v>
      </c>
      <c r="E24" s="86">
        <f>IF(ISERROR('[71]Récolte_N'!$H$18)=TRUE,"",'[71]Récolte_N'!$H$18)</f>
        <v>1300200</v>
      </c>
      <c r="F24" s="95">
        <f t="shared" si="5"/>
        <v>1269840</v>
      </c>
      <c r="G24" s="160">
        <f>IF(ISERROR('[71]Récolte_N'!$I$18)=TRUE,"",'[71]Récolte_N'!$I$18)</f>
        <v>1171000</v>
      </c>
      <c r="H24" s="161">
        <f t="shared" si="6"/>
        <v>1004473.4689999999</v>
      </c>
      <c r="I24" s="88">
        <f t="shared" si="4"/>
        <v>0.16578489740080937</v>
      </c>
      <c r="J24" s="89">
        <f t="shared" si="3"/>
        <v>129200</v>
      </c>
      <c r="K24" s="97">
        <f t="shared" si="7"/>
        <v>265366.5310000001</v>
      </c>
      <c r="L24" s="208">
        <f t="shared" si="9"/>
        <v>-0.5131262427363157</v>
      </c>
      <c r="M24" s="212">
        <f t="shared" si="8"/>
        <v>1486526.531</v>
      </c>
      <c r="N24" s="61" t="s">
        <v>17</v>
      </c>
      <c r="O24" s="85">
        <f>IF(ISERROR('[14]Récolte_N'!$F$18)=TRUE,"",'[14]Récolte_N'!$F$18)</f>
        <v>152039</v>
      </c>
      <c r="P24" s="85">
        <f t="shared" si="1"/>
        <v>83.5206756161248</v>
      </c>
      <c r="Q24" s="86">
        <f>IF(ISERROR('[14]Récolte_N'!$H$18)=TRUE,"",'[14]Récolte_N'!$H$18)</f>
        <v>1269840</v>
      </c>
      <c r="R24" s="160">
        <f>'[2]MA'!$AI180</f>
        <v>1004473.4689999999</v>
      </c>
      <c r="S24" s="205">
        <f t="shared" si="12"/>
        <v>30360</v>
      </c>
      <c r="T24" s="210">
        <f t="shared" si="13"/>
        <v>16806</v>
      </c>
      <c r="U24" s="211">
        <f t="shared" si="13"/>
        <v>-6.515137992860858</v>
      </c>
    </row>
    <row r="25" spans="1:21" ht="13.5" customHeight="1">
      <c r="A25" s="23" t="s">
        <v>13</v>
      </c>
      <c r="B25" s="93" t="s">
        <v>18</v>
      </c>
      <c r="C25" s="85">
        <f>IF(ISERROR('[72]Récolte_N'!$F$18)=TRUE,"",'[72]Récolte_N'!$F$18)</f>
        <v>168500</v>
      </c>
      <c r="D25" s="85">
        <f t="shared" si="0"/>
        <v>94.74777448071217</v>
      </c>
      <c r="E25" s="86">
        <f>IF(ISERROR('[72]Récolte_N'!$H$18)=TRUE,"",'[72]Récolte_N'!$H$18)</f>
        <v>1596500</v>
      </c>
      <c r="F25" s="95">
        <f t="shared" si="5"/>
        <v>1208300</v>
      </c>
      <c r="G25" s="160">
        <f>IF(ISERROR('[72]Récolte_N'!$I$18)=TRUE,"",'[72]Récolte_N'!$I$18)</f>
        <v>1320000</v>
      </c>
      <c r="H25" s="161">
        <f t="shared" si="6"/>
        <v>1004123.747</v>
      </c>
      <c r="I25" s="88">
        <f t="shared" si="4"/>
        <v>0.314579008756378</v>
      </c>
      <c r="J25" s="89">
        <f t="shared" si="3"/>
        <v>276500</v>
      </c>
      <c r="K25" s="97">
        <f t="shared" si="7"/>
        <v>204176.25300000003</v>
      </c>
      <c r="L25" s="208">
        <f t="shared" si="9"/>
        <v>0.3542221288584426</v>
      </c>
      <c r="M25" s="212">
        <f t="shared" si="8"/>
        <v>730876.253</v>
      </c>
      <c r="N25" s="61" t="s">
        <v>18</v>
      </c>
      <c r="O25" s="85">
        <f>IF(ISERROR('[15]Récolte_N'!$F$18)=TRUE,"",'[15]Récolte_N'!$F$18)</f>
        <v>125000</v>
      </c>
      <c r="P25" s="85">
        <f t="shared" si="1"/>
        <v>96.66399999999999</v>
      </c>
      <c r="Q25" s="86">
        <f>IF(ISERROR('[15]Récolte_N'!$H$18)=TRUE,"",'[15]Récolte_N'!$H$18)</f>
        <v>1208300</v>
      </c>
      <c r="R25" s="160">
        <f>'[2]MA'!$AI181</f>
        <v>1004123.747</v>
      </c>
      <c r="S25" s="205">
        <f t="shared" si="12"/>
        <v>388200</v>
      </c>
      <c r="T25" s="210">
        <f t="shared" si="13"/>
        <v>43500</v>
      </c>
      <c r="U25" s="211">
        <f t="shared" si="13"/>
        <v>-1.9162255192878206</v>
      </c>
    </row>
    <row r="26" spans="1:21" ht="13.5" customHeight="1">
      <c r="A26" s="23" t="s">
        <v>13</v>
      </c>
      <c r="B26" s="93" t="s">
        <v>19</v>
      </c>
      <c r="C26" s="85">
        <f>IF(ISERROR('[73]Récolte_N'!$F$18)=TRUE,"",'[73]Récolte_N'!$F$18)</f>
        <v>50600</v>
      </c>
      <c r="D26" s="85">
        <f t="shared" si="0"/>
        <v>97</v>
      </c>
      <c r="E26" s="86">
        <f>IF(ISERROR('[73]Récolte_N'!$H$18)=TRUE,"",'[73]Récolte_N'!$H$18)</f>
        <v>490820</v>
      </c>
      <c r="F26" s="95">
        <f t="shared" si="5"/>
        <v>403417.5</v>
      </c>
      <c r="G26" s="160">
        <f>IF(ISERROR('[73]Récolte_N'!$I$18)=TRUE,"",'[73]Récolte_N'!$I$18)</f>
        <v>415000</v>
      </c>
      <c r="H26" s="161">
        <f t="shared" si="6"/>
        <v>361128.095</v>
      </c>
      <c r="I26" s="88">
        <f t="shared" si="4"/>
        <v>0.149176720797644</v>
      </c>
      <c r="J26" s="89">
        <f t="shared" si="3"/>
        <v>75820</v>
      </c>
      <c r="K26" s="97">
        <f t="shared" si="7"/>
        <v>42289.40500000003</v>
      </c>
      <c r="L26" s="208">
        <f t="shared" si="9"/>
        <v>0.7928840568932087</v>
      </c>
      <c r="M26" s="212">
        <f t="shared" si="8"/>
        <v>1533871.905</v>
      </c>
      <c r="N26" s="61" t="s">
        <v>19</v>
      </c>
      <c r="O26" s="85">
        <f>IF(ISERROR('[16]Récolte_N'!$F$18)=TRUE,"",'[16]Récolte_N'!$F$18)</f>
        <v>42465</v>
      </c>
      <c r="P26" s="85">
        <f t="shared" si="1"/>
        <v>95</v>
      </c>
      <c r="Q26" s="86">
        <f>IF(ISERROR('[16]Récolte_N'!$H$18)=TRUE,"",'[16]Récolte_N'!$H$18)</f>
        <v>403417.5</v>
      </c>
      <c r="R26" s="160">
        <f>'[2]MA'!$AI182</f>
        <v>361128.095</v>
      </c>
      <c r="S26" s="205">
        <f t="shared" si="12"/>
        <v>87402.5</v>
      </c>
      <c r="T26" s="210">
        <f t="shared" si="13"/>
        <v>8135</v>
      </c>
      <c r="U26" s="211">
        <f t="shared" si="13"/>
        <v>2</v>
      </c>
    </row>
    <row r="27" spans="1:21" ht="13.5" customHeight="1">
      <c r="A27" s="23" t="s">
        <v>13</v>
      </c>
      <c r="B27" s="93" t="s">
        <v>20</v>
      </c>
      <c r="C27" s="85">
        <f>IF(ISERROR('[74]Récolte_N'!$F$18)=TRUE,"",'[74]Récolte_N'!$F$18)</f>
        <v>202850</v>
      </c>
      <c r="D27" s="85">
        <f>IF(OR(C27="",C27=0),"",(E27/C27)*10)</f>
        <v>81.89198915454769</v>
      </c>
      <c r="E27" s="86">
        <f>IF(ISERROR('[74]Récolte_N'!$H$18)=TRUE,"",'[74]Récolte_N'!$H$18)</f>
        <v>1661179</v>
      </c>
      <c r="F27" s="95">
        <f t="shared" si="5"/>
        <v>1367242</v>
      </c>
      <c r="G27" s="160">
        <f>IF(ISERROR('[74]Récolte_N'!$I$18)=TRUE,"",'[74]Récolte_N'!$I$18)</f>
        <v>1480000</v>
      </c>
      <c r="H27" s="161">
        <f t="shared" si="6"/>
        <v>1202747.4120000002</v>
      </c>
      <c r="I27" s="88">
        <f t="shared" si="4"/>
        <v>0.23051605452134583</v>
      </c>
      <c r="J27" s="89">
        <f t="shared" si="3"/>
        <v>181179</v>
      </c>
      <c r="K27" s="97">
        <f t="shared" si="7"/>
        <v>164494.58799999976</v>
      </c>
      <c r="L27" s="208">
        <f t="shared" si="9"/>
        <v>0.1014283339218447</v>
      </c>
      <c r="M27" s="212">
        <f t="shared" si="8"/>
        <v>348252.58799999976</v>
      </c>
      <c r="N27" s="61" t="s">
        <v>20</v>
      </c>
      <c r="O27" s="85">
        <f>IF(ISERROR('[17]Récolte_N'!$F$18)=TRUE,"",'[17]Récolte_N'!$F$18)</f>
        <v>165440</v>
      </c>
      <c r="P27" s="85">
        <f t="shared" si="1"/>
        <v>82.64277079303675</v>
      </c>
      <c r="Q27" s="86">
        <f>IF(ISERROR('[17]Récolte_N'!$H$18)=TRUE,"",'[17]Récolte_N'!$H$18)</f>
        <v>1367242</v>
      </c>
      <c r="R27" s="160">
        <f>'[2]MA'!$AI183</f>
        <v>1202747.4120000002</v>
      </c>
      <c r="S27" s="205">
        <f t="shared" si="12"/>
        <v>293937</v>
      </c>
      <c r="T27" s="210">
        <f t="shared" si="13"/>
        <v>37410</v>
      </c>
      <c r="U27" s="211">
        <f t="shared" si="13"/>
        <v>-0.7507816384890589</v>
      </c>
    </row>
    <row r="28" spans="1:21" ht="13.5" customHeight="1">
      <c r="A28" s="23" t="s">
        <v>13</v>
      </c>
      <c r="B28" s="93" t="s">
        <v>21</v>
      </c>
      <c r="C28" s="85">
        <f>IF(ISERROR('[75]Récolte_N'!$F$18)=TRUE,"",'[75]Récolte_N'!$F$18)</f>
        <v>12600</v>
      </c>
      <c r="D28" s="85">
        <f t="shared" si="0"/>
        <v>70</v>
      </c>
      <c r="E28" s="86">
        <f>IF(ISERROR('[75]Récolte_N'!$H$18)=TRUE,"",'[75]Récolte_N'!$H$18)</f>
        <v>88200</v>
      </c>
      <c r="F28" s="95">
        <f t="shared" si="5"/>
        <v>80497.56</v>
      </c>
      <c r="G28" s="160">
        <f>IF(ISERROR('[75]Récolte_N'!$I$18)=TRUE,"",'[75]Récolte_N'!$I$18)</f>
        <v>71000</v>
      </c>
      <c r="H28" s="161">
        <f t="shared" si="6"/>
        <v>55546.89300000001</v>
      </c>
      <c r="I28" s="88">
        <f t="shared" si="4"/>
        <v>0.27819930450475394</v>
      </c>
      <c r="J28" s="89">
        <f t="shared" si="3"/>
        <v>17200</v>
      </c>
      <c r="K28" s="97">
        <f t="shared" si="7"/>
        <v>24950.666999999987</v>
      </c>
      <c r="L28" s="208">
        <f t="shared" si="9"/>
        <v>-0.3106396714765177</v>
      </c>
      <c r="M28" s="212">
        <f t="shared" si="8"/>
        <v>156953.107</v>
      </c>
      <c r="N28" s="61" t="s">
        <v>21</v>
      </c>
      <c r="O28" s="85">
        <f>IF(ISERROR('[18]Récolte_N'!$F$18)=TRUE,"",'[18]Récolte_N'!$F$18)</f>
        <v>9382</v>
      </c>
      <c r="P28" s="85">
        <f t="shared" si="1"/>
        <v>85.8</v>
      </c>
      <c r="Q28" s="86">
        <f>IF(ISERROR('[18]Récolte_N'!$H$18)=TRUE,"",'[18]Récolte_N'!$H$18)</f>
        <v>80497.56</v>
      </c>
      <c r="R28" s="160">
        <f>'[2]MA'!$AI184</f>
        <v>55546.89300000001</v>
      </c>
      <c r="S28" s="205">
        <f t="shared" si="12"/>
        <v>7702.440000000002</v>
      </c>
      <c r="T28" s="210">
        <f t="shared" si="13"/>
        <v>3218</v>
      </c>
      <c r="U28" s="211">
        <f t="shared" si="13"/>
        <v>-15.799999999999997</v>
      </c>
    </row>
    <row r="29" spans="2:21" ht="12.75">
      <c r="B29" s="93" t="s">
        <v>30</v>
      </c>
      <c r="C29" s="85">
        <f>IF(ISERROR('[76]Récolte_N'!$F$18)=TRUE,"",'[76]Récolte_N'!$F$18)</f>
        <v>23000</v>
      </c>
      <c r="D29" s="85">
        <f t="shared" si="0"/>
        <v>85</v>
      </c>
      <c r="E29" s="86">
        <f>IF(ISERROR('[76]Récolte_N'!$H$18)=TRUE,"",'[76]Récolte_N'!$H$18)</f>
        <v>195500</v>
      </c>
      <c r="F29" s="95">
        <f t="shared" si="5"/>
        <v>138330</v>
      </c>
      <c r="G29" s="160">
        <f>IF(ISERROR('[76]Récolte_N'!$I$18)=TRUE,"",'[76]Récolte_N'!$I$18)</f>
        <v>141500</v>
      </c>
      <c r="H29" s="161">
        <f t="shared" si="6"/>
        <v>119040.831</v>
      </c>
      <c r="I29" s="88">
        <f t="shared" si="4"/>
        <v>0.188667777361198</v>
      </c>
      <c r="J29" s="89">
        <f t="shared" si="3"/>
        <v>54000</v>
      </c>
      <c r="K29" s="97">
        <f t="shared" si="7"/>
        <v>19289.168999999994</v>
      </c>
      <c r="L29" s="208">
        <f t="shared" si="9"/>
        <v>1.7994985164990784</v>
      </c>
      <c r="M29" s="212">
        <f t="shared" si="8"/>
        <v>1052459.169</v>
      </c>
      <c r="N29" s="61" t="s">
        <v>30</v>
      </c>
      <c r="O29" s="85">
        <f>IF(ISERROR('[19]Récolte_N'!$F$18)=TRUE,"",'[19]Récolte_N'!$F$18)</f>
        <v>15900</v>
      </c>
      <c r="P29" s="85">
        <f t="shared" si="1"/>
        <v>87</v>
      </c>
      <c r="Q29" s="86">
        <f>IF(ISERROR('[19]Récolte_N'!$H$18)=TRUE,"",'[19]Récolte_N'!$H$18)</f>
        <v>138330</v>
      </c>
      <c r="R29" s="160">
        <f>'[2]MA'!$AI185</f>
        <v>119040.831</v>
      </c>
      <c r="S29" s="205"/>
      <c r="T29" s="210"/>
      <c r="U29" s="211"/>
    </row>
    <row r="30" spans="2:21" ht="12.75">
      <c r="B30" s="93" t="s">
        <v>22</v>
      </c>
      <c r="C30" s="85">
        <f>IF(ISERROR('[77]Récolte_N'!$F$18)=TRUE,"",'[77]Récolte_N'!$F$18)</f>
        <v>173721</v>
      </c>
      <c r="D30" s="85">
        <f t="shared" si="0"/>
        <v>77.37429556587863</v>
      </c>
      <c r="E30" s="86">
        <f>IF(ISERROR('[77]Récolte_N'!$H$18)=TRUE,"",'[77]Récolte_N'!$H$18)</f>
        <v>1344154</v>
      </c>
      <c r="F30" s="95">
        <f t="shared" si="5"/>
        <v>1671966</v>
      </c>
      <c r="G30" s="160">
        <f>IF(ISERROR('[77]Récolte_N'!$I$18)=TRUE,"",'[77]Récolte_N'!$I$18)</f>
        <v>1030000</v>
      </c>
      <c r="H30" s="161">
        <f t="shared" si="6"/>
        <v>1338145.0180000002</v>
      </c>
      <c r="I30" s="88">
        <f t="shared" si="4"/>
        <v>-0.23027774557689984</v>
      </c>
      <c r="J30" s="89">
        <f t="shared" si="3"/>
        <v>314154</v>
      </c>
      <c r="K30" s="97">
        <f>Q30-H30</f>
        <v>333820.98199999984</v>
      </c>
      <c r="L30" s="208">
        <f t="shared" si="9"/>
        <v>-0.05891475689206338</v>
      </c>
      <c r="M30" s="212">
        <f t="shared" si="8"/>
        <v>-290845.01800000016</v>
      </c>
      <c r="N30" s="61" t="s">
        <v>22</v>
      </c>
      <c r="O30" s="85">
        <f>IF(ISERROR('[20]Récolte_N'!$F$18)=TRUE,"",'[20]Récolte_N'!$F$18)</f>
        <v>174206</v>
      </c>
      <c r="P30" s="85">
        <f t="shared" si="1"/>
        <v>95.97637280001837</v>
      </c>
      <c r="Q30" s="86">
        <f>IF(ISERROR('[20]Récolte_N'!$H$18)=TRUE,"",'[20]Récolte_N'!$H$18)</f>
        <v>1671966</v>
      </c>
      <c r="R30" s="160">
        <f>'[2]MA'!$AI186</f>
        <v>1338145.0180000002</v>
      </c>
      <c r="S30" s="205">
        <f>E30-Q30</f>
        <v>-327812</v>
      </c>
      <c r="T30" s="210">
        <f>C30-O30</f>
        <v>-485</v>
      </c>
      <c r="U30" s="211">
        <f>D30-P30</f>
        <v>-18.602077234139742</v>
      </c>
    </row>
    <row r="31" spans="2:21" ht="12.75">
      <c r="B31" s="93" t="s">
        <v>23</v>
      </c>
      <c r="C31" s="85">
        <f>IF(ISERROR('[78]Récolte_N'!$F$18)=TRUE,"",'[78]Récolte_N'!$F$18)</f>
        <v>4800</v>
      </c>
      <c r="D31" s="85">
        <f t="shared" si="0"/>
        <v>49.79166666666667</v>
      </c>
      <c r="E31" s="86">
        <f>IF(ISERROR('[78]Récolte_N'!$H$18)=TRUE,"",'[78]Récolte_N'!$H$18)</f>
        <v>23900</v>
      </c>
      <c r="F31" s="86">
        <f>Q31</f>
        <v>22400</v>
      </c>
      <c r="G31" s="160">
        <f>IF(ISERROR('[78]Récolte_N'!$I$18)=TRUE,"",'[78]Récolte_N'!$I$18)</f>
        <v>17300</v>
      </c>
      <c r="H31" s="160">
        <f>R31</f>
        <v>16681.619000000002</v>
      </c>
      <c r="I31" s="88">
        <f t="shared" si="4"/>
        <v>0.03706960337602716</v>
      </c>
      <c r="J31" s="89">
        <f t="shared" si="3"/>
        <v>6600</v>
      </c>
      <c r="K31" s="90">
        <f>Q31-H31</f>
        <v>5718.380999999998</v>
      </c>
      <c r="L31" s="208">
        <f t="shared" si="9"/>
        <v>0.1541728331847778</v>
      </c>
      <c r="M31" s="209">
        <f>G31-H31</f>
        <v>618.3809999999976</v>
      </c>
      <c r="N31" s="61" t="s">
        <v>23</v>
      </c>
      <c r="O31" s="85">
        <f>IF(ISERROR('[21]Récolte_N'!$F$18)=TRUE,"",'[21]Récolte_N'!$F$18)</f>
        <v>4000</v>
      </c>
      <c r="P31" s="85">
        <f t="shared" si="1"/>
        <v>56</v>
      </c>
      <c r="Q31" s="86">
        <f>IF(ISERROR('[21]Récolte_N'!$H$18)=TRUE,"",'[21]Récolte_N'!$H$18)</f>
        <v>22400</v>
      </c>
      <c r="R31" s="160">
        <f>'[2]MA'!$AI187</f>
        <v>16681.619000000002</v>
      </c>
      <c r="S31" s="205">
        <f>E31-Q31</f>
        <v>1500</v>
      </c>
      <c r="T31" s="210">
        <f>C31-O31</f>
        <v>800</v>
      </c>
      <c r="U31" s="211">
        <f>D31-P31</f>
        <v>-6.208333333333329</v>
      </c>
    </row>
    <row r="32" spans="2:21" ht="12.75">
      <c r="B32" s="52"/>
      <c r="C32" s="98"/>
      <c r="D32" s="98"/>
      <c r="E32" s="99"/>
      <c r="F32" s="100"/>
      <c r="G32" s="101"/>
      <c r="H32" s="162"/>
      <c r="I32" s="102"/>
      <c r="J32" s="103"/>
      <c r="K32" s="104"/>
      <c r="L32" s="40"/>
      <c r="M32" s="213"/>
      <c r="N32" s="61"/>
      <c r="O32" s="105"/>
      <c r="P32" s="105"/>
      <c r="Q32" s="105"/>
      <c r="R32" s="214"/>
      <c r="S32" s="215"/>
      <c r="T32" s="202"/>
      <c r="U32" s="202"/>
    </row>
    <row r="33" spans="2:21" ht="15.75" thickBot="1">
      <c r="B33" s="106" t="s">
        <v>24</v>
      </c>
      <c r="C33" s="107">
        <f>IF(SUM(C12:C31)=0,"",SUM(C12:C31))</f>
        <v>1762791</v>
      </c>
      <c r="D33" s="107">
        <f>IF(OR(C33="",C33=0),"",(E33/C33)*10)</f>
        <v>82.14842201804433</v>
      </c>
      <c r="E33" s="107">
        <f>IF(SUM(E12:E31)=0,"",SUM(E12:E31))</f>
        <v>14481049.89976104</v>
      </c>
      <c r="F33" s="108">
        <f>IF(SUM(F12:F31)=0,"",SUM(F12:F31))</f>
        <v>15340936.129954066</v>
      </c>
      <c r="G33" s="109">
        <f>IF(SUM(G12:G31)=0,"",SUM(G12:G31))</f>
        <v>12585730</v>
      </c>
      <c r="H33" s="110">
        <f>IF(SUM(H12:H31)=0,"",SUM(H12:H31))</f>
        <v>13691569.981</v>
      </c>
      <c r="I33" s="111">
        <f>IF(OR(G33=0,G33=""),"",(G33/H33)-1)</f>
        <v>-0.08076794571656809</v>
      </c>
      <c r="J33" s="112">
        <f>SUM(J12:J31)</f>
        <v>1895319.8997610402</v>
      </c>
      <c r="K33" s="113">
        <f>SUM(K12:K31)</f>
        <v>1649366.1489540653</v>
      </c>
      <c r="L33" s="216">
        <f>J33/K33-1</f>
        <v>0.14912016410846363</v>
      </c>
      <c r="M33" s="217">
        <f>G33-H33</f>
        <v>-1105839.9810000006</v>
      </c>
      <c r="N33" s="114" t="s">
        <v>24</v>
      </c>
      <c r="O33" s="218">
        <f>IF(SUM(O12:O31)=0,"",SUM(O12:O31))</f>
        <v>1674107</v>
      </c>
      <c r="P33" s="218">
        <f>IF(OR(O33="",O33=0),"",(Q33/O33)*10)</f>
        <v>91.6365329692431</v>
      </c>
      <c r="Q33" s="219">
        <f>IF(SUM(Q12:Q31)=0,"",SUM(Q12:Q31))</f>
        <v>15340936.129954066</v>
      </c>
      <c r="R33" s="220">
        <f>IF(SUM(R12:R31)=0,"",SUM(R12:R31))</f>
        <v>13691569.981</v>
      </c>
      <c r="S33" s="221">
        <f>E33-Q33</f>
        <v>-859886.2301930264</v>
      </c>
      <c r="T33" s="222">
        <f>C33-O33</f>
        <v>88684</v>
      </c>
      <c r="U33" s="223">
        <f>D33-P33</f>
        <v>-9.488110951198777</v>
      </c>
    </row>
    <row r="34" spans="2:10" ht="12.75" thickTop="1">
      <c r="B34" s="117"/>
      <c r="C34" s="118"/>
      <c r="D34" s="118"/>
      <c r="E34" s="118"/>
      <c r="F34" s="118"/>
      <c r="G34" s="118"/>
      <c r="H34" s="120"/>
      <c r="I34" s="121"/>
      <c r="J34" s="122"/>
    </row>
    <row r="35" spans="2:10" ht="15">
      <c r="B35" s="123" t="s">
        <v>47</v>
      </c>
      <c r="C35" s="124">
        <f>O33</f>
        <v>1674107</v>
      </c>
      <c r="D35" s="224">
        <f>IF(OR(C35="",C35=0),"",(E35/C35)*10)</f>
        <v>91.6365329692431</v>
      </c>
      <c r="E35" s="124">
        <f>Q33</f>
        <v>15340936.129954066</v>
      </c>
      <c r="G35" s="124">
        <f>R33</f>
        <v>13691569.981</v>
      </c>
      <c r="H35" s="120"/>
      <c r="I35" s="119"/>
      <c r="J35" s="122"/>
    </row>
    <row r="36" spans="2:10" ht="12">
      <c r="B36" s="123" t="s">
        <v>48</v>
      </c>
      <c r="C36" s="125"/>
      <c r="D36" s="126"/>
      <c r="E36" s="125"/>
      <c r="G36" s="125"/>
      <c r="H36" s="120"/>
      <c r="I36" s="119"/>
      <c r="J36" s="122"/>
    </row>
    <row r="37" spans="2:10" ht="12">
      <c r="B37" s="123" t="s">
        <v>25</v>
      </c>
      <c r="C37" s="127">
        <f>IF(OR(C33="",C33=0),"",(C33/C35)-1)</f>
        <v>0.052973913853773924</v>
      </c>
      <c r="D37" s="127">
        <f>IF(OR(D33="",D33=0),"",(D33/D35)-1)</f>
        <v>-0.10354070198600118</v>
      </c>
      <c r="E37" s="127">
        <f>IF(OR(E33="",E33=0),"",(E33/E35)-1)</f>
        <v>-0.056051744359592814</v>
      </c>
      <c r="G37" s="127">
        <f>IF(OR(G33="",G33=0),"",(G33/G35)-1)</f>
        <v>-0.08076794571656809</v>
      </c>
      <c r="H37" s="120"/>
      <c r="I37" s="121"/>
      <c r="J37" s="122"/>
    </row>
    <row r="38" ht="11.25" thickBot="1"/>
    <row r="39" spans="2:10" ht="12.75">
      <c r="B39" s="128" t="s">
        <v>0</v>
      </c>
      <c r="C39" s="129" t="s">
        <v>50</v>
      </c>
      <c r="D39" s="130" t="s">
        <v>50</v>
      </c>
      <c r="E39" s="131" t="s">
        <v>50</v>
      </c>
      <c r="F39" s="131" t="s">
        <v>50</v>
      </c>
      <c r="G39" s="132" t="s">
        <v>85</v>
      </c>
      <c r="H39" s="133" t="s">
        <v>86</v>
      </c>
      <c r="I39" s="40"/>
      <c r="J39" s="40"/>
    </row>
    <row r="40" spans="2:10" ht="12">
      <c r="B40" s="52"/>
      <c r="C40" s="134" t="s">
        <v>87</v>
      </c>
      <c r="D40" s="135" t="s">
        <v>87</v>
      </c>
      <c r="E40" s="136" t="s">
        <v>87</v>
      </c>
      <c r="F40" s="136" t="s">
        <v>87</v>
      </c>
      <c r="G40" s="137" t="s">
        <v>88</v>
      </c>
      <c r="H40" s="138" t="s">
        <v>89</v>
      </c>
      <c r="I40" s="40"/>
      <c r="J40" s="40"/>
    </row>
    <row r="41" spans="2:10" ht="12.75">
      <c r="B41" s="52"/>
      <c r="C41" s="139" t="s">
        <v>108</v>
      </c>
      <c r="D41" s="140" t="s">
        <v>109</v>
      </c>
      <c r="E41" s="141" t="s">
        <v>108</v>
      </c>
      <c r="F41" s="141" t="s">
        <v>109</v>
      </c>
      <c r="G41" s="137" t="s">
        <v>90</v>
      </c>
      <c r="H41" s="138" t="s">
        <v>77</v>
      </c>
      <c r="I41" s="40"/>
      <c r="J41" s="40"/>
    </row>
    <row r="42" spans="2:10" ht="12">
      <c r="B42" s="52"/>
      <c r="C42" s="142" t="s">
        <v>91</v>
      </c>
      <c r="D42" s="143" t="s">
        <v>91</v>
      </c>
      <c r="E42" s="144" t="s">
        <v>58</v>
      </c>
      <c r="F42" s="144" t="s">
        <v>58</v>
      </c>
      <c r="G42" s="145" t="s">
        <v>87</v>
      </c>
      <c r="H42" s="146"/>
      <c r="I42" s="40"/>
      <c r="J42" s="40"/>
    </row>
    <row r="43" spans="2:10" ht="12">
      <c r="B43" s="52" t="s">
        <v>8</v>
      </c>
      <c r="C43" s="147">
        <f>'[22]MA'!$AI168</f>
        <v>1706914.5</v>
      </c>
      <c r="D43" s="148">
        <f>'[2]MA'!$AH168</f>
        <v>2531359.3059999994</v>
      </c>
      <c r="E43" s="149">
        <f>IF(OR(G12="",G12=0),"",C43/G12)</f>
        <v>0.8326290346970532</v>
      </c>
      <c r="F43" s="150">
        <f>IF(OR(H12="",H12=0),"",D43/H12)</f>
        <v>0.9555910955121052</v>
      </c>
      <c r="G43" s="151">
        <f aca="true" t="shared" si="14" ref="G43:G64">IF(OR(E43="",E43=0),"",(E43-F43)*100)</f>
        <v>-12.2962060815052</v>
      </c>
      <c r="H43" s="120">
        <f>IF(E12="","",(G12/E12))</f>
        <v>0.891456923692404</v>
      </c>
      <c r="I43" s="40"/>
      <c r="J43" s="40"/>
    </row>
    <row r="44" spans="2:10" ht="12">
      <c r="B44" s="52" t="s">
        <v>31</v>
      </c>
      <c r="C44" s="148">
        <f>'[22]MA'!$AI169</f>
        <v>323201.4</v>
      </c>
      <c r="D44" s="148">
        <f>'[2]MA'!$AH169</f>
        <v>306777.6560000001</v>
      </c>
      <c r="E44" s="150">
        <f>IF(OR(G13="",G13=0),"",C44/G13)</f>
        <v>0.9234325714285715</v>
      </c>
      <c r="F44" s="150">
        <f>IF(OR(H13="",H13=0),"",D44/H13)</f>
        <v>0.9297781490803334</v>
      </c>
      <c r="G44" s="151">
        <f t="shared" si="14"/>
        <v>-0.6345577651761913</v>
      </c>
      <c r="H44" s="120">
        <f>IF(E13="","",(G13/E13))</f>
        <v>0.7723848153558929</v>
      </c>
      <c r="I44" s="40"/>
      <c r="J44" s="40"/>
    </row>
    <row r="45" spans="2:10" ht="12">
      <c r="B45" s="52" t="s">
        <v>9</v>
      </c>
      <c r="C45" s="148">
        <f>'[22]MA'!$AI170</f>
        <v>357515.1</v>
      </c>
      <c r="D45" s="148">
        <f>'[2]MA'!$AH170</f>
        <v>450613.667</v>
      </c>
      <c r="E45" s="150">
        <f aca="true" t="shared" si="15" ref="E45:F62">IF(OR(G14="",G14=0),"",C45/G14)</f>
        <v>0.9794934246575342</v>
      </c>
      <c r="F45" s="150">
        <f t="shared" si="15"/>
        <v>0.9665851854634846</v>
      </c>
      <c r="G45" s="151">
        <f t="shared" si="14"/>
        <v>1.2908239194049598</v>
      </c>
      <c r="H45" s="120">
        <f>IF(E14="","",(G14/E14))</f>
        <v>0.8395822790633483</v>
      </c>
      <c r="I45" s="40"/>
      <c r="J45" s="40"/>
    </row>
    <row r="46" spans="2:10" ht="12">
      <c r="B46" s="52" t="s">
        <v>28</v>
      </c>
      <c r="C46" s="148">
        <f>'[22]MA'!$AI171</f>
        <v>210585.1</v>
      </c>
      <c r="D46" s="148">
        <f>'[2]MA'!$AH171</f>
        <v>304847.5410000001</v>
      </c>
      <c r="E46" s="150">
        <f t="shared" si="15"/>
        <v>0.9794655813953489</v>
      </c>
      <c r="F46" s="150">
        <f t="shared" si="15"/>
        <v>0.9735163230496767</v>
      </c>
      <c r="G46" s="151">
        <f t="shared" si="14"/>
        <v>0.594925834567217</v>
      </c>
      <c r="H46" s="120">
        <f>IF(E15="","",(G15/E15))</f>
        <v>0.8531746031746031</v>
      </c>
      <c r="I46" s="40"/>
      <c r="J46" s="40"/>
    </row>
    <row r="47" spans="2:10" ht="12">
      <c r="B47" s="52" t="s">
        <v>10</v>
      </c>
      <c r="C47" s="148">
        <f>'[22]MA'!$AI172</f>
        <v>174050</v>
      </c>
      <c r="D47" s="148">
        <f>'[2]MA'!$AH172</f>
        <v>160045.15800000002</v>
      </c>
      <c r="E47" s="150">
        <f t="shared" si="15"/>
        <v>0.9669444444444445</v>
      </c>
      <c r="F47" s="150">
        <f t="shared" si="15"/>
        <v>0.933819899825079</v>
      </c>
      <c r="G47" s="151">
        <f t="shared" si="14"/>
        <v>3.3124544619365537</v>
      </c>
      <c r="H47" s="120">
        <f aca="true" t="shared" si="16" ref="H47:H62">IF(E16="","",(G16/E16))</f>
        <v>0.967741935483871</v>
      </c>
      <c r="I47" s="40"/>
      <c r="J47" s="40"/>
    </row>
    <row r="48" spans="2:10" ht="12">
      <c r="B48" s="52" t="s">
        <v>11</v>
      </c>
      <c r="C48" s="148">
        <f>'[22]MA'!$AI173</f>
        <v>435082.6</v>
      </c>
      <c r="D48" s="148">
        <f>'[2]MA'!$AH173</f>
        <v>411082.16799999995</v>
      </c>
      <c r="E48" s="150">
        <f t="shared" si="15"/>
        <v>0.9799157657657657</v>
      </c>
      <c r="F48" s="150">
        <f t="shared" si="15"/>
        <v>0.9741359616818053</v>
      </c>
      <c r="G48" s="151">
        <f t="shared" si="14"/>
        <v>0.5779804083960394</v>
      </c>
      <c r="H48" s="120">
        <f t="shared" si="16"/>
        <v>0.9055680195798491</v>
      </c>
      <c r="I48" s="40"/>
      <c r="J48" s="40"/>
    </row>
    <row r="49" spans="2:10" ht="12">
      <c r="B49" s="52" t="s">
        <v>12</v>
      </c>
      <c r="C49" s="148">
        <f>'[22]MA'!$AI174</f>
        <v>946432.3</v>
      </c>
      <c r="D49" s="148">
        <f>'[2]MA'!$AH174</f>
        <v>1089899.264</v>
      </c>
      <c r="E49" s="150">
        <f>IF(OR(G18="",G18=0),"",C49/G18)</f>
        <v>0.9858669791666668</v>
      </c>
      <c r="F49" s="150">
        <f>IF(OR(H18="",H18=0),"",D49/H18)</f>
        <v>0.9773012770323439</v>
      </c>
      <c r="G49" s="151">
        <f t="shared" si="14"/>
        <v>0.8565702134322839</v>
      </c>
      <c r="H49" s="120">
        <f t="shared" si="16"/>
        <v>0.9467455621301775</v>
      </c>
      <c r="I49" s="40"/>
      <c r="J49" s="40"/>
    </row>
    <row r="50" spans="2:10" ht="12">
      <c r="B50" s="52" t="s">
        <v>14</v>
      </c>
      <c r="C50" s="148">
        <f>'[22]MA'!$AI175</f>
        <v>27782.6</v>
      </c>
      <c r="D50" s="148">
        <f>'[2]MA'!$AH175</f>
        <v>27867.054000000007</v>
      </c>
      <c r="E50" s="150">
        <f t="shared" si="15"/>
        <v>0.9922357142857142</v>
      </c>
      <c r="F50" s="150">
        <f t="shared" si="15"/>
        <v>0.9949035701927796</v>
      </c>
      <c r="G50" s="151">
        <f t="shared" si="14"/>
        <v>-0.26678559070654195</v>
      </c>
      <c r="H50" s="120">
        <f t="shared" si="16"/>
        <v>0.56</v>
      </c>
      <c r="I50" s="40"/>
      <c r="J50" s="40"/>
    </row>
    <row r="51" spans="2:10" ht="12">
      <c r="B51" s="52" t="s">
        <v>27</v>
      </c>
      <c r="C51" s="148">
        <f>'[22]MA'!$AI176</f>
        <v>346025.4</v>
      </c>
      <c r="D51" s="148">
        <f>'[2]MA'!$AH176</f>
        <v>451155.1</v>
      </c>
      <c r="E51" s="150">
        <f t="shared" si="15"/>
        <v>0.9986303030303031</v>
      </c>
      <c r="F51" s="150">
        <f t="shared" si="15"/>
        <v>0.9882868857037307</v>
      </c>
      <c r="G51" s="151">
        <f t="shared" si="14"/>
        <v>1.0343417326572402</v>
      </c>
      <c r="H51" s="120">
        <f t="shared" si="16"/>
        <v>0.8857701598987692</v>
      </c>
      <c r="I51" s="40"/>
      <c r="J51" s="40"/>
    </row>
    <row r="52" spans="2:10" ht="12">
      <c r="B52" s="52" t="s">
        <v>15</v>
      </c>
      <c r="C52" s="148">
        <f>'[22]MA'!$AI177</f>
        <v>129237.9</v>
      </c>
      <c r="D52" s="148">
        <f>'[2]MA'!$AH177</f>
        <v>241304.45499999993</v>
      </c>
      <c r="E52" s="150">
        <f t="shared" si="15"/>
        <v>0.9941376923076922</v>
      </c>
      <c r="F52" s="150">
        <f t="shared" si="15"/>
        <v>0.9864719782763667</v>
      </c>
      <c r="G52" s="151">
        <f t="shared" si="14"/>
        <v>0.7665714031325543</v>
      </c>
      <c r="H52" s="120">
        <f t="shared" si="16"/>
        <v>1.04</v>
      </c>
      <c r="I52" s="40"/>
      <c r="J52" s="40"/>
    </row>
    <row r="53" spans="2:10" ht="12">
      <c r="B53" s="52" t="s">
        <v>29</v>
      </c>
      <c r="C53" s="148">
        <f>'[22]MA'!$AI178</f>
        <v>1132896.4</v>
      </c>
      <c r="D53" s="148">
        <f>'[2]MA'!$AH178</f>
        <v>1569618.325</v>
      </c>
      <c r="E53" s="150">
        <f t="shared" si="15"/>
        <v>0.8850753124999999</v>
      </c>
      <c r="F53" s="150">
        <f t="shared" si="15"/>
        <v>0.9033926562309457</v>
      </c>
      <c r="G53" s="151">
        <f t="shared" si="14"/>
        <v>-1.8317343730945734</v>
      </c>
      <c r="H53" s="120">
        <f t="shared" si="16"/>
        <v>0.9846153846153847</v>
      </c>
      <c r="I53" s="40"/>
      <c r="J53" s="40"/>
    </row>
    <row r="54" spans="2:10" ht="12">
      <c r="B54" s="52" t="s">
        <v>16</v>
      </c>
      <c r="C54" s="148">
        <f>'[22]MA'!$AI179</f>
        <v>583013.6</v>
      </c>
      <c r="D54" s="148">
        <f>'[2]MA'!$AH179</f>
        <v>635359.7779999999</v>
      </c>
      <c r="E54" s="150">
        <f t="shared" si="15"/>
        <v>0.9858194115657761</v>
      </c>
      <c r="F54" s="150">
        <f t="shared" si="15"/>
        <v>0.9682241083245415</v>
      </c>
      <c r="G54" s="151">
        <f t="shared" si="14"/>
        <v>1.7595303241234594</v>
      </c>
      <c r="H54" s="120">
        <f t="shared" si="16"/>
        <v>0.753769581000368</v>
      </c>
      <c r="I54" s="40"/>
      <c r="J54" s="40"/>
    </row>
    <row r="55" spans="2:10" ht="12">
      <c r="B55" s="52" t="s">
        <v>17</v>
      </c>
      <c r="C55" s="148">
        <f>'[22]MA'!$AI180</f>
        <v>1123746.1</v>
      </c>
      <c r="D55" s="148">
        <f>'[2]MA'!$AH180</f>
        <v>941263.225</v>
      </c>
      <c r="E55" s="150">
        <f t="shared" si="15"/>
        <v>0.9596465414175919</v>
      </c>
      <c r="F55" s="150">
        <f t="shared" si="15"/>
        <v>0.9370712657419128</v>
      </c>
      <c r="G55" s="151">
        <f t="shared" si="14"/>
        <v>2.2575275675679074</v>
      </c>
      <c r="H55" s="120">
        <f t="shared" si="16"/>
        <v>0.9006306722042763</v>
      </c>
      <c r="I55" s="40"/>
      <c r="J55" s="40"/>
    </row>
    <row r="56" spans="2:10" ht="12">
      <c r="B56" s="52" t="s">
        <v>18</v>
      </c>
      <c r="C56" s="148">
        <f>'[22]MA'!$AI181</f>
        <v>1170505.5</v>
      </c>
      <c r="D56" s="148">
        <f>'[2]MA'!$AH181</f>
        <v>917399.794</v>
      </c>
      <c r="E56" s="150">
        <f t="shared" si="15"/>
        <v>0.8867465909090909</v>
      </c>
      <c r="F56" s="150">
        <f t="shared" si="15"/>
        <v>0.9136322059316858</v>
      </c>
      <c r="G56" s="151">
        <f t="shared" si="14"/>
        <v>-2.68856150225949</v>
      </c>
      <c r="H56" s="120">
        <f t="shared" si="16"/>
        <v>0.8268086439085499</v>
      </c>
      <c r="I56" s="40"/>
      <c r="J56" s="40"/>
    </row>
    <row r="57" spans="2:10" ht="12">
      <c r="B57" s="52" t="s">
        <v>19</v>
      </c>
      <c r="C57" s="148">
        <f>'[22]MA'!$AI182</f>
        <v>395786.6</v>
      </c>
      <c r="D57" s="148">
        <f>'[2]MA'!$AH182</f>
        <v>348864.94</v>
      </c>
      <c r="E57" s="150">
        <f t="shared" si="15"/>
        <v>0.9537026506024096</v>
      </c>
      <c r="F57" s="150">
        <f t="shared" si="15"/>
        <v>0.9660420909649803</v>
      </c>
      <c r="G57" s="151">
        <f t="shared" si="14"/>
        <v>-1.233944036257073</v>
      </c>
      <c r="H57" s="120">
        <f t="shared" si="16"/>
        <v>0.8455238172853592</v>
      </c>
      <c r="I57" s="40"/>
      <c r="J57" s="40"/>
    </row>
    <row r="58" spans="2:10" ht="12">
      <c r="B58" s="52" t="s">
        <v>20</v>
      </c>
      <c r="C58" s="148">
        <f>'[22]MA'!$AI183</f>
        <v>1391911.3</v>
      </c>
      <c r="D58" s="148">
        <f>'[2]MA'!$AH183</f>
        <v>1117982.0950000002</v>
      </c>
      <c r="E58" s="150">
        <f t="shared" si="15"/>
        <v>0.9404806081081082</v>
      </c>
      <c r="F58" s="150">
        <f t="shared" si="15"/>
        <v>0.929523592273587</v>
      </c>
      <c r="G58" s="151">
        <f t="shared" si="14"/>
        <v>1.0957015834521133</v>
      </c>
      <c r="H58" s="120">
        <f t="shared" si="16"/>
        <v>0.890933487601276</v>
      </c>
      <c r="I58" s="40"/>
      <c r="J58" s="40"/>
    </row>
    <row r="59" spans="2:10" ht="12">
      <c r="B59" s="52" t="s">
        <v>21</v>
      </c>
      <c r="C59" s="148">
        <f>'[22]MA'!$AI184</f>
        <v>68063.6</v>
      </c>
      <c r="D59" s="148">
        <f>'[2]MA'!$AH184</f>
        <v>50548.21200000001</v>
      </c>
      <c r="E59" s="150">
        <f t="shared" si="15"/>
        <v>0.9586422535211269</v>
      </c>
      <c r="F59" s="150">
        <f t="shared" si="15"/>
        <v>0.9100097101740685</v>
      </c>
      <c r="G59" s="151">
        <f t="shared" si="14"/>
        <v>4.863254334705836</v>
      </c>
      <c r="H59" s="120">
        <f>IF(E28="","",(G28/E28))</f>
        <v>0.8049886621315193</v>
      </c>
      <c r="I59" s="40"/>
      <c r="J59" s="40"/>
    </row>
    <row r="60" spans="2:10" ht="12">
      <c r="B60" s="52" t="s">
        <v>30</v>
      </c>
      <c r="C60" s="148">
        <f>'[22]MA'!$AI185</f>
        <v>129733.1</v>
      </c>
      <c r="D60" s="148">
        <f>'[2]MA'!$AH185</f>
        <v>112136.136</v>
      </c>
      <c r="E60" s="150">
        <f t="shared" si="15"/>
        <v>0.9168416961130742</v>
      </c>
      <c r="F60" s="150">
        <f t="shared" si="15"/>
        <v>0.9419972547066644</v>
      </c>
      <c r="G60" s="151">
        <f t="shared" si="14"/>
        <v>-2.51555585935902</v>
      </c>
      <c r="H60" s="120">
        <f>IF(E29="","",(G29/E29))</f>
        <v>0.7237851662404092</v>
      </c>
      <c r="I60" s="40"/>
      <c r="J60" s="40"/>
    </row>
    <row r="61" spans="2:10" ht="12">
      <c r="B61" s="52" t="s">
        <v>22</v>
      </c>
      <c r="C61" s="148">
        <f>'[22]MA'!$AI186</f>
        <v>1001969.1</v>
      </c>
      <c r="D61" s="148">
        <f>'[2]MA'!$AH186</f>
        <v>1253896.4940000002</v>
      </c>
      <c r="E61" s="150">
        <f t="shared" si="15"/>
        <v>0.9727855339805825</v>
      </c>
      <c r="F61" s="150">
        <f t="shared" si="15"/>
        <v>0.9370408118202926</v>
      </c>
      <c r="G61" s="151">
        <f t="shared" si="14"/>
        <v>3.57447221602899</v>
      </c>
      <c r="H61" s="120">
        <f t="shared" si="16"/>
        <v>0.7662812445597752</v>
      </c>
      <c r="I61" s="40"/>
      <c r="J61" s="40"/>
    </row>
    <row r="62" spans="2:10" ht="12">
      <c r="B62" s="52" t="s">
        <v>23</v>
      </c>
      <c r="C62" s="148">
        <f>'[22]MA'!$AI187</f>
        <v>16844</v>
      </c>
      <c r="D62" s="148">
        <f>'[2]MA'!$AH187</f>
        <v>16470.289</v>
      </c>
      <c r="E62" s="150">
        <f t="shared" si="15"/>
        <v>0.9736416184971098</v>
      </c>
      <c r="F62" s="150">
        <f t="shared" si="15"/>
        <v>0.9873315653594533</v>
      </c>
      <c r="G62" s="151">
        <f t="shared" si="14"/>
        <v>-1.3689946862343483</v>
      </c>
      <c r="H62" s="120">
        <f t="shared" si="16"/>
        <v>0.7238493723849372</v>
      </c>
      <c r="I62" s="40"/>
      <c r="J62" s="40"/>
    </row>
    <row r="63" spans="2:10" ht="12">
      <c r="B63" s="52"/>
      <c r="C63" s="148"/>
      <c r="D63" s="148"/>
      <c r="E63" s="152"/>
      <c r="F63" s="150">
        <f>IF(OR(H32="",H32=0),"",D63/H32)</f>
      </c>
      <c r="G63" s="151"/>
      <c r="H63" s="120"/>
      <c r="I63" s="40"/>
      <c r="J63" s="40"/>
    </row>
    <row r="64" spans="2:10" ht="12.75" thickBot="1">
      <c r="B64" s="153" t="s">
        <v>24</v>
      </c>
      <c r="C64" s="154">
        <f>IF(SUM(C43:C62)=0,"",SUM(C43:C62))</f>
        <v>11671296.2</v>
      </c>
      <c r="D64" s="154">
        <f>IF(SUM(D43:D62)=0,"",SUM(D43:D62))</f>
        <v>12938490.657000002</v>
      </c>
      <c r="E64" s="155">
        <f>IF(OR(G33="",G33=0),"",C64/G33)</f>
        <v>0.9273436026356834</v>
      </c>
      <c r="F64" s="156">
        <f>IF(OR(H33="",H33=0),"",D64/H33)</f>
        <v>0.9449968612040066</v>
      </c>
      <c r="G64" s="157">
        <f t="shared" si="14"/>
        <v>-1.7653258568323227</v>
      </c>
      <c r="H64" s="158">
        <f>IF(E33="","",(G33/E33))</f>
        <v>0.8691172316316432</v>
      </c>
      <c r="I64" s="40"/>
      <c r="J64" s="40"/>
    </row>
    <row r="65" spans="3:10" ht="12.75">
      <c r="C65" s="178"/>
      <c r="D65" s="179"/>
      <c r="E65" s="178"/>
      <c r="F65" s="178"/>
      <c r="G65" s="178"/>
      <c r="H65" s="180"/>
      <c r="I65" s="181"/>
      <c r="J65" s="23" t="s">
        <v>26</v>
      </c>
    </row>
    <row r="66" spans="3:10" ht="13.5" thickBot="1">
      <c r="C66" s="178"/>
      <c r="D66" s="179"/>
      <c r="E66" s="178"/>
      <c r="F66" s="178"/>
      <c r="G66" s="178"/>
      <c r="H66" s="180"/>
      <c r="I66" s="181"/>
      <c r="J66" s="225"/>
    </row>
    <row r="67" spans="2:9" ht="13.5">
      <c r="B67" s="128" t="s">
        <v>0</v>
      </c>
      <c r="C67" s="129" t="s">
        <v>92</v>
      </c>
      <c r="D67" s="131" t="s">
        <v>92</v>
      </c>
      <c r="E67" s="130" t="s">
        <v>92</v>
      </c>
      <c r="F67" s="131" t="s">
        <v>92</v>
      </c>
      <c r="G67" s="132" t="s">
        <v>85</v>
      </c>
      <c r="H67" s="182" t="s">
        <v>93</v>
      </c>
      <c r="I67" s="226" t="s">
        <v>93</v>
      </c>
    </row>
    <row r="68" spans="2:9" ht="13.5">
      <c r="B68" s="52"/>
      <c r="C68" s="183" t="s">
        <v>94</v>
      </c>
      <c r="D68" s="136" t="s">
        <v>94</v>
      </c>
      <c r="E68" s="183" t="s">
        <v>94</v>
      </c>
      <c r="F68" s="136" t="s">
        <v>94</v>
      </c>
      <c r="G68" s="137" t="s">
        <v>88</v>
      </c>
      <c r="H68" s="184" t="s">
        <v>95</v>
      </c>
      <c r="I68" s="227" t="s">
        <v>95</v>
      </c>
    </row>
    <row r="69" spans="2:9" ht="13.5">
      <c r="B69" s="52"/>
      <c r="C69" s="139" t="s">
        <v>108</v>
      </c>
      <c r="D69" s="185" t="s">
        <v>108</v>
      </c>
      <c r="E69" s="186" t="s">
        <v>109</v>
      </c>
      <c r="F69" s="141" t="s">
        <v>109</v>
      </c>
      <c r="G69" s="137"/>
      <c r="H69" s="184" t="s">
        <v>77</v>
      </c>
      <c r="I69" s="227" t="s">
        <v>77</v>
      </c>
    </row>
    <row r="70" spans="2:9" ht="12">
      <c r="B70" s="52"/>
      <c r="C70" s="142" t="s">
        <v>91</v>
      </c>
      <c r="D70" s="144" t="s">
        <v>58</v>
      </c>
      <c r="E70" s="143" t="s">
        <v>91</v>
      </c>
      <c r="F70" s="144" t="s">
        <v>58</v>
      </c>
      <c r="G70" s="145"/>
      <c r="H70" s="146"/>
      <c r="I70" s="228"/>
    </row>
    <row r="71" spans="2:9" ht="12">
      <c r="B71" s="52" t="s">
        <v>8</v>
      </c>
      <c r="C71" s="187">
        <v>200978</v>
      </c>
      <c r="D71" s="188">
        <f>IF(OR(G12="",G12=0),"",C71/G12)</f>
        <v>0.09803661409833027</v>
      </c>
      <c r="E71" s="187">
        <v>261395.2</v>
      </c>
      <c r="F71" s="188">
        <f>IF(OR(H12="",H12=0),"",E71/H12)</f>
        <v>0.09867699339937398</v>
      </c>
      <c r="G71" s="151">
        <f aca="true" t="shared" si="17" ref="G71:G90">IF(OR(D71="",D71=0),"",(D71-F71)*100)</f>
        <v>-0.06403793010437142</v>
      </c>
      <c r="H71" s="189">
        <f>IF(G12="","",(C43+C71)/G12)</f>
        <v>0.9306656487953835</v>
      </c>
      <c r="I71" s="229">
        <f>IF(H12="","",(D43+E71)/H12)</f>
        <v>1.0542680889114793</v>
      </c>
    </row>
    <row r="72" spans="2:9" ht="12">
      <c r="B72" s="52" t="s">
        <v>31</v>
      </c>
      <c r="C72" s="187">
        <v>30432</v>
      </c>
      <c r="D72" s="190">
        <f>IF(OR(G13="",G13=0),"",C72/G13)</f>
        <v>0.08694857142857143</v>
      </c>
      <c r="E72" s="187">
        <v>17559.4</v>
      </c>
      <c r="F72" s="190">
        <f>IF(OR(H13="",H13=0),"",E72/H13)</f>
        <v>0.05321882513816848</v>
      </c>
      <c r="G72" s="151">
        <f t="shared" si="17"/>
        <v>3.372974629040295</v>
      </c>
      <c r="H72" s="189">
        <f aca="true" t="shared" si="18" ref="H72:H90">IF(G13="","",(C44+C72)/G13)</f>
        <v>1.010381142857143</v>
      </c>
      <c r="I72" s="229">
        <f>IF(H13="","",(D44+E72)/H13)</f>
        <v>0.9829969742185019</v>
      </c>
    </row>
    <row r="73" spans="2:9" ht="12">
      <c r="B73" s="52" t="s">
        <v>9</v>
      </c>
      <c r="C73" s="187">
        <v>17301.4</v>
      </c>
      <c r="D73" s="190">
        <f>IF(OR(G14="",G14=0),"",C73/G14)</f>
        <v>0.047401095890410964</v>
      </c>
      <c r="E73" s="187">
        <v>18597</v>
      </c>
      <c r="F73" s="190">
        <f aca="true" t="shared" si="19" ref="F73:F85">IF(OR(H14="",H14=0),"",E73/H14)</f>
        <v>0.03989134376180477</v>
      </c>
      <c r="G73" s="151">
        <f t="shared" si="17"/>
        <v>0.7509752128606196</v>
      </c>
      <c r="H73" s="189">
        <f>IF(G14="","",(C45+C73)/G14)</f>
        <v>1.0268945205479452</v>
      </c>
      <c r="I73" s="229">
        <f aca="true" t="shared" si="20" ref="I73:I90">IF(H14="","",(D45+E73)/H14)</f>
        <v>1.0064765292252893</v>
      </c>
    </row>
    <row r="74" spans="2:9" ht="12">
      <c r="B74" s="52" t="s">
        <v>28</v>
      </c>
      <c r="C74" s="187">
        <v>4105.3</v>
      </c>
      <c r="D74" s="190">
        <f aca="true" t="shared" si="21" ref="D74:D89">IF(OR(G15="",G15=0),"",C74/G15)</f>
        <v>0.019094418604651164</v>
      </c>
      <c r="E74" s="187">
        <v>4905.4</v>
      </c>
      <c r="F74" s="190">
        <f t="shared" si="19"/>
        <v>0.015665164808030655</v>
      </c>
      <c r="G74" s="151">
        <f t="shared" si="17"/>
        <v>0.34292537966205094</v>
      </c>
      <c r="H74" s="189">
        <f t="shared" si="18"/>
        <v>0.99856</v>
      </c>
      <c r="I74" s="229">
        <f t="shared" si="20"/>
        <v>0.9891814878577074</v>
      </c>
    </row>
    <row r="75" spans="2:9" ht="12">
      <c r="B75" s="52" t="s">
        <v>10</v>
      </c>
      <c r="C75" s="187">
        <v>3077.8</v>
      </c>
      <c r="D75" s="190">
        <f t="shared" si="21"/>
        <v>0.01709888888888889</v>
      </c>
      <c r="E75" s="187">
        <v>8144.2</v>
      </c>
      <c r="F75" s="190">
        <f t="shared" si="19"/>
        <v>0.04751918847901295</v>
      </c>
      <c r="G75" s="151">
        <f t="shared" si="17"/>
        <v>-3.0420299590124062</v>
      </c>
      <c r="H75" s="189">
        <f t="shared" si="18"/>
        <v>0.9840433333333333</v>
      </c>
      <c r="I75" s="229">
        <f t="shared" si="20"/>
        <v>0.981339088304092</v>
      </c>
    </row>
    <row r="76" spans="2:9" ht="12">
      <c r="B76" s="52" t="s">
        <v>11</v>
      </c>
      <c r="C76" s="187">
        <v>8520.6</v>
      </c>
      <c r="D76" s="190">
        <f t="shared" si="21"/>
        <v>0.019190540540540542</v>
      </c>
      <c r="E76" s="187">
        <v>9541.2</v>
      </c>
      <c r="F76" s="190">
        <f t="shared" si="19"/>
        <v>0.022609655103303927</v>
      </c>
      <c r="G76" s="151">
        <f t="shared" si="17"/>
        <v>-0.34191145627633857</v>
      </c>
      <c r="H76" s="189">
        <f t="shared" si="18"/>
        <v>0.9991063063063061</v>
      </c>
      <c r="I76" s="229">
        <f t="shared" si="20"/>
        <v>0.9967456167851092</v>
      </c>
    </row>
    <row r="77" spans="2:9" ht="12">
      <c r="B77" s="52" t="s">
        <v>12</v>
      </c>
      <c r="C77" s="187">
        <v>57957</v>
      </c>
      <c r="D77" s="190">
        <f t="shared" si="21"/>
        <v>0.060371875</v>
      </c>
      <c r="E77" s="187">
        <v>57368</v>
      </c>
      <c r="F77" s="190">
        <f t="shared" si="19"/>
        <v>0.051441285917586885</v>
      </c>
      <c r="G77" s="151">
        <f t="shared" si="17"/>
        <v>0.8930589082413114</v>
      </c>
      <c r="H77" s="189">
        <f t="shared" si="18"/>
        <v>1.0462388541666667</v>
      </c>
      <c r="I77" s="229">
        <f t="shared" si="20"/>
        <v>1.0287425629499307</v>
      </c>
    </row>
    <row r="78" spans="2:9" ht="12">
      <c r="B78" s="52" t="s">
        <v>14</v>
      </c>
      <c r="C78" s="187">
        <v>8.7</v>
      </c>
      <c r="D78" s="190">
        <f t="shared" si="21"/>
        <v>0.0003107142857142857</v>
      </c>
      <c r="E78" s="187">
        <v>3</v>
      </c>
      <c r="F78" s="190">
        <f t="shared" si="19"/>
        <v>0.00010710535496785337</v>
      </c>
      <c r="G78" s="151">
        <f t="shared" si="17"/>
        <v>0.020360893074643234</v>
      </c>
      <c r="H78" s="189">
        <f t="shared" si="18"/>
        <v>0.9925464285714285</v>
      </c>
      <c r="I78" s="229">
        <f t="shared" si="20"/>
        <v>0.9950106755477475</v>
      </c>
    </row>
    <row r="79" spans="2:9" ht="12">
      <c r="B79" s="52" t="s">
        <v>27</v>
      </c>
      <c r="C79" s="187">
        <v>1887.4</v>
      </c>
      <c r="D79" s="190">
        <f t="shared" si="21"/>
        <v>0.005447041847041847</v>
      </c>
      <c r="E79" s="187">
        <v>2590.1</v>
      </c>
      <c r="F79" s="190">
        <f t="shared" si="19"/>
        <v>0.005673795691683931</v>
      </c>
      <c r="G79" s="151">
        <f t="shared" si="17"/>
        <v>-0.022675384464208425</v>
      </c>
      <c r="H79" s="189">
        <f t="shared" si="18"/>
        <v>1.004077344877345</v>
      </c>
      <c r="I79" s="229">
        <f t="shared" si="20"/>
        <v>0.9939606813954146</v>
      </c>
    </row>
    <row r="80" spans="2:9" ht="12">
      <c r="B80" s="52" t="s">
        <v>15</v>
      </c>
      <c r="C80" s="187">
        <v>1882</v>
      </c>
      <c r="D80" s="190">
        <f t="shared" si="21"/>
        <v>0.014476923076923076</v>
      </c>
      <c r="E80" s="187">
        <v>1481.7</v>
      </c>
      <c r="F80" s="190">
        <f t="shared" si="19"/>
        <v>0.006057308515966243</v>
      </c>
      <c r="G80" s="151">
        <f t="shared" si="17"/>
        <v>0.8419614560956834</v>
      </c>
      <c r="H80" s="189">
        <f t="shared" si="18"/>
        <v>1.0086146153846154</v>
      </c>
      <c r="I80" s="229">
        <f t="shared" si="20"/>
        <v>0.992529286792333</v>
      </c>
    </row>
    <row r="81" spans="2:9" ht="12">
      <c r="B81" s="52" t="s">
        <v>29</v>
      </c>
      <c r="C81" s="187">
        <v>123242.2</v>
      </c>
      <c r="D81" s="190">
        <f t="shared" si="21"/>
        <v>0.09628296875</v>
      </c>
      <c r="E81" s="187">
        <v>147221.3</v>
      </c>
      <c r="F81" s="190">
        <f t="shared" si="19"/>
        <v>0.08473310940783832</v>
      </c>
      <c r="G81" s="151">
        <f t="shared" si="17"/>
        <v>1.1549859342161684</v>
      </c>
      <c r="H81" s="189">
        <f t="shared" si="18"/>
        <v>0.9813582812499999</v>
      </c>
      <c r="I81" s="229">
        <f t="shared" si="20"/>
        <v>0.9881257656387841</v>
      </c>
    </row>
    <row r="82" spans="2:9" ht="12">
      <c r="B82" s="52" t="s">
        <v>16</v>
      </c>
      <c r="C82" s="187">
        <v>17051.1</v>
      </c>
      <c r="D82" s="190">
        <f t="shared" si="21"/>
        <v>0.02883175515725397</v>
      </c>
      <c r="E82" s="187">
        <v>26843.6</v>
      </c>
      <c r="F82" s="190">
        <f t="shared" si="19"/>
        <v>0.0409069342664947</v>
      </c>
      <c r="G82" s="151">
        <f t="shared" si="17"/>
        <v>-1.207517910924073</v>
      </c>
      <c r="H82" s="189">
        <f t="shared" si="18"/>
        <v>1.01465116672303</v>
      </c>
      <c r="I82" s="229">
        <f t="shared" si="20"/>
        <v>1.0091310425910363</v>
      </c>
    </row>
    <row r="83" spans="2:9" ht="12">
      <c r="B83" s="52" t="s">
        <v>17</v>
      </c>
      <c r="C83" s="187">
        <v>68037.9</v>
      </c>
      <c r="D83" s="190">
        <f t="shared" si="21"/>
        <v>0.05810239111870196</v>
      </c>
      <c r="E83" s="187">
        <v>77679.2</v>
      </c>
      <c r="F83" s="190">
        <f t="shared" si="19"/>
        <v>0.07733325209408791</v>
      </c>
      <c r="G83" s="151">
        <f t="shared" si="17"/>
        <v>-1.9230860975385948</v>
      </c>
      <c r="H83" s="189">
        <f t="shared" si="18"/>
        <v>1.0177489325362938</v>
      </c>
      <c r="I83" s="229">
        <f t="shared" si="20"/>
        <v>1.0144045178360006</v>
      </c>
    </row>
    <row r="84" spans="2:9" ht="12">
      <c r="B84" s="52" t="s">
        <v>18</v>
      </c>
      <c r="C84" s="187">
        <v>95514.9</v>
      </c>
      <c r="D84" s="190">
        <f t="shared" si="21"/>
        <v>0.07235977272727272</v>
      </c>
      <c r="E84" s="187">
        <v>73970.2</v>
      </c>
      <c r="F84" s="190">
        <f t="shared" si="19"/>
        <v>0.07366641832841744</v>
      </c>
      <c r="G84" s="151">
        <f t="shared" si="17"/>
        <v>-0.13066456011447264</v>
      </c>
      <c r="H84" s="189">
        <f t="shared" si="18"/>
        <v>0.9591063636363636</v>
      </c>
      <c r="I84" s="229">
        <f t="shared" si="20"/>
        <v>0.9872986242601033</v>
      </c>
    </row>
    <row r="85" spans="2:9" ht="12">
      <c r="B85" s="52" t="s">
        <v>19</v>
      </c>
      <c r="C85" s="187">
        <v>9043</v>
      </c>
      <c r="D85" s="190">
        <f t="shared" si="21"/>
        <v>0.021790361445783134</v>
      </c>
      <c r="E85" s="187">
        <v>6461.1</v>
      </c>
      <c r="F85" s="190">
        <f t="shared" si="19"/>
        <v>0.017891435447579897</v>
      </c>
      <c r="G85" s="151">
        <f t="shared" si="17"/>
        <v>0.38989259982032365</v>
      </c>
      <c r="H85" s="189">
        <f t="shared" si="18"/>
        <v>0.9754930120481927</v>
      </c>
      <c r="I85" s="229">
        <f t="shared" si="20"/>
        <v>0.98393352641256</v>
      </c>
    </row>
    <row r="86" spans="2:9" ht="12">
      <c r="B86" s="52" t="s">
        <v>20</v>
      </c>
      <c r="C86" s="187">
        <v>112884.9</v>
      </c>
      <c r="D86" s="190">
        <f t="shared" si="21"/>
        <v>0.07627358108108108</v>
      </c>
      <c r="E86" s="187">
        <v>109277.7</v>
      </c>
      <c r="F86" s="190">
        <f>IF(OR(H27="",H27=0),"",E86/H27)</f>
        <v>0.09085673260214006</v>
      </c>
      <c r="G86" s="151">
        <f t="shared" si="17"/>
        <v>-1.4583151521058977</v>
      </c>
      <c r="H86" s="189">
        <f t="shared" si="18"/>
        <v>1.0167541891891891</v>
      </c>
      <c r="I86" s="229">
        <f t="shared" si="20"/>
        <v>1.020380324875727</v>
      </c>
    </row>
    <row r="87" spans="2:9" ht="12">
      <c r="B87" s="52" t="s">
        <v>21</v>
      </c>
      <c r="C87" s="187">
        <v>7776.5</v>
      </c>
      <c r="D87" s="190">
        <f t="shared" si="21"/>
        <v>0.1095281690140845</v>
      </c>
      <c r="E87" s="187">
        <v>6175.5</v>
      </c>
      <c r="F87" s="190">
        <f>IF(OR(H28="",H28=0),"",E87/H28)</f>
        <v>0.11117633528125505</v>
      </c>
      <c r="G87" s="151">
        <f t="shared" si="17"/>
        <v>-0.16481662671705422</v>
      </c>
      <c r="H87" s="189">
        <f t="shared" si="18"/>
        <v>1.0681704225352113</v>
      </c>
      <c r="I87" s="229">
        <f t="shared" si="20"/>
        <v>1.0211860454553237</v>
      </c>
    </row>
    <row r="88" spans="2:9" ht="12">
      <c r="B88" s="52" t="s">
        <v>30</v>
      </c>
      <c r="C88" s="187">
        <v>9753.2</v>
      </c>
      <c r="D88" s="190">
        <f t="shared" si="21"/>
        <v>0.06892720848056538</v>
      </c>
      <c r="E88" s="187">
        <v>7877.3</v>
      </c>
      <c r="F88" s="190">
        <f>IF(OR(H29="",H29=0),"",E88/H29)</f>
        <v>0.06617309316330293</v>
      </c>
      <c r="G88" s="151">
        <f t="shared" si="17"/>
        <v>0.2754115317262454</v>
      </c>
      <c r="H88" s="189">
        <f t="shared" si="18"/>
        <v>0.9857689045936397</v>
      </c>
      <c r="I88" s="229">
        <f t="shared" si="20"/>
        <v>1.0081703478699673</v>
      </c>
    </row>
    <row r="89" spans="2:9" ht="12">
      <c r="B89" s="52" t="s">
        <v>22</v>
      </c>
      <c r="C89" s="187">
        <v>64786.8</v>
      </c>
      <c r="D89" s="190">
        <f t="shared" si="21"/>
        <v>0.06289980582524272</v>
      </c>
      <c r="E89" s="187">
        <v>67779.6</v>
      </c>
      <c r="F89" s="190">
        <f>IF(OR(H30="",H30=0),"",E89/H30)</f>
        <v>0.050651909238733944</v>
      </c>
      <c r="G89" s="151">
        <f t="shared" si="17"/>
        <v>1.224789658650878</v>
      </c>
      <c r="H89" s="189">
        <f t="shared" si="18"/>
        <v>1.0356853398058252</v>
      </c>
      <c r="I89" s="229">
        <f t="shared" si="20"/>
        <v>0.9876927210590266</v>
      </c>
    </row>
    <row r="90" spans="2:9" ht="12">
      <c r="B90" s="52" t="s">
        <v>23</v>
      </c>
      <c r="C90" s="187">
        <v>131.7</v>
      </c>
      <c r="D90" s="190">
        <f>IF(OR(G31="",G31=0),"",C90/G31)</f>
        <v>0.0076127167630057795</v>
      </c>
      <c r="E90" s="187">
        <v>126.5</v>
      </c>
      <c r="F90" s="190">
        <f>IF(OR(H31="",H31=0),"",E90/H31)</f>
        <v>0.007583196810813146</v>
      </c>
      <c r="G90" s="151">
        <f t="shared" si="17"/>
        <v>0.002951995219263332</v>
      </c>
      <c r="H90" s="189">
        <f t="shared" si="18"/>
        <v>0.9812543352601156</v>
      </c>
      <c r="I90" s="229">
        <f t="shared" si="20"/>
        <v>0.9949147621702664</v>
      </c>
    </row>
    <row r="91" spans="2:9" ht="12">
      <c r="B91" s="52"/>
      <c r="C91" s="148"/>
      <c r="D91" s="152"/>
      <c r="E91" s="148"/>
      <c r="F91" s="150"/>
      <c r="G91" s="151"/>
      <c r="H91" s="189"/>
      <c r="I91" s="229"/>
    </row>
    <row r="92" spans="2:9" ht="12.75" thickBot="1">
      <c r="B92" s="153" t="s">
        <v>24</v>
      </c>
      <c r="C92" s="154">
        <f>IF(SUM(C71:C90)=0,"",SUM(C71:C90))</f>
        <v>834372.4</v>
      </c>
      <c r="D92" s="155">
        <f>IF(OR(G33="",G33=0),"",C92/G33)</f>
        <v>0.06629511359293422</v>
      </c>
      <c r="E92" s="154">
        <f>IF(SUM(E71:E90)=0,"",SUM(E71:E90))</f>
        <v>904997.1999999998</v>
      </c>
      <c r="F92" s="155">
        <f>IF(OR(H33="",H33=0),"",E92/H33)</f>
        <v>0.06609886238436338</v>
      </c>
      <c r="G92" s="157">
        <f>IF(OR(D92="",D92=0),"",(D92-F92)*100)</f>
        <v>0.019625120857083567</v>
      </c>
      <c r="H92" s="191">
        <f>IF(G33="","",(C61+C92)/G33)</f>
        <v>0.14590663394177375</v>
      </c>
      <c r="I92" s="230">
        <f>IF(H33="","",(D61+E92)/H33)</f>
        <v>0.15768050683712165</v>
      </c>
    </row>
    <row r="93" ht="12.75">
      <c r="C93" s="178" t="s">
        <v>96</v>
      </c>
    </row>
    <row r="94" ht="12.75">
      <c r="C94" s="178" t="s">
        <v>97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B1">
      <selection activeCell="B7" sqref="B7"/>
    </sheetView>
  </sheetViews>
  <sheetFormatPr defaultColWidth="12" defaultRowHeight="11.25"/>
  <cols>
    <col min="1" max="1" width="5.66015625" style="23" customWidth="1"/>
    <col min="2" max="2" width="32" style="23" customWidth="1"/>
    <col min="3" max="3" width="14.66015625" style="25" customWidth="1"/>
    <col min="4" max="4" width="14.66015625" style="26" customWidth="1"/>
    <col min="5" max="5" width="14.16015625" style="25" customWidth="1"/>
    <col min="6" max="7" width="14.66015625" style="25" customWidth="1"/>
    <col min="8" max="8" width="14.66015625" style="27" customWidth="1"/>
    <col min="9" max="9" width="16.5" style="28" customWidth="1"/>
    <col min="10" max="10" width="14.66015625" style="23" customWidth="1"/>
    <col min="11" max="11" width="13.66015625" style="23" customWidth="1"/>
    <col min="12" max="12" width="22" style="23" customWidth="1"/>
    <col min="13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24" t="s">
        <v>63</v>
      </c>
    </row>
    <row r="2" spans="1:5" ht="10.5">
      <c r="A2" s="23">
        <v>18512</v>
      </c>
      <c r="B2" s="29"/>
      <c r="E2" s="30"/>
    </row>
    <row r="3" ht="15" customHeight="1" hidden="1">
      <c r="A3" s="23">
        <v>31465</v>
      </c>
    </row>
    <row r="4" spans="1:5" s="31" customFormat="1" ht="15" customHeight="1" thickBot="1">
      <c r="A4" s="31">
        <v>6356</v>
      </c>
      <c r="B4" s="32"/>
      <c r="D4" s="30"/>
      <c r="E4" s="33"/>
    </row>
    <row r="5" spans="1:10" ht="30">
      <c r="A5" s="23">
        <v>13608</v>
      </c>
      <c r="B5" s="34" t="s">
        <v>98</v>
      </c>
      <c r="C5" s="34"/>
      <c r="D5" s="35"/>
      <c r="E5" s="36"/>
      <c r="F5" s="36"/>
      <c r="G5" s="36"/>
      <c r="H5" s="36"/>
      <c r="I5" s="37"/>
      <c r="J5" s="38"/>
    </row>
    <row r="6" spans="1:8" ht="15" customHeight="1">
      <c r="A6" s="23">
        <v>7877</v>
      </c>
      <c r="B6" s="39"/>
      <c r="C6" s="40"/>
      <c r="D6" s="40"/>
      <c r="E6" s="40"/>
      <c r="F6" s="40"/>
      <c r="G6" s="40"/>
      <c r="H6" s="40"/>
    </row>
    <row r="7" ht="11.25" thickBot="1">
      <c r="A7" s="23">
        <v>1679</v>
      </c>
    </row>
    <row r="8" spans="1:17" ht="16.5" thickTop="1">
      <c r="A8" s="23">
        <v>16914</v>
      </c>
      <c r="B8" s="41" t="s">
        <v>0</v>
      </c>
      <c r="C8" s="42" t="s">
        <v>1</v>
      </c>
      <c r="D8" s="43"/>
      <c r="E8" s="43"/>
      <c r="F8" s="44"/>
      <c r="G8" s="45" t="s">
        <v>46</v>
      </c>
      <c r="H8" s="45" t="s">
        <v>44</v>
      </c>
      <c r="I8" s="46"/>
      <c r="J8" s="47" t="s">
        <v>65</v>
      </c>
      <c r="K8" s="47"/>
      <c r="M8" s="48" t="s">
        <v>0</v>
      </c>
      <c r="N8" s="49"/>
      <c r="O8" s="50" t="s">
        <v>1</v>
      </c>
      <c r="P8" s="51"/>
      <c r="Q8" s="45" t="s">
        <v>44</v>
      </c>
    </row>
    <row r="9" spans="1:17" ht="12.75">
      <c r="A9" s="23">
        <v>7818</v>
      </c>
      <c r="B9" s="52"/>
      <c r="C9" s="53" t="s">
        <v>46</v>
      </c>
      <c r="D9" s="54" t="s">
        <v>46</v>
      </c>
      <c r="E9" s="55" t="s">
        <v>46</v>
      </c>
      <c r="F9" s="56" t="s">
        <v>44</v>
      </c>
      <c r="G9" s="57" t="s">
        <v>50</v>
      </c>
      <c r="H9" s="57" t="s">
        <v>50</v>
      </c>
      <c r="I9" s="58" t="s">
        <v>71</v>
      </c>
      <c r="J9" s="59"/>
      <c r="K9" s="60"/>
      <c r="M9" s="61" t="s">
        <v>74</v>
      </c>
      <c r="N9" s="62"/>
      <c r="O9" s="63"/>
      <c r="P9" s="64"/>
      <c r="Q9" s="57" t="s">
        <v>50</v>
      </c>
    </row>
    <row r="10" spans="1:17" ht="12" customHeight="1">
      <c r="A10" s="23">
        <v>30702</v>
      </c>
      <c r="B10" s="52"/>
      <c r="C10" s="65" t="s">
        <v>2</v>
      </c>
      <c r="D10" s="66" t="s">
        <v>3</v>
      </c>
      <c r="E10" s="67" t="s">
        <v>4</v>
      </c>
      <c r="F10" s="68" t="s">
        <v>4</v>
      </c>
      <c r="G10" s="64" t="s">
        <v>76</v>
      </c>
      <c r="H10" s="64" t="s">
        <v>76</v>
      </c>
      <c r="I10" s="69" t="s">
        <v>77</v>
      </c>
      <c r="J10" s="70" t="s">
        <v>78</v>
      </c>
      <c r="K10" s="70" t="s">
        <v>79</v>
      </c>
      <c r="L10" s="71"/>
      <c r="M10" s="61" t="s">
        <v>80</v>
      </c>
      <c r="N10" s="72" t="s">
        <v>2</v>
      </c>
      <c r="O10" s="73" t="s">
        <v>3</v>
      </c>
      <c r="P10" s="72" t="s">
        <v>4</v>
      </c>
      <c r="Q10" s="64" t="s">
        <v>76</v>
      </c>
    </row>
    <row r="11" spans="1:17" ht="12">
      <c r="A11" s="23">
        <v>31458</v>
      </c>
      <c r="B11" s="74"/>
      <c r="C11" s="75" t="s">
        <v>5</v>
      </c>
      <c r="D11" s="76" t="s">
        <v>6</v>
      </c>
      <c r="E11" s="77" t="s">
        <v>7</v>
      </c>
      <c r="F11" s="78" t="s">
        <v>7</v>
      </c>
      <c r="G11" s="79" t="s">
        <v>55</v>
      </c>
      <c r="H11" s="79" t="s">
        <v>84</v>
      </c>
      <c r="I11" s="80"/>
      <c r="J11" s="81"/>
      <c r="K11" s="82"/>
      <c r="M11" s="83"/>
      <c r="N11" s="79" t="s">
        <v>5</v>
      </c>
      <c r="O11" s="76" t="s">
        <v>6</v>
      </c>
      <c r="P11" s="79" t="s">
        <v>7</v>
      </c>
      <c r="Q11" s="79" t="s">
        <v>84</v>
      </c>
    </row>
    <row r="12" spans="1:17" ht="13.5" customHeight="1">
      <c r="A12" s="23">
        <v>60665</v>
      </c>
      <c r="B12" s="84" t="s">
        <v>8</v>
      </c>
      <c r="C12" s="85">
        <f>IF(ISERROR('[59]Récolte_N'!$F$13)=TRUE,"",'[59]Récolte_N'!$F$13)</f>
        <v>17140</v>
      </c>
      <c r="D12" s="85">
        <f aca="true" t="shared" si="0" ref="D12:D31">IF(OR(C12="",C12=0),"",(E12/C12)*10)</f>
        <v>55.69136522753793</v>
      </c>
      <c r="E12" s="86">
        <f>IF(ISERROR('[59]Récolte_N'!$H$13)=TRUE,"",'[59]Récolte_N'!$H$13)</f>
        <v>95455</v>
      </c>
      <c r="F12" s="86">
        <f>P12</f>
        <v>89115</v>
      </c>
      <c r="G12" s="160">
        <f>IF(ISERROR('[59]Récolte_N'!$I$13)=TRUE,"",'[59]Récolte_N'!$I$13)</f>
        <v>51350</v>
      </c>
      <c r="H12" s="160">
        <f>Q12</f>
        <v>49292.09500000001</v>
      </c>
      <c r="I12" s="88">
        <f>IF(OR(H12=0,H12=""),"",(G12/H12)-1)</f>
        <v>0.04174918919554926</v>
      </c>
      <c r="J12" s="89">
        <f>E12-G12</f>
        <v>44105</v>
      </c>
      <c r="K12" s="90">
        <f>P12-H12</f>
        <v>39822.90499999999</v>
      </c>
      <c r="L12" s="91"/>
      <c r="M12" s="92" t="s">
        <v>8</v>
      </c>
      <c r="N12" s="85">
        <f>IF(ISERROR('[1]Récolte_N'!$F$13)=TRUE,"",'[1]Récolte_N'!$F$13)</f>
        <v>15095</v>
      </c>
      <c r="O12" s="85">
        <f aca="true" t="shared" si="1" ref="O12:O19">IF(OR(N12="",N12=0),"",(P12/N12)*10)</f>
        <v>59.03610467042067</v>
      </c>
      <c r="P12" s="86">
        <f>IF(ISERROR('[1]Récolte_N'!$H$13)=TRUE,"",'[1]Récolte_N'!$H$13)</f>
        <v>89115</v>
      </c>
      <c r="Q12" s="85">
        <f>'[2]OR'!$AI168</f>
        <v>49292.09500000001</v>
      </c>
    </row>
    <row r="13" spans="1:17" ht="13.5" customHeight="1">
      <c r="A13" s="23">
        <v>7280</v>
      </c>
      <c r="B13" s="93" t="s">
        <v>31</v>
      </c>
      <c r="C13" s="85">
        <f>IF(ISERROR('[60]Récolte_N'!$F$13)=TRUE,"",'[60]Récolte_N'!$F$13)</f>
        <v>36340</v>
      </c>
      <c r="D13" s="85">
        <f t="shared" si="0"/>
        <v>54.731425426527245</v>
      </c>
      <c r="E13" s="86">
        <f>IF(ISERROR('[60]Récolte_N'!$H$13)=TRUE,"",'[60]Récolte_N'!$H$13)</f>
        <v>198894</v>
      </c>
      <c r="F13" s="86">
        <f>P13</f>
        <v>197590</v>
      </c>
      <c r="G13" s="160">
        <f>IF(ISERROR('[60]Récolte_N'!$I$13)=TRUE,"",'[60]Récolte_N'!$I$13)</f>
        <v>71000</v>
      </c>
      <c r="H13" s="160">
        <f>Q13</f>
        <v>75794.983</v>
      </c>
      <c r="I13" s="88">
        <f>IF(OR(H13=0,H13=""),"",(G13/H13)-1)</f>
        <v>-0.06326253810229088</v>
      </c>
      <c r="J13" s="89">
        <f aca="true" t="shared" si="2" ref="J13:J31">E13-G13</f>
        <v>127894</v>
      </c>
      <c r="K13" s="90">
        <f>P13-H13</f>
        <v>121795.017</v>
      </c>
      <c r="L13" s="91"/>
      <c r="M13" s="94" t="s">
        <v>31</v>
      </c>
      <c r="N13" s="85">
        <f>IF(ISERROR('[3]Récolte_N'!$F$13)=TRUE,"",'[3]Récolte_N'!$F$13)</f>
        <v>36450</v>
      </c>
      <c r="O13" s="85">
        <f t="shared" si="1"/>
        <v>54.20850480109739</v>
      </c>
      <c r="P13" s="86">
        <f>IF(ISERROR('[3]Récolte_N'!$H$13)=TRUE,"",'[3]Récolte_N'!$H$13)</f>
        <v>197590</v>
      </c>
      <c r="Q13" s="85">
        <f>'[2]OR'!$AI169</f>
        <v>75794.983</v>
      </c>
    </row>
    <row r="14" spans="1:17" ht="13.5" customHeight="1">
      <c r="A14" s="23">
        <v>17376</v>
      </c>
      <c r="B14" s="93" t="s">
        <v>9</v>
      </c>
      <c r="C14" s="85">
        <f>IF(ISERROR('[61]Récolte_N'!$F$13)=TRUE,"",'[61]Récolte_N'!$F$13)</f>
        <v>186800</v>
      </c>
      <c r="D14" s="85">
        <f t="shared" si="0"/>
        <v>55.05299785867238</v>
      </c>
      <c r="E14" s="86">
        <f>IF(ISERROR('[61]Récolte_N'!$H$13)=TRUE,"",'[61]Récolte_N'!$H$13)</f>
        <v>1028390</v>
      </c>
      <c r="F14" s="86">
        <f aca="true" t="shared" si="3" ref="F14:F31">P14</f>
        <v>1146230</v>
      </c>
      <c r="G14" s="160">
        <f>IF(ISERROR('[61]Récolte_N'!$I$13)=TRUE,"",'[61]Récolte_N'!$I$13)</f>
        <v>920000</v>
      </c>
      <c r="H14" s="161">
        <f>Q14</f>
        <v>1038021.721</v>
      </c>
      <c r="I14" s="88">
        <f aca="true" t="shared" si="4" ref="I14:I31">IF(OR(H14=0,H14=""),"",(G14/H14)-1)</f>
        <v>-0.11369870072304589</v>
      </c>
      <c r="J14" s="89">
        <f t="shared" si="2"/>
        <v>108390</v>
      </c>
      <c r="K14" s="97">
        <f>P14-H14</f>
        <v>108208.27899999998</v>
      </c>
      <c r="L14" s="91"/>
      <c r="M14" s="61" t="s">
        <v>9</v>
      </c>
      <c r="N14" s="85">
        <f>IF(ISERROR('[4]Récolte_N'!$F$13)=TRUE,"",'[4]Récolte_N'!$F$13)</f>
        <v>193500</v>
      </c>
      <c r="O14" s="85">
        <f t="shared" si="1"/>
        <v>59.236692506459946</v>
      </c>
      <c r="P14" s="86">
        <f>IF(ISERROR('[4]Récolte_N'!$H$13)=TRUE,"",'[4]Récolte_N'!$H$13)</f>
        <v>1146230</v>
      </c>
      <c r="Q14" s="85">
        <f>'[2]OR'!$AI170</f>
        <v>1038021.721</v>
      </c>
    </row>
    <row r="15" spans="1:17" ht="13.5" customHeight="1">
      <c r="A15" s="23">
        <v>26391</v>
      </c>
      <c r="B15" s="93" t="s">
        <v>28</v>
      </c>
      <c r="C15" s="85">
        <f>IF(ISERROR('[62]Récolte_N'!$F$13)=TRUE,"",'[62]Récolte_N'!$F$13)</f>
        <v>30000</v>
      </c>
      <c r="D15" s="85">
        <f t="shared" si="0"/>
        <v>54.89</v>
      </c>
      <c r="E15" s="86">
        <f>IF(ISERROR('[62]Récolte_N'!$H$13)=TRUE,"",'[62]Récolte_N'!$H$13)</f>
        <v>164670</v>
      </c>
      <c r="F15" s="86">
        <f t="shared" si="3"/>
        <v>179257.5</v>
      </c>
      <c r="G15" s="160">
        <f>IF(ISERROR('[62]Récolte_N'!$I$13)=TRUE,"",'[62]Récolte_N'!$I$13)</f>
        <v>90000</v>
      </c>
      <c r="H15" s="161">
        <f aca="true" t="shared" si="5" ref="H15:H31">Q15</f>
        <v>107948.088</v>
      </c>
      <c r="I15" s="88">
        <f t="shared" si="4"/>
        <v>-0.16626591848481842</v>
      </c>
      <c r="J15" s="89">
        <f t="shared" si="2"/>
        <v>74670</v>
      </c>
      <c r="K15" s="97">
        <f aca="true" t="shared" si="6" ref="K15:K31">P15-H15</f>
        <v>71309.412</v>
      </c>
      <c r="L15" s="91"/>
      <c r="M15" s="61" t="s">
        <v>28</v>
      </c>
      <c r="N15" s="85">
        <f>IF(ISERROR('[5]Récolte_N'!$F$13)=TRUE,"",'[5]Récolte_N'!$F$13)</f>
        <v>31950</v>
      </c>
      <c r="O15" s="85">
        <f t="shared" si="1"/>
        <v>56.105633802816904</v>
      </c>
      <c r="P15" s="86">
        <f>IF(ISERROR('[5]Récolte_N'!$H$13)=TRUE,"",'[5]Récolte_N'!$H$13)</f>
        <v>179257.5</v>
      </c>
      <c r="Q15" s="85">
        <f>'[2]OR'!$AI171</f>
        <v>107948.088</v>
      </c>
    </row>
    <row r="16" spans="1:17" ht="13.5" customHeight="1">
      <c r="A16" s="23">
        <v>19136</v>
      </c>
      <c r="B16" s="93" t="s">
        <v>10</v>
      </c>
      <c r="C16" s="85">
        <f>IF(ISERROR('[63]Récolte_N'!$F$13)=TRUE,"",'[63]Récolte_N'!$F$13)</f>
        <v>49500</v>
      </c>
      <c r="D16" s="85">
        <f t="shared" si="0"/>
        <v>80.66666666666666</v>
      </c>
      <c r="E16" s="86">
        <f>IF(ISERROR('[63]Récolte_N'!$H$13)=TRUE,"",'[63]Récolte_N'!$H$13)</f>
        <v>399300</v>
      </c>
      <c r="F16" s="86">
        <f t="shared" si="3"/>
        <v>399980</v>
      </c>
      <c r="G16" s="160">
        <f>IF(ISERROR('[63]Récolte_N'!$I$13)=TRUE,"",'[63]Récolte_N'!$I$13)</f>
        <v>346000</v>
      </c>
      <c r="H16" s="161">
        <f t="shared" si="5"/>
        <v>337042.632</v>
      </c>
      <c r="I16" s="88">
        <f t="shared" si="4"/>
        <v>0.026576364974505662</v>
      </c>
      <c r="J16" s="89">
        <f t="shared" si="2"/>
        <v>53300</v>
      </c>
      <c r="K16" s="97">
        <f t="shared" si="6"/>
        <v>62937.36800000002</v>
      </c>
      <c r="L16" s="91"/>
      <c r="M16" s="61" t="s">
        <v>10</v>
      </c>
      <c r="N16" s="85">
        <f>IF(ISERROR('[6]Récolte_N'!$F$13)=TRUE,"",'[6]Récolte_N'!$F$13)</f>
        <v>51640</v>
      </c>
      <c r="O16" s="85">
        <f t="shared" si="1"/>
        <v>77.45546088303641</v>
      </c>
      <c r="P16" s="86">
        <f>IF(ISERROR('[6]Récolte_N'!$H$13)=TRUE,"",'[6]Récolte_N'!$H$13)</f>
        <v>399980</v>
      </c>
      <c r="Q16" s="85">
        <f>'[2]OR'!$AI172</f>
        <v>337042.632</v>
      </c>
    </row>
    <row r="17" spans="1:17" ht="13.5" customHeight="1">
      <c r="A17" s="23">
        <v>1790</v>
      </c>
      <c r="B17" s="93" t="s">
        <v>11</v>
      </c>
      <c r="C17" s="85">
        <f>IF(ISERROR('[64]Récolte_N'!$F$13)=TRUE,"",'[64]Récolte_N'!$F$13)</f>
        <v>96200</v>
      </c>
      <c r="D17" s="85">
        <f t="shared" si="0"/>
        <v>77.88981288981289</v>
      </c>
      <c r="E17" s="86">
        <f>IF(ISERROR('[64]Récolte_N'!$H$13)=TRUE,"",'[64]Récolte_N'!$H$13)</f>
        <v>749300</v>
      </c>
      <c r="F17" s="86">
        <f t="shared" si="3"/>
        <v>777000</v>
      </c>
      <c r="G17" s="160">
        <f>IF(ISERROR('[64]Récolte_N'!$I$13)=TRUE,"",'[64]Récolte_N'!$I$13)</f>
        <v>687000</v>
      </c>
      <c r="H17" s="161">
        <f t="shared" si="5"/>
        <v>711636.425</v>
      </c>
      <c r="I17" s="88">
        <f t="shared" si="4"/>
        <v>-0.03461939852221596</v>
      </c>
      <c r="J17" s="89">
        <f t="shared" si="2"/>
        <v>62300</v>
      </c>
      <c r="K17" s="97">
        <f t="shared" si="6"/>
        <v>65363.57499999995</v>
      </c>
      <c r="L17" s="91"/>
      <c r="M17" s="61" t="s">
        <v>11</v>
      </c>
      <c r="N17" s="85">
        <f>IF(ISERROR('[7]Récolte_N'!$F$13)=TRUE,"",'[7]Récolte_N'!$F$13)</f>
        <v>98800</v>
      </c>
      <c r="O17" s="85">
        <f t="shared" si="1"/>
        <v>78.64372469635627</v>
      </c>
      <c r="P17" s="86">
        <f>IF(ISERROR('[7]Récolte_N'!$H$13)=TRUE,"",'[7]Récolte_N'!$H$13)</f>
        <v>777000</v>
      </c>
      <c r="Q17" s="85">
        <f>'[2]OR'!$AI173</f>
        <v>711636.425</v>
      </c>
    </row>
    <row r="18" spans="1:17" ht="13.5" customHeight="1">
      <c r="A18" s="23" t="s">
        <v>13</v>
      </c>
      <c r="B18" s="93" t="s">
        <v>12</v>
      </c>
      <c r="C18" s="85">
        <f>IF(ISERROR('[65]Récolte_N'!$F$13)=TRUE,"",'[65]Récolte_N'!$F$13)</f>
        <v>38075</v>
      </c>
      <c r="D18" s="85">
        <f t="shared" si="0"/>
        <v>53.16349310571241</v>
      </c>
      <c r="E18" s="86">
        <f>IF(ISERROR('[65]Récolte_N'!$H$13)=TRUE,"",'[65]Récolte_N'!$H$13)</f>
        <v>202420</v>
      </c>
      <c r="F18" s="86">
        <f t="shared" si="3"/>
        <v>218060</v>
      </c>
      <c r="G18" s="160">
        <f>IF(ISERROR('[65]Récolte_N'!$I$13)=TRUE,"",'[65]Récolte_N'!$I$13)</f>
        <v>112500</v>
      </c>
      <c r="H18" s="161">
        <f t="shared" si="5"/>
        <v>116252.21</v>
      </c>
      <c r="I18" s="88">
        <f t="shared" si="4"/>
        <v>-0.03227646166898679</v>
      </c>
      <c r="J18" s="89">
        <f t="shared" si="2"/>
        <v>89920</v>
      </c>
      <c r="K18" s="97">
        <f t="shared" si="6"/>
        <v>101807.79</v>
      </c>
      <c r="L18" s="91"/>
      <c r="M18" s="61" t="s">
        <v>12</v>
      </c>
      <c r="N18" s="85">
        <f>IF(ISERROR('[8]Récolte_N'!$F$13)=TRUE,"",'[8]Récolte_N'!$F$13)</f>
        <v>38010</v>
      </c>
      <c r="O18" s="85">
        <f t="shared" si="1"/>
        <v>57.36911339121284</v>
      </c>
      <c r="P18" s="86">
        <f>IF(ISERROR('[8]Récolte_N'!$H$13)=TRUE,"",'[8]Récolte_N'!$H$13)</f>
        <v>218060</v>
      </c>
      <c r="Q18" s="85">
        <f>'[2]OR'!$AI174</f>
        <v>116252.21</v>
      </c>
    </row>
    <row r="19" spans="1:17" ht="13.5" customHeight="1">
      <c r="A19" s="23" t="s">
        <v>13</v>
      </c>
      <c r="B19" s="93" t="s">
        <v>14</v>
      </c>
      <c r="C19" s="85">
        <f>IF(ISERROR('[66]Récolte_N'!$F$13)=TRUE,"",'[66]Récolte_N'!$F$13)</f>
        <v>9250</v>
      </c>
      <c r="D19" s="85">
        <f t="shared" si="0"/>
        <v>38.16216216216216</v>
      </c>
      <c r="E19" s="86">
        <f>IF(ISERROR('[66]Récolte_N'!$H$13)=TRUE,"",'[66]Récolte_N'!$H$13)</f>
        <v>35300</v>
      </c>
      <c r="F19" s="86">
        <f t="shared" si="3"/>
        <v>35800</v>
      </c>
      <c r="G19" s="160">
        <f>IF(ISERROR('[66]Récolte_N'!$I$13)=TRUE,"",'[66]Récolte_N'!$I$13)</f>
        <v>16500</v>
      </c>
      <c r="H19" s="161">
        <f t="shared" si="5"/>
        <v>16009.55</v>
      </c>
      <c r="I19" s="88">
        <f t="shared" si="4"/>
        <v>0.0306348398299765</v>
      </c>
      <c r="J19" s="89">
        <f t="shared" si="2"/>
        <v>18800</v>
      </c>
      <c r="K19" s="97">
        <f t="shared" si="6"/>
        <v>19790.45</v>
      </c>
      <c r="L19" s="91"/>
      <c r="M19" s="61" t="s">
        <v>14</v>
      </c>
      <c r="N19" s="85">
        <f>IF(ISERROR('[9]Récolte_N'!$F$13)=TRUE,"",'[9]Récolte_N'!$F$13)</f>
        <v>8800</v>
      </c>
      <c r="O19" s="85">
        <f t="shared" si="1"/>
        <v>40.68181818181819</v>
      </c>
      <c r="P19" s="86">
        <f>IF(ISERROR('[9]Récolte_N'!$H$13)=TRUE,"",'[9]Récolte_N'!$H$13)</f>
        <v>35800</v>
      </c>
      <c r="Q19" s="85">
        <f>'[2]OR'!$AI175</f>
        <v>16009.55</v>
      </c>
    </row>
    <row r="20" spans="1:17" ht="13.5" customHeight="1">
      <c r="A20" s="23" t="s">
        <v>13</v>
      </c>
      <c r="B20" s="93" t="s">
        <v>27</v>
      </c>
      <c r="C20" s="85">
        <f>IF(ISERROR('[67]Récolte_N'!$F$13)=TRUE,"",'[67]Récolte_N'!$F$13)</f>
        <v>268770</v>
      </c>
      <c r="D20" s="85">
        <f>IF(OR(C20="",C20=0),"",(E20/C20)*10)</f>
        <v>66.19563195297094</v>
      </c>
      <c r="E20" s="86">
        <f>IF(ISERROR('[67]Récolte_N'!$H$13)=TRUE,"",'[67]Récolte_N'!$H$13)</f>
        <v>1779140</v>
      </c>
      <c r="F20" s="86">
        <f t="shared" si="3"/>
        <v>2190897</v>
      </c>
      <c r="G20" s="160">
        <f>IF(ISERROR('[67]Récolte_N'!$I$13)=TRUE,"",'[67]Récolte_N'!$I$13)</f>
        <v>1654000</v>
      </c>
      <c r="H20" s="161">
        <f t="shared" si="5"/>
        <v>2071903.0270000002</v>
      </c>
      <c r="I20" s="88">
        <f t="shared" si="4"/>
        <v>-0.20170008999171185</v>
      </c>
      <c r="J20" s="89">
        <f t="shared" si="2"/>
        <v>125140</v>
      </c>
      <c r="K20" s="97">
        <f t="shared" si="6"/>
        <v>118993.97299999977</v>
      </c>
      <c r="L20" s="91"/>
      <c r="M20" s="61" t="s">
        <v>27</v>
      </c>
      <c r="N20" s="85">
        <f>IF(ISERROR('[10]Récolte_N'!$F$13)=TRUE,"",'[10]Récolte_N'!$F$13)</f>
        <v>311880</v>
      </c>
      <c r="O20" s="85">
        <f>IF(OR(N20="",N20=0),"",(P20/N20)*10)</f>
        <v>70.24807618314736</v>
      </c>
      <c r="P20" s="86">
        <f>IF(ISERROR('[10]Récolte_N'!$H$13)=TRUE,"",'[10]Récolte_N'!$H$13)</f>
        <v>2190897</v>
      </c>
      <c r="Q20" s="85">
        <f>'[2]OR'!$AI176</f>
        <v>2071903.0270000002</v>
      </c>
    </row>
    <row r="21" spans="1:17" ht="13.5" customHeight="1">
      <c r="A21" s="23" t="s">
        <v>13</v>
      </c>
      <c r="B21" s="93" t="s">
        <v>15</v>
      </c>
      <c r="C21" s="85">
        <f>IF(ISERROR('[68]Récolte_N'!$F$13)=TRUE,"",'[68]Récolte_N'!$F$13)</f>
        <v>151400</v>
      </c>
      <c r="D21" s="85">
        <f>IF(OR(C21="",C21=0),"",(E21/C21)*10)</f>
        <v>56.34081902245707</v>
      </c>
      <c r="E21" s="86">
        <f>IF(ISERROR('[68]Récolte_N'!$H$13)=TRUE,"",'[68]Récolte_N'!$H$13)</f>
        <v>853000</v>
      </c>
      <c r="F21" s="86">
        <f t="shared" si="3"/>
        <v>1292000</v>
      </c>
      <c r="G21" s="160">
        <f>IF(ISERROR('[68]Récolte_N'!$I$13)=TRUE,"",'[68]Récolte_N'!$I$13)</f>
        <v>700000</v>
      </c>
      <c r="H21" s="161">
        <f t="shared" si="5"/>
        <v>1125327.5880000002</v>
      </c>
      <c r="I21" s="88">
        <f t="shared" si="4"/>
        <v>-0.3779589095082242</v>
      </c>
      <c r="J21" s="89">
        <f t="shared" si="2"/>
        <v>153000</v>
      </c>
      <c r="K21" s="97">
        <f t="shared" si="6"/>
        <v>166672.41199999978</v>
      </c>
      <c r="L21" s="91"/>
      <c r="M21" s="61" t="s">
        <v>15</v>
      </c>
      <c r="N21" s="85">
        <f>IF(ISERROR('[11]Récolte_N'!$F$13)=TRUE,"",'[11]Récolte_N'!$F$13)</f>
        <v>203150</v>
      </c>
      <c r="O21" s="85">
        <f>IF(OR(N21="",N21=0),"",(P21/N21)*10)</f>
        <v>63.59832635983263</v>
      </c>
      <c r="P21" s="86">
        <f>IF(ISERROR('[11]Récolte_N'!$H$13)=TRUE,"",'[11]Récolte_N'!$H$13)</f>
        <v>1292000</v>
      </c>
      <c r="Q21" s="85">
        <f>'[2]OR'!$AI177</f>
        <v>1125327.5880000002</v>
      </c>
    </row>
    <row r="22" spans="1:17" ht="13.5" customHeight="1">
      <c r="A22" s="23" t="s">
        <v>13</v>
      </c>
      <c r="B22" s="93" t="s">
        <v>29</v>
      </c>
      <c r="C22" s="85">
        <f>IF(ISERROR('[69]Récolte_N'!$F$13)=TRUE,"",'[69]Récolte_N'!$F$13)</f>
        <v>4300</v>
      </c>
      <c r="D22" s="85">
        <f>IF(OR(C22="",C22=0),"",(E22/C22)*10)</f>
        <v>59.76744186046511</v>
      </c>
      <c r="E22" s="86">
        <f>IF(ISERROR('[69]Récolte_N'!$H$13)=TRUE,"",'[69]Récolte_N'!$H$13)</f>
        <v>25700</v>
      </c>
      <c r="F22" s="86">
        <f t="shared" si="3"/>
        <v>30800</v>
      </c>
      <c r="G22" s="160">
        <f>IF(ISERROR('[69]Récolte_N'!$I$13)=TRUE,"",'[69]Récolte_N'!$I$13)</f>
        <v>7200</v>
      </c>
      <c r="H22" s="161">
        <f t="shared" si="5"/>
        <v>11711.507000000001</v>
      </c>
      <c r="I22" s="88">
        <f t="shared" si="4"/>
        <v>-0.3852200233496851</v>
      </c>
      <c r="J22" s="89">
        <f t="shared" si="2"/>
        <v>18500</v>
      </c>
      <c r="K22" s="97">
        <f t="shared" si="6"/>
        <v>19088.493</v>
      </c>
      <c r="L22" s="91"/>
      <c r="M22" s="61" t="s">
        <v>29</v>
      </c>
      <c r="N22" s="85">
        <f>IF(ISERROR('[12]Récolte_N'!$F$13)=TRUE,"",'[12]Récolte_N'!$F$13)</f>
        <v>5080</v>
      </c>
      <c r="O22" s="85">
        <f>IF(OR(N22="",N22=0),"",(P22/N22)*10)</f>
        <v>60.62992125984252</v>
      </c>
      <c r="P22" s="86">
        <f>IF(ISERROR('[12]Récolte_N'!$H$13)=TRUE,"",'[12]Récolte_N'!$H$13)</f>
        <v>30800</v>
      </c>
      <c r="Q22" s="85">
        <f>'[2]OR'!$AI178</f>
        <v>11711.507000000001</v>
      </c>
    </row>
    <row r="23" spans="1:17" ht="13.5" customHeight="1">
      <c r="A23" s="23" t="s">
        <v>13</v>
      </c>
      <c r="B23" s="93" t="s">
        <v>16</v>
      </c>
      <c r="C23" s="85">
        <f>IF(ISERROR('[70]Récolte_N'!$F$13)=TRUE,"",'[70]Récolte_N'!$F$13)</f>
        <v>71361</v>
      </c>
      <c r="D23" s="85">
        <f t="shared" si="0"/>
        <v>71.14313140230658</v>
      </c>
      <c r="E23" s="86">
        <f>IF(ISERROR('[70]Récolte_N'!$H$13)=TRUE,"",'[70]Récolte_N'!$H$13)</f>
        <v>507684.5</v>
      </c>
      <c r="F23" s="86">
        <f t="shared" si="3"/>
        <v>437230</v>
      </c>
      <c r="G23" s="160">
        <f>IF(ISERROR('[70]Récolte_N'!$I$13)=TRUE,"",'[70]Récolte_N'!$I$13)</f>
        <v>326487</v>
      </c>
      <c r="H23" s="161">
        <f t="shared" si="5"/>
        <v>263154.64100000006</v>
      </c>
      <c r="I23" s="88">
        <f t="shared" si="4"/>
        <v>0.24066593984181317</v>
      </c>
      <c r="J23" s="89">
        <f t="shared" si="2"/>
        <v>181197.5</v>
      </c>
      <c r="K23" s="97">
        <f t="shared" si="6"/>
        <v>174075.35899999994</v>
      </c>
      <c r="L23" s="91"/>
      <c r="M23" s="61" t="s">
        <v>16</v>
      </c>
      <c r="N23" s="85">
        <f>IF(ISERROR('[13]Récolte_N'!$F$13)=TRUE,"",'[13]Récolte_N'!$F$13)</f>
        <v>65890</v>
      </c>
      <c r="O23" s="85">
        <f aca="true" t="shared" si="7" ref="O23:O31">IF(OR(N23="",N23=0),"",(P23/N23)*10)</f>
        <v>66.35756563970253</v>
      </c>
      <c r="P23" s="86">
        <f>IF(ISERROR('[13]Récolte_N'!$H$13)=TRUE,"",'[13]Récolte_N'!$H$13)</f>
        <v>437230</v>
      </c>
      <c r="Q23" s="85">
        <f>'[2]OR'!$AI179</f>
        <v>263154.64100000006</v>
      </c>
    </row>
    <row r="24" spans="1:17" ht="13.5" customHeight="1">
      <c r="A24" s="23" t="s">
        <v>13</v>
      </c>
      <c r="B24" s="93" t="s">
        <v>17</v>
      </c>
      <c r="C24" s="85">
        <f>IF(ISERROR('[71]Récolte_N'!$F$13)=TRUE,"",'[71]Récolte_N'!$F$13)</f>
        <v>50360</v>
      </c>
      <c r="D24" s="85">
        <f t="shared" si="0"/>
        <v>61.16759332803812</v>
      </c>
      <c r="E24" s="86">
        <f>IF(ISERROR('[71]Récolte_N'!$H$13)=TRUE,"",'[71]Récolte_N'!$H$13)</f>
        <v>308040</v>
      </c>
      <c r="F24" s="86">
        <f t="shared" si="3"/>
        <v>314190</v>
      </c>
      <c r="G24" s="160">
        <f>IF(ISERROR('[71]Récolte_N'!$I$13)=TRUE,"",'[71]Récolte_N'!$I$13)</f>
        <v>180000</v>
      </c>
      <c r="H24" s="161">
        <f t="shared" si="5"/>
        <v>193392.57399999996</v>
      </c>
      <c r="I24" s="88">
        <f t="shared" si="4"/>
        <v>-0.06925071486974455</v>
      </c>
      <c r="J24" s="89">
        <f t="shared" si="2"/>
        <v>128040</v>
      </c>
      <c r="K24" s="97">
        <f t="shared" si="6"/>
        <v>120797.42600000004</v>
      </c>
      <c r="L24" s="91"/>
      <c r="M24" s="61" t="s">
        <v>17</v>
      </c>
      <c r="N24" s="85">
        <f>IF(ISERROR('[14]Récolte_N'!$F$13)=TRUE,"",'[14]Récolte_N'!$F$13)</f>
        <v>45265</v>
      </c>
      <c r="O24" s="85">
        <f t="shared" si="7"/>
        <v>69.41124489119629</v>
      </c>
      <c r="P24" s="86">
        <f>IF(ISERROR('[14]Récolte_N'!$H$13)=TRUE,"",'[14]Récolte_N'!$H$13)</f>
        <v>314190</v>
      </c>
      <c r="Q24" s="85">
        <f>'[2]OR'!$AI180</f>
        <v>193392.57399999996</v>
      </c>
    </row>
    <row r="25" spans="1:17" ht="13.5" customHeight="1">
      <c r="A25" s="23" t="s">
        <v>13</v>
      </c>
      <c r="B25" s="93" t="s">
        <v>18</v>
      </c>
      <c r="C25" s="85">
        <f>IF(ISERROR('[72]Récolte_N'!$F$13)=TRUE,"",'[72]Récolte_N'!$F$13)</f>
        <v>264900</v>
      </c>
      <c r="D25" s="85">
        <f t="shared" si="0"/>
        <v>65.6474141185353</v>
      </c>
      <c r="E25" s="86">
        <f>IF(ISERROR('[72]Récolte_N'!$H$13)=TRUE,"",'[72]Récolte_N'!$H$13)</f>
        <v>1739000</v>
      </c>
      <c r="F25" s="86">
        <f t="shared" si="3"/>
        <v>1804950</v>
      </c>
      <c r="G25" s="160">
        <f>IF(ISERROR('[72]Récolte_N'!$I$13)=TRUE,"",'[72]Récolte_N'!$I$13)</f>
        <v>1620000</v>
      </c>
      <c r="H25" s="161">
        <f t="shared" si="5"/>
        <v>1725285.3090000004</v>
      </c>
      <c r="I25" s="88">
        <f t="shared" si="4"/>
        <v>-0.06102486843815136</v>
      </c>
      <c r="J25" s="89">
        <f t="shared" si="2"/>
        <v>119000</v>
      </c>
      <c r="K25" s="97">
        <f t="shared" si="6"/>
        <v>79664.69099999964</v>
      </c>
      <c r="L25" s="91"/>
      <c r="M25" s="61" t="s">
        <v>18</v>
      </c>
      <c r="N25" s="85">
        <f>IF(ISERROR('[15]Récolte_N'!$F$13)=TRUE,"",'[15]Récolte_N'!$F$13)</f>
        <v>247000</v>
      </c>
      <c r="O25" s="85">
        <f t="shared" si="7"/>
        <v>73.0748987854251</v>
      </c>
      <c r="P25" s="86">
        <f>IF(ISERROR('[15]Récolte_N'!$H$13)=TRUE,"",'[15]Récolte_N'!$H$13)</f>
        <v>1804950</v>
      </c>
      <c r="Q25" s="85">
        <f>'[2]OR'!$AI181</f>
        <v>1725285.3090000004</v>
      </c>
    </row>
    <row r="26" spans="1:17" ht="13.5" customHeight="1">
      <c r="A26" s="23" t="s">
        <v>13</v>
      </c>
      <c r="B26" s="93" t="s">
        <v>19</v>
      </c>
      <c r="C26" s="85">
        <f>IF(ISERROR('[73]Récolte_N'!$F$13)=TRUE,"",'[73]Récolte_N'!$F$13)</f>
        <v>70250</v>
      </c>
      <c r="D26" s="85">
        <f t="shared" si="0"/>
        <v>71.4846975088968</v>
      </c>
      <c r="E26" s="86">
        <f>IF(ISERROR('[73]Récolte_N'!$H$13)=TRUE,"",'[73]Récolte_N'!$H$13)</f>
        <v>502180</v>
      </c>
      <c r="F26" s="86">
        <f t="shared" si="3"/>
        <v>534255</v>
      </c>
      <c r="G26" s="160">
        <f>IF(ISERROR('[73]Récolte_N'!$I$13)=TRUE,"",'[73]Récolte_N'!$I$13)</f>
        <v>475000</v>
      </c>
      <c r="H26" s="161">
        <f t="shared" si="5"/>
        <v>513175.17100000003</v>
      </c>
      <c r="I26" s="88">
        <f t="shared" si="4"/>
        <v>-0.07439013646277914</v>
      </c>
      <c r="J26" s="89">
        <f t="shared" si="2"/>
        <v>27180</v>
      </c>
      <c r="K26" s="97">
        <f t="shared" si="6"/>
        <v>21079.82899999997</v>
      </c>
      <c r="L26" s="91"/>
      <c r="M26" s="61" t="s">
        <v>19</v>
      </c>
      <c r="N26" s="85">
        <f>IF(ISERROR('[16]Récolte_N'!$F$13)=TRUE,"",'[16]Récolte_N'!$F$13)</f>
        <v>69850</v>
      </c>
      <c r="O26" s="85">
        <f t="shared" si="7"/>
        <v>76.48604151753757</v>
      </c>
      <c r="P26" s="86">
        <f>IF(ISERROR('[16]Récolte_N'!$H$13)=TRUE,"",'[16]Récolte_N'!$H$13)</f>
        <v>534255</v>
      </c>
      <c r="Q26" s="85">
        <f>'[2]OR'!$AI182</f>
        <v>513175.17100000003</v>
      </c>
    </row>
    <row r="27" spans="1:17" ht="13.5" customHeight="1">
      <c r="A27" s="23" t="s">
        <v>13</v>
      </c>
      <c r="B27" s="93" t="s">
        <v>20</v>
      </c>
      <c r="C27" s="85">
        <f>IF(ISERROR('[74]Récolte_N'!$F$13)=TRUE,"",'[74]Récolte_N'!$F$13)</f>
        <v>98100</v>
      </c>
      <c r="D27" s="85">
        <f t="shared" si="0"/>
        <v>59.61926605504587</v>
      </c>
      <c r="E27" s="86">
        <f>IF(ISERROR('[74]Récolte_N'!$H$13)=TRUE,"",'[74]Récolte_N'!$H$13)</f>
        <v>584865</v>
      </c>
      <c r="F27" s="86">
        <f t="shared" si="3"/>
        <v>566591</v>
      </c>
      <c r="G27" s="160">
        <f>IF(ISERROR('[74]Récolte_N'!$I$13)=TRUE,"",'[74]Récolte_N'!$I$13)</f>
        <v>495000</v>
      </c>
      <c r="H27" s="161">
        <f t="shared" si="5"/>
        <v>478873.2560000001</v>
      </c>
      <c r="I27" s="88">
        <f t="shared" si="4"/>
        <v>0.03367643483519123</v>
      </c>
      <c r="J27" s="89">
        <f t="shared" si="2"/>
        <v>89865</v>
      </c>
      <c r="K27" s="97">
        <f t="shared" si="6"/>
        <v>87717.74399999989</v>
      </c>
      <c r="L27" s="91"/>
      <c r="M27" s="61" t="s">
        <v>20</v>
      </c>
      <c r="N27" s="85">
        <f>IF(ISERROR('[17]Récolte_N'!$F$13)=TRUE,"",'[17]Récolte_N'!$F$13)</f>
        <v>84780</v>
      </c>
      <c r="O27" s="85">
        <f t="shared" si="7"/>
        <v>66.83073838169379</v>
      </c>
      <c r="P27" s="86">
        <f>IF(ISERROR('[17]Récolte_N'!$H$13)=TRUE,"",'[17]Récolte_N'!$H$13)</f>
        <v>566591</v>
      </c>
      <c r="Q27" s="85">
        <f>'[2]OR'!$AI183</f>
        <v>478873.2560000001</v>
      </c>
    </row>
    <row r="28" spans="1:17" ht="13.5" customHeight="1">
      <c r="A28" s="23" t="s">
        <v>13</v>
      </c>
      <c r="B28" s="93" t="s">
        <v>21</v>
      </c>
      <c r="C28" s="85">
        <f>IF(ISERROR('[75]Récolte_N'!$F$13)=TRUE,"",'[75]Récolte_N'!$F$13)</f>
        <v>49400</v>
      </c>
      <c r="D28" s="85">
        <f t="shared" si="0"/>
        <v>75.93000000000002</v>
      </c>
      <c r="E28" s="86">
        <f>IF(ISERROR('[75]Récolte_N'!$H$13)=TRUE,"",'[75]Récolte_N'!$H$13)</f>
        <v>375094.20000000007</v>
      </c>
      <c r="F28" s="86">
        <f t="shared" si="3"/>
        <v>382976.1</v>
      </c>
      <c r="G28" s="160">
        <f>IF(ISERROR('[75]Récolte_N'!$I$13)=TRUE,"",'[75]Récolte_N'!$I$13)</f>
        <v>325000</v>
      </c>
      <c r="H28" s="161">
        <f t="shared" si="5"/>
        <v>338487.72500000003</v>
      </c>
      <c r="I28" s="88">
        <f t="shared" si="4"/>
        <v>-0.03984701365463117</v>
      </c>
      <c r="J28" s="89">
        <f t="shared" si="2"/>
        <v>50094.20000000007</v>
      </c>
      <c r="K28" s="97">
        <f t="shared" si="6"/>
        <v>44488.37499999994</v>
      </c>
      <c r="L28" s="91"/>
      <c r="M28" s="61" t="s">
        <v>21</v>
      </c>
      <c r="N28" s="85">
        <f>IF(ISERROR('[18]Récolte_N'!$F$13)=TRUE,"",'[18]Récolte_N'!$F$13)</f>
        <v>47281</v>
      </c>
      <c r="O28" s="85">
        <f t="shared" si="7"/>
        <v>81</v>
      </c>
      <c r="P28" s="86">
        <f>IF(ISERROR('[18]Récolte_N'!$H$13)=TRUE,"",'[18]Récolte_N'!$H$13)</f>
        <v>382976.1</v>
      </c>
      <c r="Q28" s="85">
        <f>'[2]OR'!$AI184</f>
        <v>338487.72500000003</v>
      </c>
    </row>
    <row r="29" spans="2:17" ht="12.75">
      <c r="B29" s="93" t="s">
        <v>30</v>
      </c>
      <c r="C29" s="85">
        <f>IF(ISERROR('[76]Récolte_N'!$F$13)=TRUE,"",'[76]Récolte_N'!$F$13)</f>
        <v>43000</v>
      </c>
      <c r="D29" s="85">
        <f t="shared" si="0"/>
        <v>70.05613845321795</v>
      </c>
      <c r="E29" s="86">
        <f>IF(ISERROR('[76]Récolte_N'!$H$13)=TRUE,"",'[76]Récolte_N'!$H$13)</f>
        <v>301241.3953488372</v>
      </c>
      <c r="F29" s="86">
        <f t="shared" si="3"/>
        <v>282589.381443299</v>
      </c>
      <c r="G29" s="160">
        <f>IF(ISERROR('[76]Récolte_N'!$I$13)=TRUE,"",'[76]Récolte_N'!$I$13)</f>
        <v>216000</v>
      </c>
      <c r="H29" s="161">
        <f t="shared" si="5"/>
        <v>208203.133</v>
      </c>
      <c r="I29" s="88">
        <f t="shared" si="4"/>
        <v>0.03744836539035168</v>
      </c>
      <c r="J29" s="89">
        <f t="shared" si="2"/>
        <v>85241.39534883719</v>
      </c>
      <c r="K29" s="97">
        <f t="shared" si="6"/>
        <v>74386.248443299</v>
      </c>
      <c r="M29" s="61" t="s">
        <v>30</v>
      </c>
      <c r="N29" s="85">
        <f>IF(ISERROR('[19]Récolte_N'!$F$13)=TRUE,"",'[19]Récolte_N'!$F$13)</f>
        <v>38800</v>
      </c>
      <c r="O29" s="85">
        <f t="shared" si="7"/>
        <v>72.83231480497398</v>
      </c>
      <c r="P29" s="86">
        <f>IF(ISERROR('[19]Récolte_N'!$H$13)=TRUE,"",'[19]Récolte_N'!$H$13)</f>
        <v>282589.381443299</v>
      </c>
      <c r="Q29" s="85">
        <f>'[2]OR'!$AI185</f>
        <v>208203.133</v>
      </c>
    </row>
    <row r="30" spans="2:17" ht="12.75">
      <c r="B30" s="93" t="s">
        <v>22</v>
      </c>
      <c r="C30" s="85">
        <f>IF(ISERROR('[77]Récolte_N'!$F$13)=TRUE,"",'[77]Récolte_N'!$F$13)</f>
        <v>87790</v>
      </c>
      <c r="D30" s="85">
        <f t="shared" si="0"/>
        <v>48.29114933363709</v>
      </c>
      <c r="E30" s="86">
        <f>IF(ISERROR('[77]Récolte_N'!$H$13)=TRUE,"",'[77]Récolte_N'!$H$13)</f>
        <v>423948</v>
      </c>
      <c r="F30" s="86">
        <f t="shared" si="3"/>
        <v>426121.2</v>
      </c>
      <c r="G30" s="160">
        <f>IF(ISERROR('[77]Récolte_N'!$I$13)=TRUE,"",'[77]Récolte_N'!$I$13)</f>
        <v>185000</v>
      </c>
      <c r="H30" s="161">
        <f t="shared" si="5"/>
        <v>180029.18199999997</v>
      </c>
      <c r="I30" s="88">
        <f>IF(OR(H30=0,H30=""),"",(G30/H30)-1)</f>
        <v>0.02761117916983058</v>
      </c>
      <c r="J30" s="89">
        <f t="shared" si="2"/>
        <v>238948</v>
      </c>
      <c r="K30" s="97">
        <f t="shared" si="6"/>
        <v>246092.01800000004</v>
      </c>
      <c r="L30" s="40"/>
      <c r="M30" s="61" t="s">
        <v>22</v>
      </c>
      <c r="N30" s="85">
        <f>IF(ISERROR('[20]Récolte_N'!$F$13)=TRUE,"",'[20]Récolte_N'!$F$13)</f>
        <v>78699</v>
      </c>
      <c r="O30" s="85">
        <f t="shared" si="7"/>
        <v>54.14569435443907</v>
      </c>
      <c r="P30" s="86">
        <f>IF(ISERROR('[20]Récolte_N'!$H$13)=TRUE,"",'[20]Récolte_N'!$H$13)</f>
        <v>426121.2</v>
      </c>
      <c r="Q30" s="85">
        <f>'[2]OR'!$AI186</f>
        <v>180029.18199999997</v>
      </c>
    </row>
    <row r="31" spans="2:17" ht="12.75">
      <c r="B31" s="93" t="s">
        <v>23</v>
      </c>
      <c r="C31" s="85">
        <f>IF(ISERROR('[78]Récolte_N'!$F$13)=TRUE,"",'[78]Récolte_N'!$F$13)</f>
        <v>11750</v>
      </c>
      <c r="D31" s="85">
        <f t="shared" si="0"/>
        <v>44.055319148936164</v>
      </c>
      <c r="E31" s="86">
        <f>IF(ISERROR('[78]Récolte_N'!$H$13)=TRUE,"",'[78]Récolte_N'!$H$13)</f>
        <v>51765</v>
      </c>
      <c r="F31" s="86">
        <f t="shared" si="3"/>
        <v>41785</v>
      </c>
      <c r="G31" s="160">
        <f>IF(ISERROR('[78]Récolte_N'!$I$13)=TRUE,"",'[78]Récolte_N'!$I$13)</f>
        <v>21700</v>
      </c>
      <c r="H31" s="161">
        <f t="shared" si="5"/>
        <v>13755.284999999998</v>
      </c>
      <c r="I31" s="88">
        <f t="shared" si="4"/>
        <v>0.5775754555430879</v>
      </c>
      <c r="J31" s="89">
        <f t="shared" si="2"/>
        <v>30065</v>
      </c>
      <c r="K31" s="97">
        <f t="shared" si="6"/>
        <v>28029.715000000004</v>
      </c>
      <c r="M31" s="61" t="s">
        <v>23</v>
      </c>
      <c r="N31" s="85">
        <f>IF(ISERROR('[21]Récolte_N'!$F$13)=TRUE,"",'[21]Récolte_N'!$F$13)</f>
        <v>9700</v>
      </c>
      <c r="O31" s="85">
        <f t="shared" si="7"/>
        <v>43.077319587628864</v>
      </c>
      <c r="P31" s="86">
        <f>IF(ISERROR('[21]Récolte_N'!$H$13)=TRUE,"",'[21]Récolte_N'!$H$13)</f>
        <v>41785</v>
      </c>
      <c r="Q31" s="85">
        <f>'[2]OR'!$AI187</f>
        <v>13755.284999999998</v>
      </c>
    </row>
    <row r="32" spans="2:17" ht="12.75">
      <c r="B32" s="52"/>
      <c r="C32" s="98"/>
      <c r="D32" s="98"/>
      <c r="E32" s="99"/>
      <c r="F32" s="100"/>
      <c r="G32" s="101"/>
      <c r="H32" s="162"/>
      <c r="I32" s="102"/>
      <c r="J32" s="103"/>
      <c r="K32" s="104"/>
      <c r="M32" s="61"/>
      <c r="N32" s="105"/>
      <c r="O32" s="105"/>
      <c r="P32" s="105"/>
      <c r="Q32" s="163"/>
    </row>
    <row r="33" spans="2:17" ht="15.75" thickBot="1">
      <c r="B33" s="106" t="s">
        <v>24</v>
      </c>
      <c r="C33" s="107">
        <f>IF(SUM(C12:C31)=0,"",SUM(C12:C31))</f>
        <v>1634686</v>
      </c>
      <c r="D33" s="107">
        <f>IF(OR(C33="",C33=0),"",(E33/C33)*10)</f>
        <v>63.16434529535848</v>
      </c>
      <c r="E33" s="107">
        <f>IF(SUM(E12:E31)=0,"",SUM(E12:E31))</f>
        <v>10325387.095348837</v>
      </c>
      <c r="F33" s="108">
        <f>IF(SUM(F12:F31)=0,"",SUM(F12:F31))</f>
        <v>11347417.181443298</v>
      </c>
      <c r="G33" s="109">
        <f>IF(SUM(G12:G31)=0,"",SUM(G12:G31))</f>
        <v>8499737</v>
      </c>
      <c r="H33" s="110">
        <f>IF(SUM(H12:H31)=0,"",SUM(H12:H31))</f>
        <v>9575296.102000002</v>
      </c>
      <c r="I33" s="111">
        <f>IF(OR(G33=0,G33=""),"",(G33/H33)-1)</f>
        <v>-0.11232645868521485</v>
      </c>
      <c r="J33" s="112">
        <f>SUM(J12:J31)</f>
        <v>1825650.0953488373</v>
      </c>
      <c r="K33" s="113">
        <f>SUM(K12:K31)</f>
        <v>1772121.079443298</v>
      </c>
      <c r="M33" s="114" t="s">
        <v>24</v>
      </c>
      <c r="N33" s="115">
        <f>IF(SUM(N12:N31)=0,"",SUM(N12:N31))</f>
        <v>1681620</v>
      </c>
      <c r="O33" s="115">
        <f>IF(OR(N33="",N33=0),"",(P33/N33)*10)</f>
        <v>67.47908077593807</v>
      </c>
      <c r="P33" s="112">
        <f>IF(SUM(P12:P31)=0,"",SUM(P12:P31))</f>
        <v>11347417.181443298</v>
      </c>
      <c r="Q33" s="116">
        <f>IF(SUM(Q12:Q31)=0,"",SUM(Q12:Q31))</f>
        <v>9575296.102000002</v>
      </c>
    </row>
    <row r="34" spans="2:10" ht="12.75" thickTop="1">
      <c r="B34" s="117"/>
      <c r="C34" s="118"/>
      <c r="D34" s="118"/>
      <c r="E34" s="118"/>
      <c r="F34" s="118"/>
      <c r="G34" s="118"/>
      <c r="H34" s="120"/>
      <c r="I34" s="121"/>
      <c r="J34" s="122"/>
    </row>
    <row r="35" spans="2:10" ht="12">
      <c r="B35" s="123" t="s">
        <v>47</v>
      </c>
      <c r="C35" s="124">
        <f>N33</f>
        <v>1681620</v>
      </c>
      <c r="D35" s="124">
        <f>IF(OR(C35="",C35=0),"",(E35/C35)*10)</f>
        <v>67.47908077593807</v>
      </c>
      <c r="E35" s="124">
        <f>P33</f>
        <v>11347417.181443298</v>
      </c>
      <c r="G35" s="124">
        <f>Q33</f>
        <v>9575296.102000002</v>
      </c>
      <c r="H35" s="120"/>
      <c r="I35" s="121"/>
      <c r="J35" s="122"/>
    </row>
    <row r="36" spans="2:10" ht="12">
      <c r="B36" s="123" t="s">
        <v>48</v>
      </c>
      <c r="C36" s="125"/>
      <c r="D36" s="126"/>
      <c r="E36" s="125"/>
      <c r="G36" s="125"/>
      <c r="H36" s="120"/>
      <c r="I36" s="121"/>
      <c r="J36" s="122"/>
    </row>
    <row r="37" spans="2:10" ht="12">
      <c r="B37" s="123" t="s">
        <v>25</v>
      </c>
      <c r="C37" s="127">
        <f>IF(OR(C33="",C33=0),"",(C33/C35)-1)</f>
        <v>-0.027909991555761682</v>
      </c>
      <c r="D37" s="127">
        <f>IF(OR(D33="",D33=0),"",(D33/D35)-1)</f>
        <v>-0.06394182361355105</v>
      </c>
      <c r="E37" s="127">
        <f>IF(OR(E33="",E33=0),"",(E33/E35)-1)</f>
        <v>-0.09006719941219854</v>
      </c>
      <c r="G37" s="127">
        <f>IF(OR(G33="",G33=0),"",(G33/G35)-1)</f>
        <v>-0.11232645868521485</v>
      </c>
      <c r="H37" s="120"/>
      <c r="I37" s="121"/>
      <c r="J37" s="122"/>
    </row>
    <row r="38" ht="11.25" thickBot="1"/>
    <row r="39" spans="2:9" ht="12.75">
      <c r="B39" s="128" t="s">
        <v>0</v>
      </c>
      <c r="C39" s="129" t="s">
        <v>50</v>
      </c>
      <c r="D39" s="130" t="s">
        <v>50</v>
      </c>
      <c r="E39" s="131" t="s">
        <v>50</v>
      </c>
      <c r="F39" s="131" t="s">
        <v>50</v>
      </c>
      <c r="G39" s="132" t="s">
        <v>85</v>
      </c>
      <c r="H39" s="133" t="s">
        <v>86</v>
      </c>
      <c r="I39" s="40"/>
    </row>
    <row r="40" spans="2:9" ht="12">
      <c r="B40" s="52"/>
      <c r="C40" s="134" t="s">
        <v>87</v>
      </c>
      <c r="D40" s="135" t="s">
        <v>87</v>
      </c>
      <c r="E40" s="136" t="s">
        <v>87</v>
      </c>
      <c r="F40" s="136" t="s">
        <v>87</v>
      </c>
      <c r="G40" s="137" t="s">
        <v>88</v>
      </c>
      <c r="H40" s="138" t="s">
        <v>89</v>
      </c>
      <c r="I40" s="40"/>
    </row>
    <row r="41" spans="2:9" ht="12.75">
      <c r="B41" s="52"/>
      <c r="C41" s="139" t="s">
        <v>108</v>
      </c>
      <c r="D41" s="140" t="s">
        <v>109</v>
      </c>
      <c r="E41" s="141" t="s">
        <v>108</v>
      </c>
      <c r="F41" s="141" t="s">
        <v>109</v>
      </c>
      <c r="G41" s="137" t="s">
        <v>90</v>
      </c>
      <c r="H41" s="138" t="s">
        <v>77</v>
      </c>
      <c r="I41" s="40"/>
    </row>
    <row r="42" spans="2:9" ht="12">
      <c r="B42" s="52"/>
      <c r="C42" s="142" t="s">
        <v>91</v>
      </c>
      <c r="D42" s="143" t="s">
        <v>91</v>
      </c>
      <c r="E42" s="144" t="s">
        <v>58</v>
      </c>
      <c r="F42" s="144" t="s">
        <v>58</v>
      </c>
      <c r="G42" s="145" t="s">
        <v>87</v>
      </c>
      <c r="H42" s="146"/>
      <c r="I42" s="40"/>
    </row>
    <row r="43" spans="2:9" ht="12">
      <c r="B43" s="52" t="s">
        <v>8</v>
      </c>
      <c r="C43" s="147">
        <f>'[22]OR'!$AI168</f>
        <v>49212.6</v>
      </c>
      <c r="D43" s="148">
        <f>'[2]OR'!$AH168</f>
        <v>48563.73100000001</v>
      </c>
      <c r="E43" s="149">
        <f>IF(OR(G12="",G12=0),"",C43/G12)</f>
        <v>0.9583758519961051</v>
      </c>
      <c r="F43" s="150">
        <f>IF(OR(H12="",H12=0),"",D43/H12)</f>
        <v>0.9852235130196839</v>
      </c>
      <c r="G43" s="151">
        <f>IF(OR(E43="",E43=0),"",(E43-F43)*100)</f>
        <v>-2.684766102357883</v>
      </c>
      <c r="H43" s="120">
        <f>IF(E12="","",(G12/E12))</f>
        <v>0.5379498192865748</v>
      </c>
      <c r="I43" s="40"/>
    </row>
    <row r="44" spans="2:9" ht="12">
      <c r="B44" s="52" t="s">
        <v>31</v>
      </c>
      <c r="C44" s="148">
        <f>'[22]OR'!$AI169</f>
        <v>69569.1</v>
      </c>
      <c r="D44" s="148">
        <f>'[2]OR'!$AH169</f>
        <v>73883.317</v>
      </c>
      <c r="E44" s="150">
        <f>IF(OR(G13="",G13=0),"",C44/G13)</f>
        <v>0.9798464788732395</v>
      </c>
      <c r="F44" s="150">
        <f>IF(OR(H13="",H13=0),"",D44/H13)</f>
        <v>0.9747784625797726</v>
      </c>
      <c r="G44" s="151">
        <f>IF(OR(E44="",E44=0),"",(E44-F44)*100)</f>
        <v>0.506801629346687</v>
      </c>
      <c r="H44" s="120">
        <f>IF(E13="","",(G13/E13))</f>
        <v>0.35697406658823294</v>
      </c>
      <c r="I44" s="40"/>
    </row>
    <row r="45" spans="2:9" ht="12">
      <c r="B45" s="52" t="s">
        <v>9</v>
      </c>
      <c r="C45" s="148">
        <f>'[22]OR'!$AI170</f>
        <v>890209.4</v>
      </c>
      <c r="D45" s="148">
        <f>'[2]OR'!$AH170</f>
        <v>1027862.456</v>
      </c>
      <c r="E45" s="150">
        <f aca="true" t="shared" si="8" ref="E45:F62">IF(OR(G14="",G14=0),"",C45/G14)</f>
        <v>0.9676189130434782</v>
      </c>
      <c r="F45" s="150">
        <f t="shared" si="8"/>
        <v>0.9902128589465229</v>
      </c>
      <c r="G45" s="151">
        <f aca="true" t="shared" si="9" ref="G45:G61">IF(OR(E45="",E45=0),"",(E45-F45)*100)</f>
        <v>-2.2593945903044643</v>
      </c>
      <c r="H45" s="120">
        <f>IF(E14="","",(G14/E14))</f>
        <v>0.8946022423399683</v>
      </c>
      <c r="I45" s="40"/>
    </row>
    <row r="46" spans="2:9" ht="12">
      <c r="B46" s="52" t="s">
        <v>28</v>
      </c>
      <c r="C46" s="148">
        <f>'[22]OR'!$AI171</f>
        <v>87756.4</v>
      </c>
      <c r="D46" s="148">
        <f>'[2]OR'!$AH171</f>
        <v>105367.573</v>
      </c>
      <c r="E46" s="150">
        <f t="shared" si="8"/>
        <v>0.975071111111111</v>
      </c>
      <c r="F46" s="150">
        <f t="shared" si="8"/>
        <v>0.9760948521848761</v>
      </c>
      <c r="G46" s="151">
        <f t="shared" si="9"/>
        <v>-0.10237410737651276</v>
      </c>
      <c r="H46" s="120">
        <f>IF(E15="","",(G15/E15))</f>
        <v>0.5465476407360175</v>
      </c>
      <c r="I46" s="40"/>
    </row>
    <row r="47" spans="2:9" ht="12">
      <c r="B47" s="52" t="s">
        <v>10</v>
      </c>
      <c r="C47" s="148">
        <f>'[22]OR'!$AI172</f>
        <v>339537.7</v>
      </c>
      <c r="D47" s="148">
        <f>'[2]OR'!$AH172</f>
        <v>330542.17699999997</v>
      </c>
      <c r="E47" s="150">
        <f t="shared" si="8"/>
        <v>0.9813228323699422</v>
      </c>
      <c r="F47" s="150">
        <f t="shared" si="8"/>
        <v>0.9807132558827157</v>
      </c>
      <c r="G47" s="151">
        <f t="shared" si="9"/>
        <v>0.060957648722648194</v>
      </c>
      <c r="H47" s="120">
        <f aca="true" t="shared" si="10" ref="H47:H62">IF(E16="","",(G16/E16))</f>
        <v>0.8665164037064863</v>
      </c>
      <c r="I47" s="40"/>
    </row>
    <row r="48" spans="2:9" ht="12">
      <c r="B48" s="52" t="s">
        <v>11</v>
      </c>
      <c r="C48" s="148">
        <f>'[22]OR'!$AI173</f>
        <v>680039.2</v>
      </c>
      <c r="D48" s="148">
        <f>'[2]OR'!$AH173</f>
        <v>705960.532</v>
      </c>
      <c r="E48" s="150">
        <f>IF(OR(G17="",G17=0),"",C48/G17)</f>
        <v>0.9898678311499272</v>
      </c>
      <c r="F48" s="150">
        <f t="shared" si="8"/>
        <v>0.9920241673969963</v>
      </c>
      <c r="G48" s="151">
        <f t="shared" si="9"/>
        <v>-0.21563362470691239</v>
      </c>
      <c r="H48" s="120">
        <f t="shared" si="10"/>
        <v>0.9168557320165488</v>
      </c>
      <c r="I48" s="40"/>
    </row>
    <row r="49" spans="2:9" ht="12">
      <c r="B49" s="52" t="s">
        <v>12</v>
      </c>
      <c r="C49" s="148">
        <f>'[22]OR'!$AI174</f>
        <v>112373</v>
      </c>
      <c r="D49" s="148">
        <f>'[2]OR'!$AH174</f>
        <v>115174.62399999998</v>
      </c>
      <c r="E49" s="150">
        <f t="shared" si="8"/>
        <v>0.9988711111111112</v>
      </c>
      <c r="F49" s="150">
        <f t="shared" si="8"/>
        <v>0.9907306192286579</v>
      </c>
      <c r="G49" s="151">
        <f t="shared" si="9"/>
        <v>0.8140491882453249</v>
      </c>
      <c r="H49" s="120">
        <f t="shared" si="10"/>
        <v>0.5557751210354708</v>
      </c>
      <c r="I49" s="40"/>
    </row>
    <row r="50" spans="2:9" ht="12">
      <c r="B50" s="52" t="s">
        <v>14</v>
      </c>
      <c r="C50" s="148">
        <f>'[22]OR'!$AI175</f>
        <v>16397.1</v>
      </c>
      <c r="D50" s="148">
        <f>'[2]OR'!$AH175</f>
        <v>15845.58</v>
      </c>
      <c r="E50" s="150">
        <f t="shared" si="8"/>
        <v>0.9937636363636363</v>
      </c>
      <c r="F50" s="150">
        <f t="shared" si="8"/>
        <v>0.9897579882007926</v>
      </c>
      <c r="G50" s="151">
        <f t="shared" si="9"/>
        <v>0.4005648162843656</v>
      </c>
      <c r="H50" s="120">
        <f t="shared" si="10"/>
        <v>0.46742209631728043</v>
      </c>
      <c r="I50" s="40"/>
    </row>
    <row r="51" spans="2:9" ht="12">
      <c r="B51" s="52" t="s">
        <v>27</v>
      </c>
      <c r="C51" s="148">
        <f>'[22]OR'!$AI176</f>
        <v>1628960.5</v>
      </c>
      <c r="D51" s="148">
        <f>'[2]OR'!$AH176</f>
        <v>2061948.7850000001</v>
      </c>
      <c r="E51" s="150">
        <f t="shared" si="8"/>
        <v>0.9848612454655381</v>
      </c>
      <c r="F51" s="150">
        <f t="shared" si="8"/>
        <v>0.9951956042969765</v>
      </c>
      <c r="G51" s="151">
        <f t="shared" si="9"/>
        <v>-1.0334358831438406</v>
      </c>
      <c r="H51" s="120">
        <f t="shared" si="10"/>
        <v>0.9296626459975044</v>
      </c>
      <c r="I51" s="40"/>
    </row>
    <row r="52" spans="2:9" ht="12">
      <c r="B52" s="52" t="s">
        <v>15</v>
      </c>
      <c r="C52" s="148">
        <f>'[22]OR'!$AI177</f>
        <v>699248.3</v>
      </c>
      <c r="D52" s="148">
        <f>'[2]OR'!$AH177</f>
        <v>1116046.0320000001</v>
      </c>
      <c r="E52" s="150">
        <f t="shared" si="8"/>
        <v>0.9989261428571429</v>
      </c>
      <c r="F52" s="150">
        <f t="shared" si="8"/>
        <v>0.9917521296918563</v>
      </c>
      <c r="G52" s="151">
        <f t="shared" si="9"/>
        <v>0.7174013165286541</v>
      </c>
      <c r="H52" s="120">
        <f t="shared" si="10"/>
        <v>0.82063305978898</v>
      </c>
      <c r="I52" s="40"/>
    </row>
    <row r="53" spans="2:9" ht="12">
      <c r="B53" s="52" t="s">
        <v>29</v>
      </c>
      <c r="C53" s="148">
        <f>'[22]OR'!$AI178</f>
        <v>6944.7</v>
      </c>
      <c r="D53" s="148">
        <f>'[2]OR'!$AH178</f>
        <v>11621.747000000001</v>
      </c>
      <c r="E53" s="150">
        <f t="shared" si="8"/>
        <v>0.9645416666666666</v>
      </c>
      <c r="F53" s="150">
        <f>IF(OR(H22="",H22=0),"",D53/H22)</f>
        <v>0.9923357429577594</v>
      </c>
      <c r="G53" s="151">
        <f t="shared" si="9"/>
        <v>-2.779407629109276</v>
      </c>
      <c r="H53" s="120">
        <f t="shared" si="10"/>
        <v>0.2801556420233463</v>
      </c>
      <c r="I53" s="40"/>
    </row>
    <row r="54" spans="2:9" ht="12">
      <c r="B54" s="52" t="s">
        <v>16</v>
      </c>
      <c r="C54" s="148">
        <f>'[22]OR'!$AI179</f>
        <v>325312.2</v>
      </c>
      <c r="D54" s="148">
        <f>'[2]OR'!$AH179</f>
        <v>259075.66700000007</v>
      </c>
      <c r="E54" s="150">
        <f t="shared" si="8"/>
        <v>0.9964016944013085</v>
      </c>
      <c r="F54" s="150">
        <f t="shared" si="8"/>
        <v>0.9844997071512792</v>
      </c>
      <c r="G54" s="151">
        <f t="shared" si="9"/>
        <v>1.1901987250029333</v>
      </c>
      <c r="H54" s="120">
        <f t="shared" si="10"/>
        <v>0.6430903444954494</v>
      </c>
      <c r="I54" s="40"/>
    </row>
    <row r="55" spans="2:9" ht="12">
      <c r="B55" s="52" t="s">
        <v>17</v>
      </c>
      <c r="C55" s="148">
        <f>'[22]OR'!$AI180</f>
        <v>177024.2</v>
      </c>
      <c r="D55" s="148">
        <f>'[2]OR'!$AH180</f>
        <v>189323.18499999997</v>
      </c>
      <c r="E55" s="150">
        <f t="shared" si="8"/>
        <v>0.9834677777777778</v>
      </c>
      <c r="F55" s="150">
        <f t="shared" si="8"/>
        <v>0.9789578838740727</v>
      </c>
      <c r="G55" s="151">
        <f t="shared" si="9"/>
        <v>0.45098939037051533</v>
      </c>
      <c r="H55" s="120">
        <f t="shared" si="10"/>
        <v>0.584339696143358</v>
      </c>
      <c r="I55" s="40"/>
    </row>
    <row r="56" spans="2:9" ht="12">
      <c r="B56" s="52" t="s">
        <v>18</v>
      </c>
      <c r="C56" s="148">
        <f>'[22]OR'!$AI181</f>
        <v>1565168.6</v>
      </c>
      <c r="D56" s="148">
        <f>'[2]OR'!$AH181</f>
        <v>1705161.9610000004</v>
      </c>
      <c r="E56" s="150">
        <f t="shared" si="8"/>
        <v>0.9661534567901235</v>
      </c>
      <c r="F56" s="150">
        <f t="shared" si="8"/>
        <v>0.9883362201631081</v>
      </c>
      <c r="G56" s="151">
        <f t="shared" si="9"/>
        <v>-2.2182763372984526</v>
      </c>
      <c r="H56" s="120">
        <f t="shared" si="10"/>
        <v>0.9315698677400805</v>
      </c>
      <c r="I56" s="40"/>
    </row>
    <row r="57" spans="2:9" ht="12">
      <c r="B57" s="52" t="s">
        <v>19</v>
      </c>
      <c r="C57" s="148">
        <f>'[22]OR'!$AI182</f>
        <v>467731.4</v>
      </c>
      <c r="D57" s="148">
        <f>'[2]OR'!$AH182</f>
        <v>509470.907</v>
      </c>
      <c r="E57" s="150">
        <f t="shared" si="8"/>
        <v>0.9846976842105264</v>
      </c>
      <c r="F57" s="150">
        <f>IF(OR(H26="",H26=0),"",D57/H26)</f>
        <v>0.9927816772725351</v>
      </c>
      <c r="G57" s="151">
        <f t="shared" si="9"/>
        <v>-0.8083993062008688</v>
      </c>
      <c r="H57" s="120">
        <f t="shared" si="10"/>
        <v>0.9458759807240432</v>
      </c>
      <c r="I57" s="40"/>
    </row>
    <row r="58" spans="2:9" ht="12">
      <c r="B58" s="52" t="s">
        <v>20</v>
      </c>
      <c r="C58" s="148">
        <f>'[22]OR'!$AI183</f>
        <v>484753.1</v>
      </c>
      <c r="D58" s="148">
        <f>'[2]OR'!$AH183</f>
        <v>475109.2960000001</v>
      </c>
      <c r="E58" s="150">
        <f t="shared" si="8"/>
        <v>0.9792991919191919</v>
      </c>
      <c r="F58" s="150">
        <f t="shared" si="8"/>
        <v>0.9921399661542176</v>
      </c>
      <c r="G58" s="151">
        <f t="shared" si="9"/>
        <v>-1.284077423502572</v>
      </c>
      <c r="H58" s="120">
        <f t="shared" si="10"/>
        <v>0.8463491574978841</v>
      </c>
      <c r="I58" s="40"/>
    </row>
    <row r="59" spans="2:9" ht="12">
      <c r="B59" s="52" t="s">
        <v>21</v>
      </c>
      <c r="C59" s="148">
        <f>'[22]OR'!$AI184</f>
        <v>316456.1</v>
      </c>
      <c r="D59" s="148">
        <f>'[2]OR'!$AH184</f>
        <v>332834.44600000005</v>
      </c>
      <c r="E59" s="150">
        <f t="shared" si="8"/>
        <v>0.9737110769230769</v>
      </c>
      <c r="F59" s="150">
        <f t="shared" si="8"/>
        <v>0.983298422416943</v>
      </c>
      <c r="G59" s="151">
        <f t="shared" si="9"/>
        <v>-0.9587345493866084</v>
      </c>
      <c r="H59" s="120">
        <f>IF(E28="","",(G28/E28))</f>
        <v>0.8664490146741803</v>
      </c>
      <c r="I59" s="40"/>
    </row>
    <row r="60" spans="2:9" ht="12">
      <c r="B60" s="52" t="s">
        <v>30</v>
      </c>
      <c r="C60" s="148">
        <f>'[22]OR'!$AI185</f>
        <v>210756.8</v>
      </c>
      <c r="D60" s="148">
        <f>'[2]OR'!$AH185</f>
        <v>204768.515</v>
      </c>
      <c r="E60" s="150">
        <f t="shared" si="8"/>
        <v>0.9757259259259259</v>
      </c>
      <c r="F60" s="150">
        <f t="shared" si="8"/>
        <v>0.9835035239359247</v>
      </c>
      <c r="G60" s="151">
        <f t="shared" si="9"/>
        <v>-0.7777598009998776</v>
      </c>
      <c r="H60" s="120">
        <f>IF(E29="","",(G29/E29))</f>
        <v>0.7170329288571786</v>
      </c>
      <c r="I60" s="40"/>
    </row>
    <row r="61" spans="2:9" ht="12">
      <c r="B61" s="52" t="s">
        <v>22</v>
      </c>
      <c r="C61" s="148">
        <f>'[22]OR'!$AI186</f>
        <v>184174.3</v>
      </c>
      <c r="D61" s="148">
        <f>'[2]OR'!$AH186</f>
        <v>176026.20899999997</v>
      </c>
      <c r="E61" s="150">
        <f t="shared" si="8"/>
        <v>0.9955367567567567</v>
      </c>
      <c r="F61" s="150">
        <f t="shared" si="8"/>
        <v>0.9777648659204595</v>
      </c>
      <c r="G61" s="151">
        <f t="shared" si="9"/>
        <v>1.7771890836297155</v>
      </c>
      <c r="H61" s="120">
        <f t="shared" si="10"/>
        <v>0.4363742723164162</v>
      </c>
      <c r="I61" s="40"/>
    </row>
    <row r="62" spans="2:9" ht="12">
      <c r="B62" s="52" t="s">
        <v>23</v>
      </c>
      <c r="C62" s="148">
        <f>'[22]OR'!$AI187</f>
        <v>21465.8</v>
      </c>
      <c r="D62" s="148">
        <f>'[2]OR'!$AH187</f>
        <v>13629.331999999999</v>
      </c>
      <c r="E62" s="150">
        <f t="shared" si="8"/>
        <v>0.9892073732718893</v>
      </c>
      <c r="F62" s="150">
        <f>IF(OR(H31="",H31=0),"",D62/H31)</f>
        <v>0.9908433013201835</v>
      </c>
      <c r="G62" s="151">
        <f>IF(OR(E62="",E62=0),"",(E62-F62)*100)</f>
        <v>-0.16359280482941552</v>
      </c>
      <c r="H62" s="120">
        <f t="shared" si="10"/>
        <v>0.4192021636240703</v>
      </c>
      <c r="I62" s="40"/>
    </row>
    <row r="63" spans="2:9" ht="12">
      <c r="B63" s="52"/>
      <c r="C63" s="148"/>
      <c r="D63" s="148"/>
      <c r="E63" s="152"/>
      <c r="F63" s="150">
        <f>IF(OR(H32="",H32=0),"",D63/H32)</f>
      </c>
      <c r="G63" s="151"/>
      <c r="H63" s="120"/>
      <c r="I63" s="40"/>
    </row>
    <row r="64" spans="2:9" ht="12.75" thickBot="1">
      <c r="B64" s="153" t="s">
        <v>24</v>
      </c>
      <c r="C64" s="154">
        <f>IF(SUM(C43:C62)=0,"",SUM(C43:C62))</f>
        <v>8333090.499999999</v>
      </c>
      <c r="D64" s="154">
        <f>IF(SUM(D43:D62)=0,"",SUM(D43:D62))</f>
        <v>9478216.072000002</v>
      </c>
      <c r="E64" s="155">
        <f>IF(OR(G33="",G33=0),"",C64/G33)</f>
        <v>0.9803939227766694</v>
      </c>
      <c r="F64" s="156">
        <f>IF(OR(H33="",H33=0),"",D64/H33)</f>
        <v>0.9898614070034114</v>
      </c>
      <c r="G64" s="157">
        <f>IF(OR(E64="",E64=0),"",(E64-F64)*100)</f>
        <v>-0.946748422674204</v>
      </c>
      <c r="H64" s="158">
        <f>IF(E33="","",(G33/E33))</f>
        <v>0.823188217691982</v>
      </c>
      <c r="I64" s="40"/>
    </row>
    <row r="65" spans="3:9" ht="12.75">
      <c r="C65" s="178"/>
      <c r="D65" s="179"/>
      <c r="E65" s="178"/>
      <c r="F65" s="178"/>
      <c r="G65" s="178"/>
      <c r="H65" s="180"/>
      <c r="I65" s="181"/>
    </row>
    <row r="66" spans="3:9" ht="13.5" thickBot="1">
      <c r="C66" s="178"/>
      <c r="D66" s="179"/>
      <c r="E66" s="178"/>
      <c r="F66" s="178"/>
      <c r="G66" s="178"/>
      <c r="H66" s="180"/>
      <c r="I66" s="181"/>
    </row>
    <row r="67" spans="2:9" ht="13.5">
      <c r="B67" s="128" t="s">
        <v>0</v>
      </c>
      <c r="C67" s="129" t="s">
        <v>92</v>
      </c>
      <c r="D67" s="131" t="s">
        <v>92</v>
      </c>
      <c r="E67" s="130" t="s">
        <v>92</v>
      </c>
      <c r="F67" s="131" t="s">
        <v>92</v>
      </c>
      <c r="G67" s="132" t="s">
        <v>85</v>
      </c>
      <c r="H67" s="182" t="s">
        <v>93</v>
      </c>
      <c r="I67" s="182" t="s">
        <v>93</v>
      </c>
    </row>
    <row r="68" spans="2:9" ht="13.5">
      <c r="B68" s="52"/>
      <c r="C68" s="183" t="s">
        <v>94</v>
      </c>
      <c r="D68" s="136" t="s">
        <v>94</v>
      </c>
      <c r="E68" s="183" t="s">
        <v>94</v>
      </c>
      <c r="F68" s="136" t="s">
        <v>94</v>
      </c>
      <c r="G68" s="137" t="s">
        <v>88</v>
      </c>
      <c r="H68" s="184" t="s">
        <v>95</v>
      </c>
      <c r="I68" s="184" t="s">
        <v>95</v>
      </c>
    </row>
    <row r="69" spans="2:9" ht="13.5">
      <c r="B69" s="52"/>
      <c r="C69" s="139" t="s">
        <v>108</v>
      </c>
      <c r="D69" s="185" t="s">
        <v>108</v>
      </c>
      <c r="E69" s="186" t="s">
        <v>109</v>
      </c>
      <c r="F69" s="141" t="s">
        <v>109</v>
      </c>
      <c r="G69" s="137"/>
      <c r="H69" s="184" t="s">
        <v>77</v>
      </c>
      <c r="I69" s="184" t="s">
        <v>77</v>
      </c>
    </row>
    <row r="70" spans="2:9" ht="12">
      <c r="B70" s="52"/>
      <c r="C70" s="142" t="s">
        <v>91</v>
      </c>
      <c r="D70" s="144" t="s">
        <v>58</v>
      </c>
      <c r="E70" s="143" t="s">
        <v>91</v>
      </c>
      <c r="F70" s="144" t="s">
        <v>58</v>
      </c>
      <c r="G70" s="145"/>
      <c r="H70" s="146"/>
      <c r="I70" s="146"/>
    </row>
    <row r="71" spans="2:9" ht="12">
      <c r="B71" s="52" t="s">
        <v>8</v>
      </c>
      <c r="C71" s="187">
        <v>1067.9</v>
      </c>
      <c r="D71" s="188">
        <f>IF(OR(G12="",G12=0),"",C71/G12)</f>
        <v>0.020796494644595914</v>
      </c>
      <c r="E71" s="187">
        <v>1200.8</v>
      </c>
      <c r="F71" s="188">
        <f>IF(OR(H12="",H12=0),"",E71/H12)</f>
        <v>0.024360904116572844</v>
      </c>
      <c r="G71" s="151">
        <f>IF(OR(D71="",D71=0),"",(D71-F71)*100)</f>
        <v>-0.3564409471976931</v>
      </c>
      <c r="H71" s="189">
        <f>IF(G12="","",(C43+C71)/G12)</f>
        <v>0.9791723466407011</v>
      </c>
      <c r="I71" s="189">
        <f>IF(H12="","",(D43+E71)/H12)</f>
        <v>1.009584417136257</v>
      </c>
    </row>
    <row r="72" spans="2:9" ht="12">
      <c r="B72" s="52" t="s">
        <v>31</v>
      </c>
      <c r="C72" s="187">
        <v>1129</v>
      </c>
      <c r="D72" s="190">
        <f>IF(OR(G13="",G13=0),"",C72/G13)</f>
        <v>0.015901408450704226</v>
      </c>
      <c r="E72" s="187">
        <v>1158.3</v>
      </c>
      <c r="F72" s="190">
        <f>IF(OR(H13="",H13=0),"",E72/H13)</f>
        <v>0.015282014114311498</v>
      </c>
      <c r="G72" s="151">
        <f>IF(OR(D72="",D72=0),"",(D72-F72)*100)</f>
        <v>0.061939433639272845</v>
      </c>
      <c r="H72" s="189">
        <f>IF(G13="","",(C44+C72)/G13)</f>
        <v>0.9957478873239437</v>
      </c>
      <c r="I72" s="189">
        <f>IF(H13="","",(D44+E72)/H13)</f>
        <v>0.9900604766940841</v>
      </c>
    </row>
    <row r="73" spans="2:9" ht="12">
      <c r="B73" s="52" t="s">
        <v>9</v>
      </c>
      <c r="C73" s="187">
        <v>4833.9</v>
      </c>
      <c r="D73" s="190">
        <f>IF(OR(G14="",G14=0),"",C73/G14)</f>
        <v>0.005254239130434782</v>
      </c>
      <c r="E73" s="187">
        <v>3972.4</v>
      </c>
      <c r="F73" s="190">
        <f aca="true" t="shared" si="11" ref="F73:F90">IF(OR(H14="",H14=0),"",E73/H14)</f>
        <v>0.003826894870921492</v>
      </c>
      <c r="G73" s="151">
        <f aca="true" t="shared" si="12" ref="G73:G90">IF(OR(D73="",D73=0),"",(D73-F73)*100)</f>
        <v>0.14273442595132899</v>
      </c>
      <c r="H73" s="189">
        <f aca="true" t="shared" si="13" ref="H73:H90">IF(G14="","",(C45+C73)/G14)</f>
        <v>0.9728731521739131</v>
      </c>
      <c r="I73" s="189">
        <f aca="true" t="shared" si="14" ref="I73:I90">IF(H14="","",(D45+E73)/H14)</f>
        <v>0.9940397538174445</v>
      </c>
    </row>
    <row r="74" spans="2:9" ht="12">
      <c r="B74" s="52" t="s">
        <v>28</v>
      </c>
      <c r="C74" s="187">
        <v>2008.6</v>
      </c>
      <c r="D74" s="190">
        <f aca="true" t="shared" si="15" ref="D74:D90">IF(OR(G15="",G15=0),"",C74/G15)</f>
        <v>0.022317777777777777</v>
      </c>
      <c r="E74" s="187">
        <v>3135.3</v>
      </c>
      <c r="F74" s="190">
        <f t="shared" si="11"/>
        <v>0.029044516286383878</v>
      </c>
      <c r="G74" s="151">
        <f t="shared" si="12"/>
        <v>-0.6726738508606102</v>
      </c>
      <c r="H74" s="189">
        <f t="shared" si="13"/>
        <v>0.9973888888888889</v>
      </c>
      <c r="I74" s="189">
        <f t="shared" si="14"/>
        <v>1.00513936847126</v>
      </c>
    </row>
    <row r="75" spans="2:9" ht="12">
      <c r="B75" s="52" t="s">
        <v>10</v>
      </c>
      <c r="C75" s="187">
        <v>5441.7</v>
      </c>
      <c r="D75" s="190">
        <f t="shared" si="15"/>
        <v>0.015727456647398844</v>
      </c>
      <c r="E75" s="187">
        <v>5963.4</v>
      </c>
      <c r="F75" s="190">
        <f t="shared" si="11"/>
        <v>0.017693310678869846</v>
      </c>
      <c r="G75" s="151">
        <f t="shared" si="12"/>
        <v>-0.19658540314710024</v>
      </c>
      <c r="H75" s="189">
        <f t="shared" si="13"/>
        <v>0.9970502890173412</v>
      </c>
      <c r="I75" s="189">
        <f t="shared" si="14"/>
        <v>0.9984065665615857</v>
      </c>
    </row>
    <row r="76" spans="2:9" ht="12">
      <c r="B76" s="52" t="s">
        <v>11</v>
      </c>
      <c r="C76" s="187">
        <v>6856.8</v>
      </c>
      <c r="D76" s="190">
        <f t="shared" si="15"/>
        <v>0.009980786026200873</v>
      </c>
      <c r="E76" s="187">
        <v>9006</v>
      </c>
      <c r="F76" s="190">
        <f t="shared" si="11"/>
        <v>0.01265533871456903</v>
      </c>
      <c r="G76" s="151">
        <f t="shared" si="12"/>
        <v>-0.2674552688368156</v>
      </c>
      <c r="H76" s="189">
        <f t="shared" si="13"/>
        <v>0.999848617176128</v>
      </c>
      <c r="I76" s="189">
        <f t="shared" si="14"/>
        <v>1.0046795061115652</v>
      </c>
    </row>
    <row r="77" spans="2:9" ht="12">
      <c r="B77" s="52" t="s">
        <v>12</v>
      </c>
      <c r="C77" s="187">
        <v>5463.5</v>
      </c>
      <c r="D77" s="190">
        <f t="shared" si="15"/>
        <v>0.048564444444444445</v>
      </c>
      <c r="E77" s="187">
        <v>4879.8</v>
      </c>
      <c r="F77" s="190">
        <f t="shared" si="11"/>
        <v>0.04197597619864603</v>
      </c>
      <c r="G77" s="151">
        <f t="shared" si="12"/>
        <v>0.6588468245798417</v>
      </c>
      <c r="H77" s="189">
        <f t="shared" si="13"/>
        <v>1.0474355555555555</v>
      </c>
      <c r="I77" s="189">
        <f t="shared" si="14"/>
        <v>1.032706595427304</v>
      </c>
    </row>
    <row r="78" spans="2:9" ht="12">
      <c r="B78" s="52" t="s">
        <v>14</v>
      </c>
      <c r="C78" s="187">
        <v>32.9</v>
      </c>
      <c r="D78" s="190">
        <f t="shared" si="15"/>
        <v>0.001993939393939394</v>
      </c>
      <c r="E78" s="187">
        <v>12.1</v>
      </c>
      <c r="F78" s="190">
        <f t="shared" si="11"/>
        <v>0.0007557988825419828</v>
      </c>
      <c r="G78" s="151">
        <f t="shared" si="12"/>
        <v>0.12381405113974109</v>
      </c>
      <c r="H78" s="189">
        <f t="shared" si="13"/>
        <v>0.9957575757575757</v>
      </c>
      <c r="I78" s="189">
        <f t="shared" si="14"/>
        <v>0.9905137870833347</v>
      </c>
    </row>
    <row r="79" spans="2:9" ht="12">
      <c r="B79" s="52" t="s">
        <v>27</v>
      </c>
      <c r="C79" s="187">
        <v>1294.4</v>
      </c>
      <c r="D79" s="190">
        <f t="shared" si="15"/>
        <v>0.0007825876662636035</v>
      </c>
      <c r="E79" s="187">
        <v>2483.6</v>
      </c>
      <c r="F79" s="190">
        <f t="shared" si="11"/>
        <v>0.001198704749997935</v>
      </c>
      <c r="G79" s="151">
        <f t="shared" si="12"/>
        <v>-0.04161170837343314</v>
      </c>
      <c r="H79" s="189">
        <f t="shared" si="13"/>
        <v>0.9856438331318016</v>
      </c>
      <c r="I79" s="189">
        <f t="shared" si="14"/>
        <v>0.9963943090469746</v>
      </c>
    </row>
    <row r="80" spans="2:9" ht="12">
      <c r="B80" s="52" t="s">
        <v>15</v>
      </c>
      <c r="C80" s="187">
        <v>5403.2</v>
      </c>
      <c r="D80" s="190">
        <f t="shared" si="15"/>
        <v>0.007718857142857143</v>
      </c>
      <c r="E80" s="187">
        <v>5952.4</v>
      </c>
      <c r="F80" s="190">
        <f t="shared" si="11"/>
        <v>0.005289481981490352</v>
      </c>
      <c r="G80" s="151">
        <f t="shared" si="12"/>
        <v>0.24293751613667908</v>
      </c>
      <c r="H80" s="189">
        <f t="shared" si="13"/>
        <v>1.006645</v>
      </c>
      <c r="I80" s="189">
        <f t="shared" si="14"/>
        <v>0.9970416116733466</v>
      </c>
    </row>
    <row r="81" spans="2:9" ht="12">
      <c r="B81" s="52" t="s">
        <v>29</v>
      </c>
      <c r="C81" s="187">
        <v>127.7</v>
      </c>
      <c r="D81" s="190">
        <f t="shared" si="15"/>
        <v>0.017736111111111112</v>
      </c>
      <c r="E81" s="187">
        <v>149.5</v>
      </c>
      <c r="F81" s="190">
        <f t="shared" si="11"/>
        <v>0.012765223126280843</v>
      </c>
      <c r="G81" s="151">
        <f t="shared" si="12"/>
        <v>0.49708879848302695</v>
      </c>
      <c r="H81" s="189">
        <f t="shared" si="13"/>
        <v>0.9822777777777777</v>
      </c>
      <c r="I81" s="189">
        <f t="shared" si="14"/>
        <v>1.0051009660840402</v>
      </c>
    </row>
    <row r="82" spans="2:9" ht="12">
      <c r="B82" s="52" t="s">
        <v>16</v>
      </c>
      <c r="C82" s="187">
        <v>6475.2</v>
      </c>
      <c r="D82" s="190">
        <f t="shared" si="15"/>
        <v>0.019832948938242563</v>
      </c>
      <c r="E82" s="187">
        <v>5564.2</v>
      </c>
      <c r="F82" s="190">
        <f t="shared" si="11"/>
        <v>0.021144221431382615</v>
      </c>
      <c r="G82" s="151">
        <f t="shared" si="12"/>
        <v>-0.13112724931400518</v>
      </c>
      <c r="H82" s="189">
        <f t="shared" si="13"/>
        <v>1.016234643339551</v>
      </c>
      <c r="I82" s="189">
        <f t="shared" si="14"/>
        <v>1.005643928582662</v>
      </c>
    </row>
    <row r="83" spans="2:9" ht="12">
      <c r="B83" s="52" t="s">
        <v>17</v>
      </c>
      <c r="C83" s="187">
        <v>6176.7</v>
      </c>
      <c r="D83" s="190">
        <f t="shared" si="15"/>
        <v>0.034315</v>
      </c>
      <c r="E83" s="187">
        <v>5872.9</v>
      </c>
      <c r="F83" s="190">
        <f t="shared" si="11"/>
        <v>0.03036776375911932</v>
      </c>
      <c r="G83" s="151">
        <f t="shared" si="12"/>
        <v>0.394723624088068</v>
      </c>
      <c r="H83" s="189">
        <f t="shared" si="13"/>
        <v>1.017782777777778</v>
      </c>
      <c r="I83" s="189">
        <f t="shared" si="14"/>
        <v>1.009325647633192</v>
      </c>
    </row>
    <row r="84" spans="2:9" ht="12">
      <c r="B84" s="52" t="s">
        <v>18</v>
      </c>
      <c r="C84" s="187">
        <v>11932.9</v>
      </c>
      <c r="D84" s="190">
        <f t="shared" si="15"/>
        <v>0.007365987654320987</v>
      </c>
      <c r="E84" s="187">
        <v>8976.9</v>
      </c>
      <c r="F84" s="190">
        <f t="shared" si="11"/>
        <v>0.005203139418837999</v>
      </c>
      <c r="G84" s="151">
        <f t="shared" si="12"/>
        <v>0.21628482354829884</v>
      </c>
      <c r="H84" s="189">
        <f t="shared" si="13"/>
        <v>0.9735194444444445</v>
      </c>
      <c r="I84" s="189">
        <f t="shared" si="14"/>
        <v>0.9935393595819461</v>
      </c>
    </row>
    <row r="85" spans="2:9" ht="12">
      <c r="B85" s="52" t="s">
        <v>19</v>
      </c>
      <c r="C85" s="187">
        <v>1208.4</v>
      </c>
      <c r="D85" s="190">
        <f t="shared" si="15"/>
        <v>0.0025440000000000003</v>
      </c>
      <c r="E85" s="187">
        <v>666.2</v>
      </c>
      <c r="F85" s="190">
        <f t="shared" si="11"/>
        <v>0.001298192191765256</v>
      </c>
      <c r="G85" s="151">
        <f t="shared" si="12"/>
        <v>0.12458078082347443</v>
      </c>
      <c r="H85" s="189">
        <f t="shared" si="13"/>
        <v>0.9872416842105264</v>
      </c>
      <c r="I85" s="189">
        <f t="shared" si="14"/>
        <v>0.9940798694643003</v>
      </c>
    </row>
    <row r="86" spans="2:9" ht="12">
      <c r="B86" s="52" t="s">
        <v>20</v>
      </c>
      <c r="C86" s="187">
        <v>10625.8</v>
      </c>
      <c r="D86" s="190">
        <f t="shared" si="15"/>
        <v>0.021466262626262625</v>
      </c>
      <c r="E86" s="187">
        <v>6387.1</v>
      </c>
      <c r="F86" s="190">
        <f t="shared" si="11"/>
        <v>0.013337767185728992</v>
      </c>
      <c r="G86" s="151">
        <f t="shared" si="12"/>
        <v>0.8128495440533633</v>
      </c>
      <c r="H86" s="189">
        <f t="shared" si="13"/>
        <v>1.0007654545454545</v>
      </c>
      <c r="I86" s="189">
        <f t="shared" si="14"/>
        <v>1.0054777333399465</v>
      </c>
    </row>
    <row r="87" spans="2:9" ht="12">
      <c r="B87" s="52" t="s">
        <v>21</v>
      </c>
      <c r="C87" s="187">
        <v>9142.9</v>
      </c>
      <c r="D87" s="190">
        <f t="shared" si="15"/>
        <v>0.028131999999999997</v>
      </c>
      <c r="E87" s="187">
        <v>6652.1</v>
      </c>
      <c r="F87" s="190">
        <f t="shared" si="11"/>
        <v>0.019652411324517012</v>
      </c>
      <c r="G87" s="151">
        <f t="shared" si="12"/>
        <v>0.8479588675482985</v>
      </c>
      <c r="H87" s="189">
        <f t="shared" si="13"/>
        <v>1.0018430769230768</v>
      </c>
      <c r="I87" s="189">
        <f t="shared" si="14"/>
        <v>1.0029508337414599</v>
      </c>
    </row>
    <row r="88" spans="2:9" ht="12">
      <c r="B88" s="52" t="s">
        <v>30</v>
      </c>
      <c r="C88" s="187">
        <v>4117</v>
      </c>
      <c r="D88" s="190">
        <f t="shared" si="15"/>
        <v>0.019060185185185183</v>
      </c>
      <c r="E88" s="187">
        <v>1951.6</v>
      </c>
      <c r="F88" s="190">
        <f t="shared" si="11"/>
        <v>0.009373538101369492</v>
      </c>
      <c r="G88" s="151">
        <f t="shared" si="12"/>
        <v>0.9686647083815692</v>
      </c>
      <c r="H88" s="189">
        <f t="shared" si="13"/>
        <v>0.994786111111111</v>
      </c>
      <c r="I88" s="189">
        <f t="shared" si="14"/>
        <v>0.9928770620372942</v>
      </c>
    </row>
    <row r="89" spans="2:9" ht="12">
      <c r="B89" s="52" t="s">
        <v>22</v>
      </c>
      <c r="C89" s="187">
        <v>1642.4</v>
      </c>
      <c r="D89" s="190">
        <f t="shared" si="15"/>
        <v>0.008877837837837839</v>
      </c>
      <c r="E89" s="187">
        <v>1673.1</v>
      </c>
      <c r="F89" s="190">
        <f t="shared" si="11"/>
        <v>0.009293493318211046</v>
      </c>
      <c r="G89" s="151">
        <f t="shared" si="12"/>
        <v>-0.04156554803732074</v>
      </c>
      <c r="H89" s="189">
        <f t="shared" si="13"/>
        <v>1.0044145945945946</v>
      </c>
      <c r="I89" s="189">
        <f t="shared" si="14"/>
        <v>0.9870583592386706</v>
      </c>
    </row>
    <row r="90" spans="2:9" ht="12">
      <c r="B90" s="52" t="s">
        <v>23</v>
      </c>
      <c r="C90" s="187">
        <v>158.8</v>
      </c>
      <c r="D90" s="190">
        <f t="shared" si="15"/>
        <v>0.007317972350230416</v>
      </c>
      <c r="E90" s="187">
        <v>72.4</v>
      </c>
      <c r="F90" s="190">
        <f t="shared" si="11"/>
        <v>0.0052634314737935286</v>
      </c>
      <c r="G90" s="151">
        <f t="shared" si="12"/>
        <v>0.20545408764368872</v>
      </c>
      <c r="H90" s="189">
        <f t="shared" si="13"/>
        <v>0.9965253456221197</v>
      </c>
      <c r="I90" s="189">
        <f t="shared" si="14"/>
        <v>0.996106732793977</v>
      </c>
    </row>
    <row r="91" spans="2:9" ht="12">
      <c r="B91" s="52"/>
      <c r="C91" s="148"/>
      <c r="D91" s="152"/>
      <c r="E91" s="148"/>
      <c r="F91" s="150"/>
      <c r="G91" s="151"/>
      <c r="H91" s="189"/>
      <c r="I91" s="189"/>
    </row>
    <row r="92" spans="2:9" ht="12.75" thickBot="1">
      <c r="B92" s="153" t="s">
        <v>24</v>
      </c>
      <c r="C92" s="154">
        <f>IF(SUM(C71:C90)=0,"",SUM(C71:C90))</f>
        <v>85139.69999999998</v>
      </c>
      <c r="D92" s="155">
        <f>IF(OR(G33="",G33=0),"",C92/G33)</f>
        <v>0.010016745223999281</v>
      </c>
      <c r="E92" s="154">
        <f>IF(SUM(E71:E90)=0,"",SUM(E71:E90))</f>
        <v>75730.09999999999</v>
      </c>
      <c r="F92" s="155">
        <f>IF(OR(H33="",H33=0),"",E92/H33)</f>
        <v>0.007908904246228183</v>
      </c>
      <c r="G92" s="157">
        <f>IF(OR(D92="",D92=0),"",(D92-F92)*100)</f>
        <v>0.21078409777710982</v>
      </c>
      <c r="H92" s="191">
        <f>IF(G33="","",(C61+C92)/G33)</f>
        <v>0.03168498037056911</v>
      </c>
      <c r="I92" s="191">
        <f>IF(H33="","",(D61+E92)/H33)</f>
        <v>0.0262922740266398</v>
      </c>
    </row>
    <row r="93" ht="12.75">
      <c r="C93" s="178" t="s">
        <v>96</v>
      </c>
    </row>
    <row r="94" ht="12.75">
      <c r="C94" s="178" t="s">
        <v>97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B7" sqref="B7"/>
    </sheetView>
  </sheetViews>
  <sheetFormatPr defaultColWidth="12" defaultRowHeight="11.25"/>
  <cols>
    <col min="1" max="1" width="5.66015625" style="23" customWidth="1"/>
    <col min="2" max="2" width="40.66015625" style="23" customWidth="1"/>
    <col min="3" max="3" width="25.66015625" style="25" customWidth="1"/>
    <col min="4" max="4" width="25.66015625" style="26" customWidth="1"/>
    <col min="5" max="5" width="25.66015625" style="25" customWidth="1"/>
    <col min="6" max="16384" width="11.5" style="23" customWidth="1"/>
  </cols>
  <sheetData>
    <row r="1" spans="1:2" ht="12">
      <c r="A1" s="23">
        <v>10285</v>
      </c>
      <c r="B1" s="24" t="s">
        <v>63</v>
      </c>
    </row>
    <row r="2" spans="1:5" ht="10.5">
      <c r="A2" s="23">
        <v>18512</v>
      </c>
      <c r="B2" s="29"/>
      <c r="E2" s="30"/>
    </row>
    <row r="3" ht="15" customHeight="1" hidden="1">
      <c r="A3" s="23">
        <v>31465</v>
      </c>
    </row>
    <row r="4" spans="1:5" s="31" customFormat="1" ht="15" customHeight="1" thickBot="1">
      <c r="A4" s="31">
        <v>6356</v>
      </c>
      <c r="B4" s="32"/>
      <c r="D4" s="30"/>
      <c r="E4" s="33"/>
    </row>
    <row r="5" spans="1:5" ht="23.25">
      <c r="A5" s="23">
        <v>13608</v>
      </c>
      <c r="B5" s="176" t="s">
        <v>99</v>
      </c>
      <c r="C5" s="176"/>
      <c r="D5" s="176"/>
      <c r="E5" s="176"/>
    </row>
    <row r="6" spans="1:5" ht="15" customHeight="1">
      <c r="A6" s="23">
        <v>7877</v>
      </c>
      <c r="B6" s="39"/>
      <c r="C6" s="40"/>
      <c r="D6" s="40"/>
      <c r="E6" s="40"/>
    </row>
    <row r="7" ht="11.25" thickBot="1">
      <c r="A7" s="23">
        <v>1679</v>
      </c>
    </row>
    <row r="8" spans="1:5" ht="16.5" thickTop="1">
      <c r="A8" s="23">
        <v>16914</v>
      </c>
      <c r="B8" s="41" t="s">
        <v>0</v>
      </c>
      <c r="C8" s="49"/>
      <c r="D8" s="50" t="s">
        <v>1</v>
      </c>
      <c r="E8" s="171"/>
    </row>
    <row r="9" spans="1:5" ht="12">
      <c r="A9" s="23">
        <v>7818</v>
      </c>
      <c r="B9" s="52"/>
      <c r="C9" s="62"/>
      <c r="D9" s="63"/>
      <c r="E9" s="67"/>
    </row>
    <row r="10" spans="1:5" ht="12" customHeight="1">
      <c r="A10" s="23">
        <v>30702</v>
      </c>
      <c r="B10" s="52"/>
      <c r="C10" s="72" t="s">
        <v>2</v>
      </c>
      <c r="D10" s="73" t="s">
        <v>3</v>
      </c>
      <c r="E10" s="172" t="s">
        <v>4</v>
      </c>
    </row>
    <row r="11" spans="1:5" ht="12">
      <c r="A11" s="23">
        <v>31458</v>
      </c>
      <c r="B11" s="74"/>
      <c r="C11" s="79" t="s">
        <v>5</v>
      </c>
      <c r="D11" s="76" t="s">
        <v>6</v>
      </c>
      <c r="E11" s="77" t="s">
        <v>7</v>
      </c>
    </row>
    <row r="12" spans="1:5" ht="13.5" customHeight="1">
      <c r="A12" s="23">
        <v>60665</v>
      </c>
      <c r="B12" s="84" t="s">
        <v>8</v>
      </c>
      <c r="C12" s="85">
        <f>IF(ISERROR('[59]Récolte_N'!$F$11)=TRUE,"",'[59]Récolte_N'!$F$11)</f>
        <v>15610</v>
      </c>
      <c r="D12" s="85">
        <f aca="true" t="shared" si="0" ref="D12:D31">IF(OR(C12="",C12=0),"",(E12/C12)*10)</f>
        <v>55.98975016015375</v>
      </c>
      <c r="E12" s="86">
        <f>IF(ISERROR('[59]Récolte_N'!$H$11)=TRUE,"",'[59]Récolte_N'!$H$11)</f>
        <v>87400</v>
      </c>
    </row>
    <row r="13" spans="1:5" ht="13.5" customHeight="1">
      <c r="A13" s="23">
        <v>7280</v>
      </c>
      <c r="B13" s="93" t="s">
        <v>31</v>
      </c>
      <c r="C13" s="85">
        <f>IF(ISERROR('[60]Récolte_N'!$F$11)=TRUE,"",'[60]Récolte_N'!$F$11)</f>
        <v>33380</v>
      </c>
      <c r="D13" s="85">
        <f t="shared" si="0"/>
        <v>56.539245056920315</v>
      </c>
      <c r="E13" s="86">
        <f>IF(ISERROR('[60]Récolte_N'!$H$11)=TRUE,"",'[60]Récolte_N'!$H$11)</f>
        <v>188728</v>
      </c>
    </row>
    <row r="14" spans="1:5" ht="13.5" customHeight="1">
      <c r="A14" s="23">
        <v>17376</v>
      </c>
      <c r="B14" s="93" t="s">
        <v>9</v>
      </c>
      <c r="C14" s="85">
        <f>IF(ISERROR('[61]Récolte_N'!$F$11)=TRUE,"",'[61]Récolte_N'!$F$11)</f>
        <v>144800</v>
      </c>
      <c r="D14" s="85">
        <f t="shared" si="0"/>
        <v>58.32872928176796</v>
      </c>
      <c r="E14" s="86">
        <f>IF(ISERROR('[61]Récolte_N'!$H$11)=TRUE,"",'[61]Récolte_N'!$H$11)</f>
        <v>844600</v>
      </c>
    </row>
    <row r="15" spans="1:5" ht="13.5" customHeight="1">
      <c r="A15" s="23">
        <v>26391</v>
      </c>
      <c r="B15" s="93" t="s">
        <v>28</v>
      </c>
      <c r="C15" s="85">
        <f>IF(ISERROR('[62]Récolte_N'!$F$11)=TRUE,"",'[62]Récolte_N'!$F$11)</f>
        <v>26300</v>
      </c>
      <c r="D15" s="85">
        <f>IF(OR(C15="",C15=0),"",(E15/C15)*10)</f>
        <v>56</v>
      </c>
      <c r="E15" s="86">
        <f>IF(ISERROR('[62]Récolte_N'!$H$11)=TRUE,"",'[62]Récolte_N'!$H$11)</f>
        <v>147280</v>
      </c>
    </row>
    <row r="16" spans="1:5" ht="13.5" customHeight="1">
      <c r="A16" s="23">
        <v>19136</v>
      </c>
      <c r="B16" s="93" t="s">
        <v>10</v>
      </c>
      <c r="C16" s="85">
        <f>IF(ISERROR('[63]Récolte_N'!$F$11)=TRUE,"",'[63]Récolte_N'!$F$11)</f>
        <v>33000</v>
      </c>
      <c r="D16" s="85">
        <f t="shared" si="0"/>
        <v>85</v>
      </c>
      <c r="E16" s="86">
        <f>IF(ISERROR('[63]Récolte_N'!$H$11)=TRUE,"",'[63]Récolte_N'!$H$11)</f>
        <v>280500</v>
      </c>
    </row>
    <row r="17" spans="1:5" ht="13.5" customHeight="1">
      <c r="A17" s="23">
        <v>1790</v>
      </c>
      <c r="B17" s="93" t="s">
        <v>11</v>
      </c>
      <c r="C17" s="85">
        <f>IF(ISERROR('[64]Récolte_N'!$F$11)=TRUE,"",'[64]Récolte_N'!$F$11)</f>
        <v>59400</v>
      </c>
      <c r="D17" s="85">
        <f t="shared" si="0"/>
        <v>80.37037037037037</v>
      </c>
      <c r="E17" s="86">
        <f>IF(ISERROR('[64]Récolte_N'!$H$11)=TRUE,"",'[64]Récolte_N'!$H$11)</f>
        <v>477400</v>
      </c>
    </row>
    <row r="18" spans="1:5" ht="13.5" customHeight="1">
      <c r="A18" s="23" t="s">
        <v>13</v>
      </c>
      <c r="B18" s="93" t="s">
        <v>12</v>
      </c>
      <c r="C18" s="85">
        <f>IF(ISERROR('[65]Récolte_N'!$F$11)=TRUE,"",'[65]Récolte_N'!$F$11)</f>
        <v>36160</v>
      </c>
      <c r="D18" s="85">
        <f t="shared" si="0"/>
        <v>54.08738938053097</v>
      </c>
      <c r="E18" s="86">
        <f>IF(ISERROR('[65]Récolte_N'!$H$11)=TRUE,"",'[65]Récolte_N'!$H$11)</f>
        <v>195580</v>
      </c>
    </row>
    <row r="19" spans="1:5" ht="13.5" customHeight="1">
      <c r="A19" s="23" t="s">
        <v>13</v>
      </c>
      <c r="B19" s="93" t="s">
        <v>14</v>
      </c>
      <c r="C19" s="85">
        <f>IF(ISERROR('[66]Récolte_N'!$F$11)=TRUE,"",'[66]Récolte_N'!$F$11)</f>
        <v>6600</v>
      </c>
      <c r="D19" s="85">
        <f t="shared" si="0"/>
        <v>38.93939393939394</v>
      </c>
      <c r="E19" s="86">
        <f>IF(ISERROR('[66]Récolte_N'!$H$11)=TRUE,"",'[66]Récolte_N'!$H$11)</f>
        <v>25700</v>
      </c>
    </row>
    <row r="20" spans="1:5" ht="13.5" customHeight="1">
      <c r="A20" s="23" t="s">
        <v>13</v>
      </c>
      <c r="B20" s="93" t="s">
        <v>27</v>
      </c>
      <c r="C20" s="85">
        <f>IF(ISERROR('[67]Récolte_N'!$F$11)=TRUE,"",'[67]Récolte_N'!$F$11)</f>
        <v>114970</v>
      </c>
      <c r="D20" s="85">
        <f t="shared" si="0"/>
        <v>65.94268069931286</v>
      </c>
      <c r="E20" s="86">
        <f>IF(ISERROR('[67]Récolte_N'!$H$11)=TRUE,"",'[67]Récolte_N'!$H$11)</f>
        <v>758143</v>
      </c>
    </row>
    <row r="21" spans="1:5" ht="13.5" customHeight="1">
      <c r="A21" s="23" t="s">
        <v>13</v>
      </c>
      <c r="B21" s="93" t="s">
        <v>15</v>
      </c>
      <c r="C21" s="85">
        <f>IF(ISERROR('[68]Récolte_N'!$F$11)=TRUE,"",'[68]Récolte_N'!$F$11)</f>
        <v>92400</v>
      </c>
      <c r="D21" s="85">
        <f t="shared" si="0"/>
        <v>61.688311688311686</v>
      </c>
      <c r="E21" s="86">
        <f>IF(ISERROR('[68]Récolte_N'!$H$11)=TRUE,"",'[68]Récolte_N'!$H$11)</f>
        <v>570000</v>
      </c>
    </row>
    <row r="22" spans="1:5" ht="13.5" customHeight="1">
      <c r="A22" s="23" t="s">
        <v>13</v>
      </c>
      <c r="B22" s="93" t="s">
        <v>29</v>
      </c>
      <c r="C22" s="85">
        <f>IF(ISERROR('[69]Récolte_N'!$F$11)=TRUE,"",'[69]Récolte_N'!$F$11)</f>
        <v>3700</v>
      </c>
      <c r="D22" s="85">
        <f>IF(OR(C22="",C22=0),"",(E22/C22)*10)</f>
        <v>61.351351351351354</v>
      </c>
      <c r="E22" s="86">
        <f>IF(ISERROR('[69]Récolte_N'!$H$11)=TRUE,"",'[69]Récolte_N'!$H$11)</f>
        <v>22700</v>
      </c>
    </row>
    <row r="23" spans="1:5" ht="13.5" customHeight="1">
      <c r="A23" s="23" t="s">
        <v>13</v>
      </c>
      <c r="B23" s="93" t="s">
        <v>16</v>
      </c>
      <c r="C23" s="85">
        <f>IF(ISERROR('[70]Récolte_N'!$F$11)=TRUE,"",'[70]Récolte_N'!$F$11)</f>
        <v>64904</v>
      </c>
      <c r="D23" s="85">
        <f t="shared" si="0"/>
        <v>71.14150129421915</v>
      </c>
      <c r="E23" s="86">
        <f>IF(ISERROR('[70]Récolte_N'!$H$11)=TRUE,"",'[70]Récolte_N'!$H$11)</f>
        <v>461736.8</v>
      </c>
    </row>
    <row r="24" spans="1:5" ht="13.5" customHeight="1">
      <c r="A24" s="23" t="s">
        <v>13</v>
      </c>
      <c r="B24" s="93" t="s">
        <v>17</v>
      </c>
      <c r="C24" s="85">
        <f>IF(ISERROR('[71]Récolte_N'!$F$11)=TRUE,"",'[71]Récolte_N'!$F$11)</f>
        <v>41490</v>
      </c>
      <c r="D24" s="85">
        <f t="shared" si="0"/>
        <v>62.89346830561581</v>
      </c>
      <c r="E24" s="86">
        <f>IF(ISERROR('[71]Récolte_N'!$H$11)=TRUE,"",'[71]Récolte_N'!$H$11)</f>
        <v>260945</v>
      </c>
    </row>
    <row r="25" spans="1:5" ht="13.5" customHeight="1">
      <c r="A25" s="23" t="s">
        <v>13</v>
      </c>
      <c r="B25" s="93" t="s">
        <v>18</v>
      </c>
      <c r="C25" s="85">
        <f>IF(ISERROR('[72]Récolte_N'!$F$11)=TRUE,"",'[72]Récolte_N'!$F$11)</f>
        <v>183600</v>
      </c>
      <c r="D25" s="85">
        <f t="shared" si="0"/>
        <v>66.09477124183006</v>
      </c>
      <c r="E25" s="86">
        <f>IF(ISERROR('[72]Récolte_N'!$H$11)=TRUE,"",'[72]Récolte_N'!$H$11)</f>
        <v>1213500</v>
      </c>
    </row>
    <row r="26" spans="1:5" ht="13.5" customHeight="1">
      <c r="A26" s="23" t="s">
        <v>13</v>
      </c>
      <c r="B26" s="93" t="s">
        <v>19</v>
      </c>
      <c r="C26" s="85">
        <f>IF(ISERROR('[73]Récolte_N'!$F$11)=TRUE,"",'[73]Récolte_N'!$F$11)</f>
        <v>34910</v>
      </c>
      <c r="D26" s="85">
        <f t="shared" si="0"/>
        <v>74</v>
      </c>
      <c r="E26" s="86">
        <f>IF(ISERROR('[73]Récolte_N'!$H$11)=TRUE,"",'[73]Récolte_N'!$H$11)</f>
        <v>258334</v>
      </c>
    </row>
    <row r="27" spans="1:5" ht="13.5" customHeight="1">
      <c r="A27" s="23" t="s">
        <v>13</v>
      </c>
      <c r="B27" s="93" t="s">
        <v>20</v>
      </c>
      <c r="C27" s="85">
        <f>IF(ISERROR('[74]Récolte_N'!$F$11)=TRUE,"",'[74]Récolte_N'!$F$11)</f>
        <v>74950</v>
      </c>
      <c r="D27" s="85">
        <f t="shared" si="0"/>
        <v>60.65443629086057</v>
      </c>
      <c r="E27" s="86">
        <f>IF(ISERROR('[74]Récolte_N'!$H$11)=TRUE,"",'[74]Récolte_N'!$H$11)</f>
        <v>454605</v>
      </c>
    </row>
    <row r="28" spans="1:5" ht="13.5" customHeight="1">
      <c r="A28" s="23" t="s">
        <v>13</v>
      </c>
      <c r="B28" s="93" t="s">
        <v>21</v>
      </c>
      <c r="C28" s="85">
        <f>IF(ISERROR('[75]Récolte_N'!$F$11)=TRUE,"",'[75]Récolte_N'!$F$11)</f>
        <v>44500</v>
      </c>
      <c r="D28" s="85">
        <f t="shared" si="0"/>
        <v>75.93000000000002</v>
      </c>
      <c r="E28" s="86">
        <f>IF(ISERROR('[75]Récolte_N'!$H$11)=TRUE,"",'[75]Récolte_N'!$H$11)</f>
        <v>337888.50000000006</v>
      </c>
    </row>
    <row r="29" spans="2:5" ht="12">
      <c r="B29" s="93" t="s">
        <v>30</v>
      </c>
      <c r="C29" s="85">
        <f>IF(ISERROR('[76]Récolte_N'!$F$11)=TRUE,"",'[76]Récolte_N'!$F$11)</f>
        <v>35000</v>
      </c>
      <c r="D29" s="85">
        <f>IF(OR(C29="",C29=0),"",(E29/C29)*10)</f>
        <v>70.02325581395348</v>
      </c>
      <c r="E29" s="86">
        <f>IF(ISERROR('[76]Récolte_N'!$H$11)=TRUE,"",'[76]Récolte_N'!$H$11)</f>
        <v>245081.3953488372</v>
      </c>
    </row>
    <row r="30" spans="2:5" ht="12">
      <c r="B30" s="93" t="s">
        <v>22</v>
      </c>
      <c r="C30" s="85">
        <f>IF(ISERROR('[77]Récolte_N'!$F$11)=TRUE,"",'[77]Récolte_N'!$F$11)</f>
        <v>82796</v>
      </c>
      <c r="D30" s="85">
        <f t="shared" si="0"/>
        <v>48.743659113966864</v>
      </c>
      <c r="E30" s="86">
        <f>IF(ISERROR('[77]Récolte_N'!$H$11)=TRUE,"",'[77]Récolte_N'!$H$11)</f>
        <v>403578</v>
      </c>
    </row>
    <row r="31" spans="2:5" ht="12">
      <c r="B31" s="93" t="s">
        <v>23</v>
      </c>
      <c r="C31" s="85">
        <f>IF(ISERROR('[78]Récolte_N'!$F$11)=TRUE,"",'[78]Récolte_N'!$F$11)</f>
        <v>9700</v>
      </c>
      <c r="D31" s="85">
        <f t="shared" si="0"/>
        <v>45.25773195876289</v>
      </c>
      <c r="E31" s="86">
        <f>IF(ISERROR('[78]Récolte_N'!$H$11)=TRUE,"",'[78]Récolte_N'!$H$11)</f>
        <v>43900</v>
      </c>
    </row>
    <row r="32" spans="2:5" ht="12">
      <c r="B32" s="52"/>
      <c r="C32" s="98"/>
      <c r="D32" s="98"/>
      <c r="E32" s="99"/>
    </row>
    <row r="33" spans="2:5" ht="15.75" thickBot="1">
      <c r="B33" s="106" t="s">
        <v>24</v>
      </c>
      <c r="C33" s="107">
        <f>IF(SUM(C12:C31)=0,"",SUM(C12:C31))</f>
        <v>1138170</v>
      </c>
      <c r="D33" s="107">
        <f>IF(OR(C33="",C33=0),"",(E33/C33)*10)</f>
        <v>63.941236329799914</v>
      </c>
      <c r="E33" s="107">
        <f>IF(SUM(E12:E31)=0,"",SUM(E12:E31))</f>
        <v>7277599.695348837</v>
      </c>
    </row>
    <row r="34" spans="2:5" ht="12.75" thickTop="1">
      <c r="B34" s="117"/>
      <c r="C34" s="118"/>
      <c r="D34" s="119"/>
      <c r="E34" s="118"/>
    </row>
    <row r="35" spans="2:5" ht="15" customHeight="1">
      <c r="B35" s="123"/>
      <c r="C35" s="124"/>
      <c r="D35" s="177"/>
      <c r="E35" s="124"/>
    </row>
    <row r="36" spans="2:5" ht="12">
      <c r="B36" s="123"/>
      <c r="C36" s="125"/>
      <c r="D36" s="126"/>
      <c r="E36" s="125"/>
    </row>
    <row r="37" spans="2:5" ht="12">
      <c r="B37" s="123"/>
      <c r="C37" s="127"/>
      <c r="D37" s="127"/>
      <c r="E37" s="127"/>
    </row>
    <row r="38" spans="2:5" ht="12">
      <c r="B38" s="123"/>
      <c r="C38" s="175"/>
      <c r="D38" s="127"/>
      <c r="E38" s="127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B7" sqref="B7"/>
    </sheetView>
  </sheetViews>
  <sheetFormatPr defaultColWidth="12" defaultRowHeight="11.25"/>
  <cols>
    <col min="1" max="1" width="5.66015625" style="23" customWidth="1"/>
    <col min="2" max="2" width="40.66015625" style="23" customWidth="1"/>
    <col min="3" max="3" width="25.66015625" style="25" customWidth="1"/>
    <col min="4" max="4" width="25.66015625" style="26" customWidth="1"/>
    <col min="5" max="5" width="25.66015625" style="25" customWidth="1"/>
    <col min="6" max="16384" width="11.5" style="23" customWidth="1"/>
  </cols>
  <sheetData>
    <row r="1" spans="1:2" ht="12">
      <c r="A1" s="23">
        <v>10285</v>
      </c>
      <c r="B1" s="24" t="s">
        <v>63</v>
      </c>
    </row>
    <row r="2" spans="1:5" ht="10.5">
      <c r="A2" s="23">
        <v>18512</v>
      </c>
      <c r="B2" s="29"/>
      <c r="E2" s="30"/>
    </row>
    <row r="3" ht="15" customHeight="1" hidden="1">
      <c r="A3" s="23">
        <v>31465</v>
      </c>
    </row>
    <row r="4" spans="1:5" s="31" customFormat="1" ht="15" customHeight="1" thickBot="1">
      <c r="A4" s="31">
        <v>6356</v>
      </c>
      <c r="B4" s="32"/>
      <c r="D4" s="30"/>
      <c r="E4" s="33"/>
    </row>
    <row r="5" spans="1:5" ht="20.25">
      <c r="A5" s="23">
        <v>13608</v>
      </c>
      <c r="B5" s="170" t="s">
        <v>100</v>
      </c>
      <c r="C5" s="170"/>
      <c r="D5" s="170"/>
      <c r="E5" s="170"/>
    </row>
    <row r="6" spans="1:5" ht="15" customHeight="1">
      <c r="A6" s="23">
        <v>7877</v>
      </c>
      <c r="B6" s="39"/>
      <c r="C6" s="40"/>
      <c r="D6" s="40"/>
      <c r="E6" s="40"/>
    </row>
    <row r="7" ht="11.25" thickBot="1">
      <c r="A7" s="23">
        <v>1679</v>
      </c>
    </row>
    <row r="8" spans="1:5" ht="16.5" thickTop="1">
      <c r="A8" s="23">
        <v>16914</v>
      </c>
      <c r="B8" s="41" t="s">
        <v>0</v>
      </c>
      <c r="C8" s="49"/>
      <c r="D8" s="50" t="s">
        <v>1</v>
      </c>
      <c r="E8" s="171"/>
    </row>
    <row r="9" spans="1:5" ht="12">
      <c r="A9" s="23">
        <v>7818</v>
      </c>
      <c r="B9" s="52"/>
      <c r="C9" s="62"/>
      <c r="D9" s="63"/>
      <c r="E9" s="67"/>
    </row>
    <row r="10" spans="1:5" ht="12" customHeight="1">
      <c r="A10" s="23">
        <v>30702</v>
      </c>
      <c r="B10" s="52"/>
      <c r="C10" s="72" t="s">
        <v>2</v>
      </c>
      <c r="D10" s="73" t="s">
        <v>3</v>
      </c>
      <c r="E10" s="172" t="s">
        <v>4</v>
      </c>
    </row>
    <row r="11" spans="1:5" ht="12">
      <c r="A11" s="23">
        <v>31458</v>
      </c>
      <c r="B11" s="74"/>
      <c r="C11" s="79" t="s">
        <v>5</v>
      </c>
      <c r="D11" s="76" t="s">
        <v>6</v>
      </c>
      <c r="E11" s="77" t="s">
        <v>7</v>
      </c>
    </row>
    <row r="12" spans="1:5" ht="13.5" customHeight="1">
      <c r="A12" s="23">
        <v>60665</v>
      </c>
      <c r="B12" s="84" t="s">
        <v>8</v>
      </c>
      <c r="C12" s="85">
        <f>IF(ISERROR('[59]Récolte_N'!$F$12)=TRUE,"",'[59]Récolte_N'!$F$12)</f>
        <v>1530</v>
      </c>
      <c r="D12" s="85">
        <f aca="true" t="shared" si="0" ref="D12:D31">IF(OR(C12="",C12=0),"",(E12/C12)*10)</f>
        <v>52.64705882352941</v>
      </c>
      <c r="E12" s="86">
        <f>IF(ISERROR('[59]Récolte_N'!$H$12)=TRUE,"",'[59]Récolte_N'!$H$12)</f>
        <v>8055</v>
      </c>
    </row>
    <row r="13" spans="1:5" ht="13.5" customHeight="1">
      <c r="A13" s="23">
        <v>7280</v>
      </c>
      <c r="B13" s="93" t="s">
        <v>31</v>
      </c>
      <c r="C13" s="85">
        <f>IF(ISERROR('[60]Récolte_N'!$F$12)=TRUE,"",'[60]Récolte_N'!$F$12)</f>
        <v>2960</v>
      </c>
      <c r="D13" s="85">
        <f t="shared" si="0"/>
        <v>34.3445945945946</v>
      </c>
      <c r="E13" s="86">
        <f>IF(ISERROR('[60]Récolte_N'!$H$12)=TRUE,"",'[60]Récolte_N'!$H$12)</f>
        <v>10166</v>
      </c>
    </row>
    <row r="14" spans="1:5" ht="13.5" customHeight="1">
      <c r="A14" s="23">
        <v>17376</v>
      </c>
      <c r="B14" s="93" t="s">
        <v>9</v>
      </c>
      <c r="C14" s="85">
        <f>IF(ISERROR('[61]Récolte_N'!$F$12)=TRUE,"",'[61]Récolte_N'!$F$12)</f>
        <v>42000</v>
      </c>
      <c r="D14" s="85">
        <f t="shared" si="0"/>
        <v>43.759523809523806</v>
      </c>
      <c r="E14" s="86">
        <f>IF(ISERROR('[61]Récolte_N'!$H$12)=TRUE,"",'[61]Récolte_N'!$H$12)</f>
        <v>183790</v>
      </c>
    </row>
    <row r="15" spans="1:5" ht="13.5" customHeight="1">
      <c r="A15" s="23">
        <v>26391</v>
      </c>
      <c r="B15" s="93" t="s">
        <v>28</v>
      </c>
      <c r="C15" s="85">
        <f>IF(ISERROR('[62]Récolte_N'!$F$12)=TRUE,"",'[62]Récolte_N'!$F$12)</f>
        <v>3700</v>
      </c>
      <c r="D15" s="85">
        <f>IF(OR(C15="",C15=0),"",(E15/C15)*10)</f>
        <v>47</v>
      </c>
      <c r="E15" s="86">
        <f>IF(ISERROR('[62]Récolte_N'!$H$12)=TRUE,"",'[62]Récolte_N'!$H$12)</f>
        <v>17390</v>
      </c>
    </row>
    <row r="16" spans="1:5" ht="13.5" customHeight="1">
      <c r="A16" s="23">
        <v>19136</v>
      </c>
      <c r="B16" s="93" t="s">
        <v>10</v>
      </c>
      <c r="C16" s="85">
        <f>IF(ISERROR('[63]Récolte_N'!$F$12)=TRUE,"",'[63]Récolte_N'!$F$12)</f>
        <v>16500</v>
      </c>
      <c r="D16" s="85">
        <f t="shared" si="0"/>
        <v>72</v>
      </c>
      <c r="E16" s="86">
        <f>IF(ISERROR('[63]Récolte_N'!$H$12)=TRUE,"",'[63]Récolte_N'!$H$12)</f>
        <v>118800</v>
      </c>
    </row>
    <row r="17" spans="1:5" ht="13.5" customHeight="1">
      <c r="A17" s="23">
        <v>1790</v>
      </c>
      <c r="B17" s="93" t="s">
        <v>11</v>
      </c>
      <c r="C17" s="85">
        <f>IF(ISERROR('[64]Récolte_N'!$F$12)=TRUE,"",'[64]Récolte_N'!$F$12)</f>
        <v>36800</v>
      </c>
      <c r="D17" s="85">
        <f t="shared" si="0"/>
        <v>73.88586956521739</v>
      </c>
      <c r="E17" s="86">
        <f>IF(ISERROR('[64]Récolte_N'!$H$12)=TRUE,"",'[64]Récolte_N'!$H$12)</f>
        <v>271900</v>
      </c>
    </row>
    <row r="18" spans="1:5" ht="13.5" customHeight="1">
      <c r="A18" s="23" t="s">
        <v>13</v>
      </c>
      <c r="B18" s="93" t="s">
        <v>12</v>
      </c>
      <c r="C18" s="85">
        <f>IF(ISERROR('[65]Récolte_N'!$F$12)=TRUE,"",'[65]Récolte_N'!$F$12)</f>
        <v>1915</v>
      </c>
      <c r="D18" s="85">
        <f t="shared" si="0"/>
        <v>35.718015665796344</v>
      </c>
      <c r="E18" s="86">
        <f>IF(ISERROR('[65]Récolte_N'!$H$12)=TRUE,"",'[65]Récolte_N'!$H$12)</f>
        <v>6840</v>
      </c>
    </row>
    <row r="19" spans="1:5" ht="13.5" customHeight="1">
      <c r="A19" s="23" t="s">
        <v>13</v>
      </c>
      <c r="B19" s="93" t="s">
        <v>14</v>
      </c>
      <c r="C19" s="85">
        <f>IF(ISERROR('[66]Récolte_N'!$F$12)=TRUE,"",'[66]Récolte_N'!$F$12)</f>
        <v>2650</v>
      </c>
      <c r="D19" s="85">
        <f t="shared" si="0"/>
        <v>36.22641509433962</v>
      </c>
      <c r="E19" s="86">
        <f>IF(ISERROR('[66]Récolte_N'!$H$12)=TRUE,"",'[66]Récolte_N'!$H$12)</f>
        <v>9600</v>
      </c>
    </row>
    <row r="20" spans="1:5" ht="13.5" customHeight="1">
      <c r="A20" s="23" t="s">
        <v>13</v>
      </c>
      <c r="B20" s="93" t="s">
        <v>27</v>
      </c>
      <c r="C20" s="85">
        <f>IF(ISERROR('[67]Récolte_N'!$F$12)=TRUE,"",'[67]Récolte_N'!$F$12)</f>
        <v>153800</v>
      </c>
      <c r="D20" s="85">
        <f t="shared" si="0"/>
        <v>66.38472041612484</v>
      </c>
      <c r="E20" s="86">
        <f>IF(ISERROR('[67]Récolte_N'!$H$12)=TRUE,"",'[67]Récolte_N'!$H$12)</f>
        <v>1020997</v>
      </c>
    </row>
    <row r="21" spans="1:5" ht="13.5" customHeight="1">
      <c r="A21" s="23" t="s">
        <v>13</v>
      </c>
      <c r="B21" s="93" t="s">
        <v>15</v>
      </c>
      <c r="C21" s="85">
        <f>IF(ISERROR('[68]Récolte_N'!$F$12)=TRUE,"",'[68]Récolte_N'!$F$12)</f>
        <v>59000</v>
      </c>
      <c r="D21" s="85">
        <f t="shared" si="0"/>
        <v>47.96610169491525</v>
      </c>
      <c r="E21" s="86">
        <f>IF(ISERROR('[68]Récolte_N'!$H$12)=TRUE,"",'[68]Récolte_N'!$H$12)</f>
        <v>283000</v>
      </c>
    </row>
    <row r="22" spans="1:5" ht="13.5" customHeight="1">
      <c r="A22" s="23" t="s">
        <v>13</v>
      </c>
      <c r="B22" s="93" t="s">
        <v>29</v>
      </c>
      <c r="C22" s="85">
        <f>IF(ISERROR('[69]Récolte_N'!$F$12)=TRUE,"",'[69]Récolte_N'!$F$12)</f>
        <v>600</v>
      </c>
      <c r="D22" s="85">
        <f>IF(OR(C22="",C22=0),"",(E22/C22)*10)</f>
        <v>50</v>
      </c>
      <c r="E22" s="86">
        <f>IF(ISERROR('[69]Récolte_N'!$H$12)=TRUE,"",'[69]Récolte_N'!$H$12)</f>
        <v>3000</v>
      </c>
    </row>
    <row r="23" spans="1:5" ht="13.5" customHeight="1">
      <c r="A23" s="23" t="s">
        <v>13</v>
      </c>
      <c r="B23" s="93" t="s">
        <v>16</v>
      </c>
      <c r="C23" s="85">
        <f>IF(ISERROR('[70]Récolte_N'!$F$12)=TRUE,"",'[70]Récolte_N'!$F$12)</f>
        <v>6457</v>
      </c>
      <c r="D23" s="85">
        <f t="shared" si="0"/>
        <v>71.1595168034691</v>
      </c>
      <c r="E23" s="86">
        <f>IF(ISERROR('[70]Récolte_N'!$H$12)=TRUE,"",'[70]Récolte_N'!$H$12)</f>
        <v>45947.7</v>
      </c>
    </row>
    <row r="24" spans="1:5" ht="13.5" customHeight="1">
      <c r="A24" s="23" t="s">
        <v>13</v>
      </c>
      <c r="B24" s="93" t="s">
        <v>17</v>
      </c>
      <c r="C24" s="85">
        <f>IF(ISERROR('[71]Récolte_N'!$F$12)=TRUE,"",'[71]Récolte_N'!$F$12)</f>
        <v>8870</v>
      </c>
      <c r="D24" s="85">
        <f t="shared" si="0"/>
        <v>53.09470124013529</v>
      </c>
      <c r="E24" s="86">
        <f>IF(ISERROR('[71]Récolte_N'!$H$12)=TRUE,"",'[71]Récolte_N'!$H$12)</f>
        <v>47095</v>
      </c>
    </row>
    <row r="25" spans="1:5" ht="13.5" customHeight="1">
      <c r="A25" s="23" t="s">
        <v>13</v>
      </c>
      <c r="B25" s="93" t="s">
        <v>18</v>
      </c>
      <c r="C25" s="85">
        <f>IF(ISERROR('[72]Récolte_N'!$F$12)=TRUE,"",'[72]Récolte_N'!$F$12)</f>
        <v>81300</v>
      </c>
      <c r="D25" s="85">
        <f t="shared" si="0"/>
        <v>64.63714637146371</v>
      </c>
      <c r="E25" s="86">
        <f>IF(ISERROR('[72]Récolte_N'!$H$12)=TRUE,"",'[72]Récolte_N'!$H$12)</f>
        <v>525500</v>
      </c>
    </row>
    <row r="26" spans="1:5" ht="13.5" customHeight="1">
      <c r="A26" s="23" t="s">
        <v>13</v>
      </c>
      <c r="B26" s="93" t="s">
        <v>19</v>
      </c>
      <c r="C26" s="85">
        <f>IF(ISERROR('[73]Récolte_N'!$F$12)=TRUE,"",'[73]Récolte_N'!$F$12)</f>
        <v>35340</v>
      </c>
      <c r="D26" s="85">
        <f t="shared" si="0"/>
        <v>69</v>
      </c>
      <c r="E26" s="86">
        <f>IF(ISERROR('[73]Récolte_N'!$H$12)=TRUE,"",'[73]Récolte_N'!$H$12)</f>
        <v>243846</v>
      </c>
    </row>
    <row r="27" spans="1:5" ht="13.5" customHeight="1">
      <c r="A27" s="23" t="s">
        <v>13</v>
      </c>
      <c r="B27" s="93" t="s">
        <v>20</v>
      </c>
      <c r="C27" s="85">
        <f>IF(ISERROR('[74]Récolte_N'!$F$12)=TRUE,"",'[74]Récolte_N'!$F$12)</f>
        <v>23150</v>
      </c>
      <c r="D27" s="85">
        <f t="shared" si="0"/>
        <v>56.26781857451404</v>
      </c>
      <c r="E27" s="86">
        <f>IF(ISERROR('[74]Récolte_N'!$H$12)=TRUE,"",'[74]Récolte_N'!$H$12)</f>
        <v>130260</v>
      </c>
    </row>
    <row r="28" spans="1:5" ht="13.5" customHeight="1">
      <c r="A28" s="23" t="s">
        <v>13</v>
      </c>
      <c r="B28" s="93" t="s">
        <v>21</v>
      </c>
      <c r="C28" s="85">
        <f>IF(ISERROR('[75]Récolte_N'!$F$12)=TRUE,"",'[75]Récolte_N'!$F$12)</f>
        <v>4900</v>
      </c>
      <c r="D28" s="85">
        <f t="shared" si="0"/>
        <v>75.93</v>
      </c>
      <c r="E28" s="86">
        <f>IF(ISERROR('[75]Récolte_N'!$H$12)=TRUE,"",'[75]Récolte_N'!$H$12)</f>
        <v>37205.700000000004</v>
      </c>
    </row>
    <row r="29" spans="2:5" ht="12">
      <c r="B29" s="93" t="s">
        <v>30</v>
      </c>
      <c r="C29" s="85">
        <f>IF(ISERROR('[76]Récolte_N'!$F$12)=TRUE,"",'[76]Récolte_N'!$F$12)</f>
        <v>8000</v>
      </c>
      <c r="D29" s="85">
        <f>IF(OR(C29="",C29=0),"",(E29/C29)*10)</f>
        <v>70.19999999999999</v>
      </c>
      <c r="E29" s="86">
        <f>IF(ISERROR('[76]Récolte_N'!$H$12)=TRUE,"",'[76]Récolte_N'!$H$12)</f>
        <v>56160</v>
      </c>
    </row>
    <row r="30" spans="2:5" ht="12">
      <c r="B30" s="93" t="s">
        <v>22</v>
      </c>
      <c r="C30" s="85">
        <f>IF(ISERROR('[77]Récolte_N'!$F$12)=TRUE,"",'[77]Récolte_N'!$F$12)</f>
        <v>4994</v>
      </c>
      <c r="D30" s="85">
        <f t="shared" si="0"/>
        <v>40.788946736083304</v>
      </c>
      <c r="E30" s="86">
        <f>IF(ISERROR('[77]Récolte_N'!$H$12)=TRUE,"",'[77]Récolte_N'!$H$12)</f>
        <v>20370</v>
      </c>
    </row>
    <row r="31" spans="2:5" ht="12">
      <c r="B31" s="93" t="s">
        <v>23</v>
      </c>
      <c r="C31" s="85">
        <f>IF(ISERROR('[78]Récolte_N'!$F$12)=TRUE,"",'[78]Récolte_N'!$F$12)</f>
        <v>2050</v>
      </c>
      <c r="D31" s="85">
        <f t="shared" si="0"/>
        <v>38.36585365853659</v>
      </c>
      <c r="E31" s="86">
        <f>IF(ISERROR('[78]Récolte_N'!$H$12)=TRUE,"",'[78]Récolte_N'!$H$12)</f>
        <v>7865</v>
      </c>
    </row>
    <row r="32" spans="2:5" ht="12">
      <c r="B32" s="52"/>
      <c r="C32" s="98"/>
      <c r="D32" s="98"/>
      <c r="E32" s="99"/>
    </row>
    <row r="33" spans="2:5" ht="15.75" thickBot="1">
      <c r="B33" s="106" t="s">
        <v>24</v>
      </c>
      <c r="C33" s="107">
        <f>IF(SUM(C12:C31)=0,"",SUM(C12:C31))</f>
        <v>496516</v>
      </c>
      <c r="D33" s="173">
        <f>IF(OR(C33="",C33=0),"",(E33/C33)*10)</f>
        <v>61.38346800505926</v>
      </c>
      <c r="E33" s="107">
        <f>IF(SUM(E12:E31)=0,"",SUM(E12:E31))</f>
        <v>3047787.4000000004</v>
      </c>
    </row>
    <row r="34" spans="2:5" ht="12.75" thickTop="1">
      <c r="B34" s="117"/>
      <c r="C34" s="118"/>
      <c r="D34" s="119"/>
      <c r="E34" s="118"/>
    </row>
    <row r="35" spans="2:5" ht="15" customHeight="1">
      <c r="B35" s="123"/>
      <c r="C35" s="124"/>
      <c r="D35" s="174"/>
      <c r="E35" s="124"/>
    </row>
    <row r="36" spans="2:5" ht="12">
      <c r="B36" s="123"/>
      <c r="C36" s="125"/>
      <c r="D36" s="126"/>
      <c r="E36" s="125"/>
    </row>
    <row r="37" spans="2:5" ht="12">
      <c r="B37" s="123"/>
      <c r="C37" s="127"/>
      <c r="D37" s="127"/>
      <c r="E37" s="127"/>
    </row>
    <row r="38" spans="2:5" ht="12">
      <c r="B38" s="123"/>
      <c r="C38" s="175"/>
      <c r="D38" s="127"/>
      <c r="E38" s="127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B1">
      <selection activeCell="B7" sqref="B7"/>
    </sheetView>
  </sheetViews>
  <sheetFormatPr defaultColWidth="12" defaultRowHeight="11.25"/>
  <cols>
    <col min="1" max="1" width="5.66015625" style="23" customWidth="1"/>
    <col min="2" max="2" width="32.5" style="23" customWidth="1"/>
    <col min="3" max="3" width="14.66015625" style="25" customWidth="1"/>
    <col min="4" max="4" width="14.66015625" style="26" customWidth="1"/>
    <col min="5" max="5" width="14.16015625" style="25" customWidth="1"/>
    <col min="6" max="7" width="14.66015625" style="25" customWidth="1"/>
    <col min="8" max="8" width="14.66015625" style="27" customWidth="1"/>
    <col min="9" max="9" width="16.5" style="28" customWidth="1"/>
    <col min="10" max="10" width="14.66015625" style="23" customWidth="1"/>
    <col min="11" max="11" width="13.66015625" style="23" customWidth="1"/>
    <col min="12" max="12" width="22" style="23" customWidth="1"/>
    <col min="13" max="13" width="20.16015625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24" t="s">
        <v>63</v>
      </c>
    </row>
    <row r="2" spans="1:5" ht="10.5">
      <c r="A2" s="23">
        <v>18512</v>
      </c>
      <c r="B2" s="29"/>
      <c r="E2" s="30"/>
    </row>
    <row r="3" ht="15" customHeight="1" hidden="1">
      <c r="A3" s="23">
        <v>31465</v>
      </c>
    </row>
    <row r="4" spans="1:5" s="31" customFormat="1" ht="15" customHeight="1" thickBot="1">
      <c r="A4" s="31">
        <v>6356</v>
      </c>
      <c r="B4" s="32"/>
      <c r="D4" s="30"/>
      <c r="E4" s="33"/>
    </row>
    <row r="5" spans="1:10" ht="30">
      <c r="A5" s="23">
        <v>13608</v>
      </c>
      <c r="B5" s="34" t="s">
        <v>101</v>
      </c>
      <c r="C5" s="34"/>
      <c r="D5" s="35"/>
      <c r="E5" s="36"/>
      <c r="F5" s="36"/>
      <c r="G5" s="36"/>
      <c r="H5" s="36"/>
      <c r="I5" s="37"/>
      <c r="J5" s="38"/>
    </row>
    <row r="6" spans="1:8" ht="15" customHeight="1">
      <c r="A6" s="23">
        <v>7877</v>
      </c>
      <c r="B6" s="39"/>
      <c r="C6" s="40"/>
      <c r="D6" s="40"/>
      <c r="E6" s="40"/>
      <c r="F6" s="40"/>
      <c r="G6" s="40"/>
      <c r="H6" s="40"/>
    </row>
    <row r="7" ht="11.25" thickBot="1">
      <c r="A7" s="23">
        <v>1679</v>
      </c>
    </row>
    <row r="8" spans="1:17" ht="16.5" thickTop="1">
      <c r="A8" s="23">
        <v>16914</v>
      </c>
      <c r="B8" s="41" t="s">
        <v>0</v>
      </c>
      <c r="C8" s="42" t="s">
        <v>1</v>
      </c>
      <c r="D8" s="43"/>
      <c r="E8" s="43"/>
      <c r="F8" s="44"/>
      <c r="G8" s="45" t="s">
        <v>46</v>
      </c>
      <c r="H8" s="45" t="s">
        <v>44</v>
      </c>
      <c r="I8" s="46"/>
      <c r="J8" s="47" t="s">
        <v>65</v>
      </c>
      <c r="K8" s="47"/>
      <c r="M8" s="48" t="s">
        <v>0</v>
      </c>
      <c r="N8" s="49"/>
      <c r="O8" s="50" t="s">
        <v>1</v>
      </c>
      <c r="P8" s="51"/>
      <c r="Q8" s="45" t="s">
        <v>44</v>
      </c>
    </row>
    <row r="9" spans="1:17" ht="12.75">
      <c r="A9" s="23">
        <v>7818</v>
      </c>
      <c r="B9" s="52"/>
      <c r="C9" s="53" t="s">
        <v>46</v>
      </c>
      <c r="D9" s="54" t="s">
        <v>46</v>
      </c>
      <c r="E9" s="55" t="s">
        <v>46</v>
      </c>
      <c r="F9" s="56" t="s">
        <v>44</v>
      </c>
      <c r="G9" s="57" t="s">
        <v>50</v>
      </c>
      <c r="H9" s="57" t="s">
        <v>50</v>
      </c>
      <c r="I9" s="58" t="s">
        <v>71</v>
      </c>
      <c r="J9" s="59"/>
      <c r="K9" s="60"/>
      <c r="M9" s="61" t="s">
        <v>74</v>
      </c>
      <c r="N9" s="62"/>
      <c r="O9" s="63"/>
      <c r="P9" s="64"/>
      <c r="Q9" s="57" t="s">
        <v>50</v>
      </c>
    </row>
    <row r="10" spans="1:17" ht="12" customHeight="1">
      <c r="A10" s="23">
        <v>30702</v>
      </c>
      <c r="B10" s="52"/>
      <c r="C10" s="65" t="s">
        <v>2</v>
      </c>
      <c r="D10" s="66" t="s">
        <v>3</v>
      </c>
      <c r="E10" s="67" t="s">
        <v>4</v>
      </c>
      <c r="F10" s="68" t="s">
        <v>4</v>
      </c>
      <c r="G10" s="64" t="s">
        <v>76</v>
      </c>
      <c r="H10" s="64" t="s">
        <v>76</v>
      </c>
      <c r="I10" s="69" t="s">
        <v>77</v>
      </c>
      <c r="J10" s="70" t="s">
        <v>78</v>
      </c>
      <c r="K10" s="70" t="s">
        <v>79</v>
      </c>
      <c r="L10" s="71"/>
      <c r="M10" s="61" t="s">
        <v>80</v>
      </c>
      <c r="N10" s="72" t="s">
        <v>2</v>
      </c>
      <c r="O10" s="73" t="s">
        <v>3</v>
      </c>
      <c r="P10" s="72" t="s">
        <v>4</v>
      </c>
      <c r="Q10" s="64" t="s">
        <v>76</v>
      </c>
    </row>
    <row r="11" spans="1:17" ht="12">
      <c r="A11" s="23">
        <v>31458</v>
      </c>
      <c r="B11" s="74"/>
      <c r="C11" s="75" t="s">
        <v>5</v>
      </c>
      <c r="D11" s="76" t="s">
        <v>6</v>
      </c>
      <c r="E11" s="77" t="s">
        <v>7</v>
      </c>
      <c r="F11" s="78" t="s">
        <v>7</v>
      </c>
      <c r="G11" s="79" t="s">
        <v>55</v>
      </c>
      <c r="H11" s="79" t="s">
        <v>84</v>
      </c>
      <c r="I11" s="80"/>
      <c r="J11" s="81"/>
      <c r="K11" s="82"/>
      <c r="M11" s="83"/>
      <c r="N11" s="79" t="s">
        <v>5</v>
      </c>
      <c r="O11" s="76" t="s">
        <v>6</v>
      </c>
      <c r="P11" s="79" t="s">
        <v>7</v>
      </c>
      <c r="Q11" s="79" t="s">
        <v>84</v>
      </c>
    </row>
    <row r="12" spans="1:17" ht="13.5" customHeight="1">
      <c r="A12" s="23">
        <v>60665</v>
      </c>
      <c r="B12" s="84" t="s">
        <v>8</v>
      </c>
      <c r="C12" s="85">
        <f>IF(ISERROR('[59]Récolte_N'!$F$8)=TRUE,"",'[59]Récolte_N'!$F$8)</f>
        <v>2165</v>
      </c>
      <c r="D12" s="85">
        <f aca="true" t="shared" si="0" ref="D12:D30">IF(OR(C12="",C12=0),"",(E12/C12)*10)</f>
        <v>49.30715935334873</v>
      </c>
      <c r="E12" s="86">
        <f>IF(ISERROR('[59]Récolte_N'!$H$8)=TRUE,"",'[59]Récolte_N'!$H$8)</f>
        <v>10675</v>
      </c>
      <c r="F12" s="86">
        <f>P12</f>
        <v>14070</v>
      </c>
      <c r="G12" s="160">
        <f>IF(ISERROR('[59]Récolte_N'!$I$8)=TRUE,"",'[59]Récolte_N'!$I$8)</f>
        <v>3500</v>
      </c>
      <c r="H12" s="160">
        <f>Q12</f>
        <v>13225.66</v>
      </c>
      <c r="I12" s="88">
        <f>IF(OR(H12=0,H12=""),"",(G12/H12)-1)</f>
        <v>-0.7353629232870043</v>
      </c>
      <c r="J12" s="89">
        <f>E12-G12</f>
        <v>7175</v>
      </c>
      <c r="K12" s="90">
        <f>P12-H12</f>
        <v>844.3400000000001</v>
      </c>
      <c r="L12" s="91">
        <f>G12-H12</f>
        <v>-9725.66</v>
      </c>
      <c r="M12" s="92" t="s">
        <v>8</v>
      </c>
      <c r="N12" s="85">
        <f>IF(ISERROR('[1]Récolte_N'!$F$8)=TRUE,"",'[1]Récolte_N'!$F$8)</f>
        <v>2235</v>
      </c>
      <c r="O12" s="85">
        <f aca="true" t="shared" si="1" ref="O12:O19">IF(OR(N12="",N12=0),"",(P12/N12)*10)</f>
        <v>62.95302013422819</v>
      </c>
      <c r="P12" s="86">
        <f>IF(ISERROR('[1]Récolte_N'!$H$8)=TRUE,"",'[1]Récolte_N'!$H$8)</f>
        <v>14070</v>
      </c>
      <c r="Q12" s="160">
        <f>'[2]BD'!$AI168</f>
        <v>13225.66</v>
      </c>
    </row>
    <row r="13" spans="1:17" ht="13.5" customHeight="1">
      <c r="A13" s="23">
        <v>7280</v>
      </c>
      <c r="B13" s="93" t="s">
        <v>31</v>
      </c>
      <c r="C13" s="85">
        <f>IF(ISERROR('[60]Récolte_N'!$F$8)=TRUE,"",'[60]Récolte_N'!$F$8)</f>
        <v>0</v>
      </c>
      <c r="D13" s="85">
        <f t="shared" si="0"/>
      </c>
      <c r="E13" s="86">
        <f>IF(ISERROR('[60]Récolte_N'!$H$8)=TRUE,"",'[60]Récolte_N'!$H$8)</f>
        <v>0</v>
      </c>
      <c r="F13" s="86">
        <f>P13</f>
        <v>0</v>
      </c>
      <c r="G13" s="160">
        <f>IF(ISERROR('[60]Récolte_N'!$I$8)=TRUE,"",'[60]Récolte_N'!$I$8)</f>
        <v>0</v>
      </c>
      <c r="H13" s="160">
        <f>Q13</f>
        <v>994.3810000000001</v>
      </c>
      <c r="I13" s="88">
        <f>IF(OR(H13=0,H13=""),"",(G13/H13)-1)</f>
        <v>-1</v>
      </c>
      <c r="J13" s="89">
        <f aca="true" t="shared" si="2" ref="J13:J31">E13-G13</f>
        <v>0</v>
      </c>
      <c r="K13" s="90">
        <f>P13-H13</f>
        <v>-994.3810000000001</v>
      </c>
      <c r="L13" s="91">
        <f>G13-H13</f>
        <v>-994.3810000000001</v>
      </c>
      <c r="M13" s="94" t="s">
        <v>31</v>
      </c>
      <c r="N13" s="85">
        <f>IF(ISERROR('[3]Récolte_N'!$F$8)=TRUE,"",'[3]Récolte_N'!$F$8)</f>
        <v>0</v>
      </c>
      <c r="O13" s="85">
        <f t="shared" si="1"/>
      </c>
      <c r="P13" s="86">
        <f>IF(ISERROR('[3]Récolte_N'!$H$8)=TRUE,"",'[3]Récolte_N'!$H$8)</f>
        <v>0</v>
      </c>
      <c r="Q13" s="160">
        <f>'[2]BD'!$AI169</f>
        <v>994.3810000000001</v>
      </c>
    </row>
    <row r="14" spans="1:17" ht="13.5" customHeight="1">
      <c r="A14" s="23">
        <v>17376</v>
      </c>
      <c r="B14" s="93" t="s">
        <v>9</v>
      </c>
      <c r="C14" s="85">
        <f>IF(ISERROR('[61]Récolte_N'!$F$8)=TRUE,"",'[61]Récolte_N'!$F$8)</f>
        <v>1680</v>
      </c>
      <c r="D14" s="85">
        <f t="shared" si="0"/>
        <v>47</v>
      </c>
      <c r="E14" s="86">
        <f>IF(ISERROR('[61]Récolte_N'!$H$8)=TRUE,"",'[61]Récolte_N'!$H$8)</f>
        <v>7896</v>
      </c>
      <c r="F14" s="95">
        <f>P14</f>
        <v>11310</v>
      </c>
      <c r="G14" s="160">
        <f>IF(ISERROR('[61]Récolte_N'!$I$8)=TRUE,"",'[61]Récolte_N'!$I$8)</f>
        <v>2100</v>
      </c>
      <c r="H14" s="161">
        <f>Q14</f>
        <v>1915.7469999999996</v>
      </c>
      <c r="I14" s="88">
        <f aca="true" t="shared" si="3" ref="I14:I31">IF(OR(H14=0,H14=""),"",(G14/H14)-1)</f>
        <v>0.09617814878478237</v>
      </c>
      <c r="J14" s="89">
        <f t="shared" si="2"/>
        <v>5796</v>
      </c>
      <c r="K14" s="97">
        <f>P14-H14</f>
        <v>9394.253</v>
      </c>
      <c r="L14" s="91">
        <f>G14-H14</f>
        <v>184.25300000000038</v>
      </c>
      <c r="M14" s="61" t="s">
        <v>9</v>
      </c>
      <c r="N14" s="85">
        <f>IF(ISERROR('[4]Récolte_N'!$F$8)=TRUE,"",'[4]Récolte_N'!$F$8)</f>
        <v>1950</v>
      </c>
      <c r="O14" s="85">
        <f t="shared" si="1"/>
        <v>58</v>
      </c>
      <c r="P14" s="86">
        <f>IF(ISERROR('[4]Récolte_N'!$H$8)=TRUE,"",'[4]Récolte_N'!$H$8)</f>
        <v>11310</v>
      </c>
      <c r="Q14" s="160">
        <f>'[2]BD'!$AI170</f>
        <v>1915.7469999999996</v>
      </c>
    </row>
    <row r="15" spans="1:17" ht="13.5" customHeight="1">
      <c r="A15" s="23">
        <v>26391</v>
      </c>
      <c r="B15" s="93" t="s">
        <v>28</v>
      </c>
      <c r="C15" s="85">
        <f>IF(ISERROR('[62]Récolte_N'!$F$8)=TRUE,"",'[62]Récolte_N'!$F$8)</f>
        <v>0</v>
      </c>
      <c r="D15" s="85">
        <f t="shared" si="0"/>
      </c>
      <c r="E15" s="86">
        <f>IF(ISERROR('[62]Récolte_N'!$H$8)=TRUE,"",'[62]Récolte_N'!$H$8)</f>
        <v>0</v>
      </c>
      <c r="F15" s="95">
        <f aca="true" t="shared" si="4" ref="F15:F30">P15</f>
        <v>0</v>
      </c>
      <c r="G15" s="160">
        <f>IF(ISERROR('[62]Récolte_N'!$I$8)=TRUE,"",'[62]Récolte_N'!$I$8)</f>
        <v>0</v>
      </c>
      <c r="H15" s="161">
        <f aca="true" t="shared" si="5" ref="H15:H30">Q15</f>
        <v>95.4</v>
      </c>
      <c r="I15" s="88">
        <f t="shared" si="3"/>
        <v>-1</v>
      </c>
      <c r="J15" s="89">
        <f t="shared" si="2"/>
        <v>0</v>
      </c>
      <c r="K15" s="97">
        <f aca="true" t="shared" si="6" ref="K15:K29">P15-H15</f>
        <v>-95.4</v>
      </c>
      <c r="L15" s="91">
        <f aca="true" t="shared" si="7" ref="L15:L20">G16-H16</f>
        <v>-111.16199999999999</v>
      </c>
      <c r="M15" s="61" t="s">
        <v>28</v>
      </c>
      <c r="N15" s="85">
        <f>IF(ISERROR('[5]Récolte_N'!$F$8)=TRUE,"",'[5]Récolte_N'!$F$8)</f>
        <v>0</v>
      </c>
      <c r="O15" s="85">
        <f t="shared" si="1"/>
      </c>
      <c r="P15" s="86">
        <f>IF(ISERROR('[5]Récolte_N'!$H$8)=TRUE,"",'[5]Récolte_N'!$H$8)</f>
        <v>0</v>
      </c>
      <c r="Q15" s="160">
        <f>'[2]BD'!$AI171</f>
        <v>95.4</v>
      </c>
    </row>
    <row r="16" spans="1:17" ht="13.5" customHeight="1">
      <c r="A16" s="23">
        <v>19136</v>
      </c>
      <c r="B16" s="93" t="s">
        <v>10</v>
      </c>
      <c r="C16" s="85">
        <f>IF(ISERROR('[63]Récolte_N'!$F$8)=TRUE,"",'[63]Récolte_N'!$F$8)</f>
        <v>0</v>
      </c>
      <c r="D16" s="85">
        <f t="shared" si="0"/>
      </c>
      <c r="E16" s="86">
        <f>IF(ISERROR('[63]Récolte_N'!$H$8)=TRUE,"",'[63]Récolte_N'!$H$8)</f>
        <v>0</v>
      </c>
      <c r="F16" s="95">
        <f t="shared" si="4"/>
        <v>0</v>
      </c>
      <c r="G16" s="160">
        <f>IF(ISERROR('[63]Récolte_N'!$I$8)=TRUE,"",'[63]Récolte_N'!$I$8)</f>
        <v>0</v>
      </c>
      <c r="H16" s="161">
        <f t="shared" si="5"/>
        <v>111.16199999999999</v>
      </c>
      <c r="I16" s="88">
        <f t="shared" si="3"/>
        <v>-1</v>
      </c>
      <c r="J16" s="89">
        <f t="shared" si="2"/>
        <v>0</v>
      </c>
      <c r="K16" s="97">
        <f t="shared" si="6"/>
        <v>-111.16199999999999</v>
      </c>
      <c r="L16" s="91">
        <f t="shared" si="7"/>
        <v>-298.63</v>
      </c>
      <c r="M16" s="61" t="s">
        <v>10</v>
      </c>
      <c r="N16" s="85">
        <f>IF(ISERROR('[6]Récolte_N'!$F$8)=TRUE,"",'[6]Récolte_N'!$F$8)</f>
        <v>0</v>
      </c>
      <c r="O16" s="85">
        <f t="shared" si="1"/>
      </c>
      <c r="P16" s="86">
        <f>IF(ISERROR('[6]Récolte_N'!$H$8)=TRUE,"",'[6]Récolte_N'!$H$8)</f>
        <v>0</v>
      </c>
      <c r="Q16" s="160">
        <f>'[2]BD'!$AI172</f>
        <v>111.16199999999999</v>
      </c>
    </row>
    <row r="17" spans="1:17" ht="13.5" customHeight="1">
      <c r="A17" s="23">
        <v>1790</v>
      </c>
      <c r="B17" s="93" t="s">
        <v>11</v>
      </c>
      <c r="C17" s="85">
        <f>IF(ISERROR('[64]Récolte_N'!$F$8)=TRUE,"",'[64]Récolte_N'!$F$8)</f>
        <v>100</v>
      </c>
      <c r="D17" s="85">
        <f t="shared" si="0"/>
        <v>60</v>
      </c>
      <c r="E17" s="86">
        <f>IF(ISERROR('[64]Récolte_N'!$H$8)=TRUE,"",'[64]Récolte_N'!$H$8)</f>
        <v>600</v>
      </c>
      <c r="F17" s="95">
        <f t="shared" si="4"/>
        <v>900</v>
      </c>
      <c r="G17" s="160">
        <f>IF(ISERROR('[64]Récolte_N'!$I$8)=TRUE,"",'[64]Récolte_N'!$I$8)</f>
        <v>400</v>
      </c>
      <c r="H17" s="161">
        <f t="shared" si="5"/>
        <v>698.63</v>
      </c>
      <c r="I17" s="88">
        <f t="shared" si="3"/>
        <v>-0.42745086812762123</v>
      </c>
      <c r="J17" s="89">
        <f t="shared" si="2"/>
        <v>200</v>
      </c>
      <c r="K17" s="97">
        <f t="shared" si="6"/>
        <v>201.37</v>
      </c>
      <c r="L17" s="91">
        <f t="shared" si="7"/>
        <v>-5429.645999999993</v>
      </c>
      <c r="M17" s="61" t="s">
        <v>11</v>
      </c>
      <c r="N17" s="85">
        <f>IF(ISERROR('[7]Récolte_N'!$F$8)=TRUE,"",'[7]Récolte_N'!$F$8)</f>
        <v>150</v>
      </c>
      <c r="O17" s="85">
        <f t="shared" si="1"/>
        <v>60</v>
      </c>
      <c r="P17" s="86">
        <f>IF(ISERROR('[7]Récolte_N'!$H$8)=TRUE,"",'[7]Récolte_N'!$H$8)</f>
        <v>900</v>
      </c>
      <c r="Q17" s="160">
        <f>'[2]BD'!$AI173</f>
        <v>698.63</v>
      </c>
    </row>
    <row r="18" spans="1:17" ht="13.5" customHeight="1">
      <c r="A18" s="23" t="s">
        <v>13</v>
      </c>
      <c r="B18" s="93" t="s">
        <v>12</v>
      </c>
      <c r="C18" s="85">
        <f>IF(ISERROR('[65]Récolte_N'!$F$8)=TRUE,"",'[65]Récolte_N'!$F$8)</f>
        <v>7930</v>
      </c>
      <c r="D18" s="85">
        <f t="shared" si="0"/>
        <v>53.46784363177805</v>
      </c>
      <c r="E18" s="86">
        <f>IF(ISERROR('[65]Récolte_N'!$H$8)=TRUE,"",'[65]Récolte_N'!$H$8)</f>
        <v>42400</v>
      </c>
      <c r="F18" s="95">
        <f t="shared" si="4"/>
        <v>48000</v>
      </c>
      <c r="G18" s="160">
        <f>IF(ISERROR('[65]Récolte_N'!$I$8)=TRUE,"",'[65]Récolte_N'!$I$8)</f>
        <v>41500</v>
      </c>
      <c r="H18" s="161">
        <f t="shared" si="5"/>
        <v>46929.64599999999</v>
      </c>
      <c r="I18" s="88">
        <f t="shared" si="3"/>
        <v>-0.11569756993266034</v>
      </c>
      <c r="J18" s="89">
        <f t="shared" si="2"/>
        <v>900</v>
      </c>
      <c r="K18" s="97">
        <f t="shared" si="6"/>
        <v>1070.3540000000066</v>
      </c>
      <c r="L18" s="91">
        <f t="shared" si="7"/>
        <v>17343.670000000013</v>
      </c>
      <c r="M18" s="61" t="s">
        <v>12</v>
      </c>
      <c r="N18" s="85">
        <f>IF(ISERROR('[8]Récolte_N'!$F$8)=TRUE,"",'[8]Récolte_N'!$F$8)</f>
        <v>8880</v>
      </c>
      <c r="O18" s="85">
        <f t="shared" si="1"/>
        <v>54.05405405405405</v>
      </c>
      <c r="P18" s="86">
        <f>IF(ISERROR('[8]Récolte_N'!$H$8)=TRUE,"",'[8]Récolte_N'!$H$8)</f>
        <v>48000</v>
      </c>
      <c r="Q18" s="160">
        <f>'[2]BD'!$AI174</f>
        <v>46929.64599999999</v>
      </c>
    </row>
    <row r="19" spans="1:17" ht="13.5" customHeight="1">
      <c r="A19" s="23" t="s">
        <v>13</v>
      </c>
      <c r="B19" s="93" t="s">
        <v>14</v>
      </c>
      <c r="C19" s="85">
        <f>IF(ISERROR('[66]Récolte_N'!$F$8)=TRUE,"",'[66]Récolte_N'!$F$8)</f>
        <v>42880</v>
      </c>
      <c r="D19" s="85">
        <f t="shared" si="0"/>
        <v>42.152518656716424</v>
      </c>
      <c r="E19" s="86">
        <f>IF(ISERROR('[66]Récolte_N'!$H$8)=TRUE,"",'[66]Récolte_N'!$H$8)</f>
        <v>180750</v>
      </c>
      <c r="F19" s="95">
        <f t="shared" si="4"/>
        <v>162800</v>
      </c>
      <c r="G19" s="160">
        <f>IF(ISERROR('[66]Récolte_N'!$I$8)=TRUE,"",'[66]Récolte_N'!$I$8)</f>
        <v>179500</v>
      </c>
      <c r="H19" s="161">
        <f t="shared" si="5"/>
        <v>162156.33</v>
      </c>
      <c r="I19" s="88">
        <f t="shared" si="3"/>
        <v>0.10695647835641076</v>
      </c>
      <c r="J19" s="89">
        <f t="shared" si="2"/>
        <v>1250</v>
      </c>
      <c r="K19" s="97">
        <f t="shared" si="6"/>
        <v>643.6700000000128</v>
      </c>
      <c r="L19" s="91">
        <f t="shared" si="7"/>
        <v>-162.67000000000007</v>
      </c>
      <c r="M19" s="61" t="s">
        <v>14</v>
      </c>
      <c r="N19" s="85">
        <f>IF(ISERROR('[9]Récolte_N'!$F$8)=TRUE,"",'[9]Récolte_N'!$F$8)</f>
        <v>46400</v>
      </c>
      <c r="O19" s="85">
        <f t="shared" si="1"/>
        <v>35.08620689655173</v>
      </c>
      <c r="P19" s="86">
        <f>IF(ISERROR('[9]Récolte_N'!$H$8)=TRUE,"",'[9]Récolte_N'!$H$8)</f>
        <v>162800</v>
      </c>
      <c r="Q19" s="160">
        <f>'[2]BD'!$AI175</f>
        <v>162156.33</v>
      </c>
    </row>
    <row r="20" spans="1:17" ht="13.5" customHeight="1">
      <c r="A20" s="23" t="s">
        <v>13</v>
      </c>
      <c r="B20" s="93" t="s">
        <v>27</v>
      </c>
      <c r="C20" s="85">
        <f>IF(ISERROR('[67]Récolte_N'!$F$8)=TRUE,"",'[67]Récolte_N'!$F$8)</f>
        <v>425</v>
      </c>
      <c r="D20" s="85">
        <f>IF(OR(C20="",C20=0),"",(E20/C20)*10)</f>
        <v>53.43529411764706</v>
      </c>
      <c r="E20" s="86">
        <f>IF(ISERROR('[67]Récolte_N'!$H$8)=TRUE,"",'[67]Récolte_N'!$H$8)</f>
        <v>2271</v>
      </c>
      <c r="F20" s="95">
        <f t="shared" si="4"/>
        <v>3060</v>
      </c>
      <c r="G20" s="160">
        <f>IF(ISERROR('[67]Récolte_N'!$I$8)=TRUE,"",'[67]Récolte_N'!$I$8)</f>
        <v>1395</v>
      </c>
      <c r="H20" s="161">
        <f t="shared" si="5"/>
        <v>1557.67</v>
      </c>
      <c r="I20" s="88">
        <f t="shared" si="3"/>
        <v>-0.10443161902071685</v>
      </c>
      <c r="J20" s="89">
        <f t="shared" si="2"/>
        <v>876</v>
      </c>
      <c r="K20" s="97">
        <f t="shared" si="6"/>
        <v>1502.33</v>
      </c>
      <c r="L20" s="91">
        <f t="shared" si="7"/>
        <v>-545.5</v>
      </c>
      <c r="M20" s="61" t="s">
        <v>27</v>
      </c>
      <c r="N20" s="85">
        <f>IF(ISERROR('[10]Récolte_N'!$F$8)=TRUE,"",'[10]Récolte_N'!$F$8)</f>
        <v>600</v>
      </c>
      <c r="O20" s="85">
        <f>IF(OR(N20="",N20=0),"",(P20/N20)*10)</f>
        <v>51</v>
      </c>
      <c r="P20" s="86">
        <f>IF(ISERROR('[10]Récolte_N'!$H$8)=TRUE,"",'[10]Récolte_N'!$H$8)</f>
        <v>3060</v>
      </c>
      <c r="Q20" s="160">
        <f>'[2]BD'!$AI176</f>
        <v>1557.67</v>
      </c>
    </row>
    <row r="21" spans="1:17" ht="13.5" customHeight="1">
      <c r="A21" s="23" t="s">
        <v>13</v>
      </c>
      <c r="B21" s="93" t="s">
        <v>15</v>
      </c>
      <c r="C21" s="85">
        <f>IF(ISERROR('[68]Récolte_N'!$F$8)=TRUE,"",'[68]Récolte_N'!$F$8)</f>
        <v>0</v>
      </c>
      <c r="D21" s="85">
        <f>IF(OR(C21="",C21=0),"",(E21/C21)*10)</f>
      </c>
      <c r="E21" s="86">
        <f>IF(ISERROR('[68]Récolte_N'!$H$8)=TRUE,"",'[68]Récolte_N'!$H$8)</f>
        <v>0</v>
      </c>
      <c r="F21" s="95">
        <f t="shared" si="4"/>
        <v>0</v>
      </c>
      <c r="G21" s="160">
        <f>IF(ISERROR('[68]Récolte_N'!$I$8)=TRUE,"",'[68]Récolte_N'!$I$8)</f>
        <v>0</v>
      </c>
      <c r="H21" s="161">
        <f t="shared" si="5"/>
        <v>545.5</v>
      </c>
      <c r="I21" s="88">
        <f t="shared" si="3"/>
        <v>-1</v>
      </c>
      <c r="J21" s="89">
        <f t="shared" si="2"/>
        <v>0</v>
      </c>
      <c r="K21" s="97">
        <f t="shared" si="6"/>
        <v>-545.5</v>
      </c>
      <c r="L21" s="91">
        <f aca="true" t="shared" si="8" ref="L21:L26">G23-H23</f>
        <v>-2736.8</v>
      </c>
      <c r="M21" s="61" t="s">
        <v>15</v>
      </c>
      <c r="N21" s="85">
        <f>IF(ISERROR('[11]Récolte_N'!$F$8)=TRUE,"",'[11]Récolte_N'!$F$8)</f>
        <v>0</v>
      </c>
      <c r="O21" s="85">
        <f>IF(OR(N21="",N21=0),"",(P21/N21)*10)</f>
      </c>
      <c r="P21" s="86">
        <f>IF(ISERROR('[11]Récolte_N'!$H$8)=TRUE,"",'[11]Récolte_N'!$H$8)</f>
        <v>0</v>
      </c>
      <c r="Q21" s="160">
        <f>'[2]BD'!$AI177</f>
        <v>545.5</v>
      </c>
    </row>
    <row r="22" spans="1:17" ht="13.5" customHeight="1">
      <c r="A22" s="23" t="s">
        <v>13</v>
      </c>
      <c r="B22" s="93" t="s">
        <v>29</v>
      </c>
      <c r="C22" s="85">
        <f>IF(ISERROR('[69]Récolte_N'!$F$8)=TRUE,"",'[69]Récolte_N'!$F$8)</f>
        <v>0</v>
      </c>
      <c r="D22" s="85">
        <f>IF(OR(C22="",C22=0),"",(E22/C22)*10)</f>
      </c>
      <c r="E22" s="86">
        <f>IF(ISERROR('[69]Récolte_N'!$H$8)=TRUE,"",'[69]Récolte_N'!$H$8)</f>
        <v>0</v>
      </c>
      <c r="F22" s="95">
        <f t="shared" si="4"/>
        <v>0</v>
      </c>
      <c r="G22" s="160">
        <f>IF(ISERROR('[69]Récolte_N'!$I$8)=TRUE,"",'[69]Récolte_N'!$I$8)</f>
        <v>0</v>
      </c>
      <c r="H22" s="161">
        <f t="shared" si="5"/>
        <v>0</v>
      </c>
      <c r="I22" s="88">
        <f t="shared" si="3"/>
      </c>
      <c r="J22" s="89">
        <f t="shared" si="2"/>
        <v>0</v>
      </c>
      <c r="K22" s="97">
        <f t="shared" si="6"/>
        <v>0</v>
      </c>
      <c r="L22" s="91">
        <f t="shared" si="8"/>
        <v>-84401.57500000001</v>
      </c>
      <c r="M22" s="61" t="s">
        <v>29</v>
      </c>
      <c r="N22" s="85">
        <f>IF(ISERROR('[12]Récolte_N'!$F$8)=TRUE,"",'[12]Récolte_N'!$F$8)</f>
        <v>0</v>
      </c>
      <c r="O22" s="85">
        <f>IF(OR(N22="",N22=0),"",(P22/N22)*10)</f>
      </c>
      <c r="P22" s="86">
        <f>IF(ISERROR('[12]Récolte_N'!$H$8)=TRUE,"",'[12]Récolte_N'!$H$8)</f>
        <v>0</v>
      </c>
      <c r="Q22" s="160">
        <f>'[2]BD'!$AI178</f>
        <v>0</v>
      </c>
    </row>
    <row r="23" spans="1:17" ht="13.5" customHeight="1">
      <c r="A23" s="23" t="s">
        <v>13</v>
      </c>
      <c r="B23" s="93" t="s">
        <v>16</v>
      </c>
      <c r="C23" s="85">
        <f>IF(ISERROR('[70]Récolte_N'!$F$8)=TRUE,"",'[70]Récolte_N'!$F$8)</f>
        <v>0</v>
      </c>
      <c r="D23" s="85">
        <f t="shared" si="0"/>
      </c>
      <c r="E23" s="86">
        <f>IF(ISERROR('[70]Récolte_N'!$H$8)=TRUE,"",'[70]Récolte_N'!$H$8)</f>
        <v>0</v>
      </c>
      <c r="F23" s="95">
        <f t="shared" si="4"/>
        <v>0</v>
      </c>
      <c r="G23" s="160">
        <f>IF(ISERROR('[70]Récolte_N'!$I$8)=TRUE,"",'[70]Récolte_N'!$I$8)</f>
        <v>0</v>
      </c>
      <c r="H23" s="161">
        <f t="shared" si="5"/>
        <v>2736.8</v>
      </c>
      <c r="I23" s="88">
        <f t="shared" si="3"/>
        <v>-1</v>
      </c>
      <c r="J23" s="89">
        <f t="shared" si="2"/>
        <v>0</v>
      </c>
      <c r="K23" s="97">
        <f t="shared" si="6"/>
        <v>-2736.8</v>
      </c>
      <c r="L23" s="91">
        <f t="shared" si="8"/>
        <v>-63714.33299999987</v>
      </c>
      <c r="M23" s="61" t="s">
        <v>16</v>
      </c>
      <c r="N23" s="85">
        <f>IF(ISERROR('[13]Récolte_N'!$F$8)=TRUE,"",'[13]Récolte_N'!$F$8)</f>
        <v>0</v>
      </c>
      <c r="O23" s="85">
        <f aca="true" t="shared" si="9" ref="O23:O30">IF(OR(N23="",N23=0),"",(P23/N23)*10)</f>
      </c>
      <c r="P23" s="86">
        <f>IF(ISERROR('[13]Récolte_N'!$H$8)=TRUE,"",'[13]Récolte_N'!$H$8)</f>
        <v>0</v>
      </c>
      <c r="Q23" s="160">
        <f>'[2]BD'!$AI179</f>
        <v>2736.8</v>
      </c>
    </row>
    <row r="24" spans="1:17" ht="13.5" customHeight="1">
      <c r="A24" s="23" t="s">
        <v>13</v>
      </c>
      <c r="B24" s="93" t="s">
        <v>17</v>
      </c>
      <c r="C24" s="85">
        <f>IF(ISERROR('[71]Récolte_N'!$F$8)=TRUE,"",'[71]Récolte_N'!$F$8)</f>
        <v>24045</v>
      </c>
      <c r="D24" s="85">
        <f t="shared" si="0"/>
        <v>64.25452276980661</v>
      </c>
      <c r="E24" s="86">
        <f>IF(ISERROR('[71]Récolte_N'!$H$8)=TRUE,"",'[71]Récolte_N'!$H$8)</f>
        <v>154500</v>
      </c>
      <c r="F24" s="95">
        <f t="shared" si="4"/>
        <v>227770</v>
      </c>
      <c r="G24" s="160">
        <f>IF(ISERROR('[71]Récolte_N'!$I$8)=TRUE,"",'[71]Récolte_N'!$I$8)</f>
        <v>155000</v>
      </c>
      <c r="H24" s="161">
        <f t="shared" si="5"/>
        <v>239401.575</v>
      </c>
      <c r="I24" s="88">
        <f t="shared" si="3"/>
        <v>-0.3525522962829296</v>
      </c>
      <c r="J24" s="89">
        <f t="shared" si="2"/>
        <v>-500</v>
      </c>
      <c r="K24" s="97">
        <f t="shared" si="6"/>
        <v>-11631.575000000012</v>
      </c>
      <c r="L24" s="91">
        <f t="shared" si="8"/>
        <v>-5027.369000000002</v>
      </c>
      <c r="M24" s="61" t="s">
        <v>17</v>
      </c>
      <c r="N24" s="85">
        <f>IF(ISERROR('[14]Récolte_N'!$F$8)=TRUE,"",'[14]Récolte_N'!$F$8)</f>
        <v>32035</v>
      </c>
      <c r="O24" s="85">
        <f t="shared" si="9"/>
        <v>71.10035898236303</v>
      </c>
      <c r="P24" s="86">
        <f>IF(ISERROR('[14]Récolte_N'!$H$8)=TRUE,"",'[14]Récolte_N'!$H$8)</f>
        <v>227770</v>
      </c>
      <c r="Q24" s="160">
        <f>'[2]BD'!$AI180</f>
        <v>239401.575</v>
      </c>
    </row>
    <row r="25" spans="1:17" ht="13.5" customHeight="1">
      <c r="A25" s="23" t="s">
        <v>13</v>
      </c>
      <c r="B25" s="93" t="s">
        <v>18</v>
      </c>
      <c r="C25" s="85">
        <f>IF(ISERROR('[72]Récolte_N'!$F$8)=TRUE,"",'[72]Récolte_N'!$F$8)</f>
        <v>79000</v>
      </c>
      <c r="D25" s="85">
        <f t="shared" si="0"/>
        <v>66.45569620253164</v>
      </c>
      <c r="E25" s="86">
        <f>IF(ISERROR('[72]Récolte_N'!$H$8)=TRUE,"",'[72]Récolte_N'!$H$8)</f>
        <v>525000</v>
      </c>
      <c r="F25" s="95">
        <f t="shared" si="4"/>
        <v>629000</v>
      </c>
      <c r="G25" s="160">
        <f>IF(ISERROR('[72]Récolte_N'!$I$8)=TRUE,"",'[72]Récolte_N'!$I$8)</f>
        <v>526000</v>
      </c>
      <c r="H25" s="161">
        <f t="shared" si="5"/>
        <v>589714.3329999999</v>
      </c>
      <c r="I25" s="88">
        <f t="shared" si="3"/>
        <v>-0.10804270717971487</v>
      </c>
      <c r="J25" s="89">
        <f t="shared" si="2"/>
        <v>-1000</v>
      </c>
      <c r="K25" s="97">
        <f t="shared" si="6"/>
        <v>39285.66700000013</v>
      </c>
      <c r="L25" s="91">
        <f t="shared" si="8"/>
        <v>-99292.50299999997</v>
      </c>
      <c r="M25" s="61" t="s">
        <v>18</v>
      </c>
      <c r="N25" s="85">
        <f>IF(ISERROR('[15]Récolte_N'!$F$8)=TRUE,"",'[15]Récolte_N'!$F$8)</f>
        <v>103500</v>
      </c>
      <c r="O25" s="85">
        <f t="shared" si="9"/>
        <v>60.772946859903385</v>
      </c>
      <c r="P25" s="86">
        <f>IF(ISERROR('[15]Récolte_N'!$H$8)=TRUE,"",'[15]Récolte_N'!$H$8)</f>
        <v>629000</v>
      </c>
      <c r="Q25" s="160">
        <f>'[2]BD'!$AI181</f>
        <v>589714.3329999999</v>
      </c>
    </row>
    <row r="26" spans="1:17" ht="13.5" customHeight="1">
      <c r="A26" s="23" t="s">
        <v>13</v>
      </c>
      <c r="B26" s="93" t="s">
        <v>19</v>
      </c>
      <c r="C26" s="85">
        <f>IF(ISERROR('[73]Récolte_N'!$F$8)=TRUE,"",'[73]Récolte_N'!$F$8)</f>
        <v>3500</v>
      </c>
      <c r="D26" s="85">
        <f t="shared" si="0"/>
        <v>66</v>
      </c>
      <c r="E26" s="86">
        <f>IF(ISERROR('[73]Récolte_N'!$H$8)=TRUE,"",'[73]Récolte_N'!$H$8)</f>
        <v>23100</v>
      </c>
      <c r="F26" s="95">
        <f t="shared" si="4"/>
        <v>32320</v>
      </c>
      <c r="G26" s="160">
        <f>IF(ISERROR('[73]Récolte_N'!$I$8)=TRUE,"",'[73]Récolte_N'!$I$8)</f>
        <v>23100</v>
      </c>
      <c r="H26" s="161">
        <f t="shared" si="5"/>
        <v>28127.369000000002</v>
      </c>
      <c r="I26" s="88">
        <f t="shared" si="3"/>
        <v>-0.17873584265915532</v>
      </c>
      <c r="J26" s="89">
        <f t="shared" si="2"/>
        <v>0</v>
      </c>
      <c r="K26" s="97">
        <f t="shared" si="6"/>
        <v>4192.630999999998</v>
      </c>
      <c r="L26" s="91">
        <f t="shared" si="8"/>
        <v>152.22000000000003</v>
      </c>
      <c r="M26" s="61" t="s">
        <v>19</v>
      </c>
      <c r="N26" s="85">
        <f>IF(ISERROR('[16]Récolte_N'!$F$8)=TRUE,"",'[16]Récolte_N'!$F$8)</f>
        <v>5050</v>
      </c>
      <c r="O26" s="85">
        <f t="shared" si="9"/>
        <v>64</v>
      </c>
      <c r="P26" s="86">
        <f>IF(ISERROR('[16]Récolte_N'!$H$8)=TRUE,"",'[16]Récolte_N'!$H$8)</f>
        <v>32320</v>
      </c>
      <c r="Q26" s="160">
        <f>'[2]BD'!$AI182</f>
        <v>28127.369000000002</v>
      </c>
    </row>
    <row r="27" spans="1:17" ht="13.5" customHeight="1">
      <c r="A27" s="23" t="s">
        <v>13</v>
      </c>
      <c r="B27" s="93" t="s">
        <v>20</v>
      </c>
      <c r="C27" s="85">
        <f>IF(ISERROR('[74]Récolte_N'!$F$8)=TRUE,"",'[74]Récolte_N'!$F$8)</f>
        <v>34265</v>
      </c>
      <c r="D27" s="85">
        <f t="shared" si="0"/>
        <v>57.90427549978112</v>
      </c>
      <c r="E27" s="86">
        <f>IF(ISERROR('[74]Récolte_N'!$H$8)=TRUE,"",'[74]Récolte_N'!$H$8)</f>
        <v>198409</v>
      </c>
      <c r="F27" s="95">
        <f t="shared" si="4"/>
        <v>327903</v>
      </c>
      <c r="G27" s="160">
        <f>IF(ISERROR('[74]Récolte_N'!$I$8)=TRUE,"",'[74]Récolte_N'!$I$8)</f>
        <v>204300</v>
      </c>
      <c r="H27" s="161">
        <f t="shared" si="5"/>
        <v>303592.50299999997</v>
      </c>
      <c r="I27" s="88">
        <f t="shared" si="3"/>
        <v>-0.3270584814144768</v>
      </c>
      <c r="J27" s="89">
        <f t="shared" si="2"/>
        <v>-5891</v>
      </c>
      <c r="K27" s="97">
        <f t="shared" si="6"/>
        <v>24310.497000000032</v>
      </c>
      <c r="L27" s="91">
        <f>G30-H30</f>
        <v>-271463.43799999997</v>
      </c>
      <c r="M27" s="61" t="s">
        <v>20</v>
      </c>
      <c r="N27" s="85">
        <f>IF(ISERROR('[17]Récolte_N'!$F$8)=TRUE,"",'[17]Récolte_N'!$F$8)</f>
        <v>51495</v>
      </c>
      <c r="O27" s="85">
        <f t="shared" si="9"/>
        <v>63.67666763763472</v>
      </c>
      <c r="P27" s="86">
        <f>IF(ISERROR('[17]Récolte_N'!$H$8)=TRUE,"",'[17]Récolte_N'!$H$8)</f>
        <v>327903</v>
      </c>
      <c r="Q27" s="160">
        <f>'[2]BD'!$AI183</f>
        <v>303592.50299999997</v>
      </c>
    </row>
    <row r="28" spans="1:17" ht="13.5" customHeight="1">
      <c r="A28" s="23" t="s">
        <v>13</v>
      </c>
      <c r="B28" s="93" t="s">
        <v>21</v>
      </c>
      <c r="C28" s="85">
        <f>IF(ISERROR('[75]Récolte_N'!$F$8)=TRUE,"",'[75]Récolte_N'!$F$8)</f>
        <v>600</v>
      </c>
      <c r="D28" s="85">
        <f t="shared" si="0"/>
        <v>54.699999999999996</v>
      </c>
      <c r="E28" s="86">
        <f>IF(ISERROR('[75]Récolte_N'!$H$8)=TRUE,"",'[75]Récolte_N'!$H$8)</f>
        <v>3282</v>
      </c>
      <c r="F28" s="95">
        <f t="shared" si="4"/>
        <v>4344.360000000001</v>
      </c>
      <c r="G28" s="160">
        <f>IF(ISERROR('[75]Récolte_N'!$I$8)=TRUE,"",'[75]Récolte_N'!$I$8)</f>
        <v>1100</v>
      </c>
      <c r="H28" s="161">
        <f t="shared" si="5"/>
        <v>947.78</v>
      </c>
      <c r="I28" s="88">
        <f t="shared" si="3"/>
        <v>0.16060689189474364</v>
      </c>
      <c r="J28" s="89">
        <f t="shared" si="2"/>
        <v>2182</v>
      </c>
      <c r="K28" s="97">
        <f t="shared" si="6"/>
        <v>3396.580000000001</v>
      </c>
      <c r="L28" s="91">
        <f>G31-H31</f>
        <v>24194.550999999978</v>
      </c>
      <c r="M28" s="61" t="s">
        <v>21</v>
      </c>
      <c r="N28" s="85">
        <f>IF(ISERROR('[18]Récolte_N'!$F$8)=TRUE,"",'[18]Récolte_N'!$F$8)</f>
        <v>883</v>
      </c>
      <c r="O28" s="85">
        <f t="shared" si="9"/>
        <v>49.20000000000001</v>
      </c>
      <c r="P28" s="86">
        <f>IF(ISERROR('[18]Récolte_N'!$H$8)=TRUE,"",'[18]Récolte_N'!$H$8)</f>
        <v>4344.360000000001</v>
      </c>
      <c r="Q28" s="160">
        <f>'[2]BD'!$AI184</f>
        <v>947.78</v>
      </c>
    </row>
    <row r="29" spans="2:17" ht="12.75">
      <c r="B29" s="93" t="s">
        <v>30</v>
      </c>
      <c r="C29" s="85">
        <f>IF(ISERROR('[76]Récolte_N'!$F$8)=TRUE,"",'[76]Récolte_N'!$F$8)</f>
        <v>400</v>
      </c>
      <c r="D29" s="85">
        <f t="shared" si="0"/>
        <v>57</v>
      </c>
      <c r="E29" s="86">
        <f>IF(ISERROR('[76]Récolte_N'!$H$8)=TRUE,"",'[76]Récolte_N'!$H$8)</f>
        <v>2280</v>
      </c>
      <c r="F29" s="95">
        <f t="shared" si="4"/>
        <v>7480</v>
      </c>
      <c r="G29" s="160">
        <f>IF(ISERROR('[76]Récolte_N'!$I$8)=TRUE,"",'[76]Récolte_N'!$I$8)</f>
        <v>2210</v>
      </c>
      <c r="H29" s="161">
        <f t="shared" si="5"/>
        <v>2347.06</v>
      </c>
      <c r="I29" s="88">
        <f t="shared" si="3"/>
        <v>-0.058396461956660706</v>
      </c>
      <c r="J29" s="89">
        <f t="shared" si="2"/>
        <v>70</v>
      </c>
      <c r="K29" s="97">
        <f t="shared" si="6"/>
        <v>5132.9400000000005</v>
      </c>
      <c r="M29" s="61" t="s">
        <v>30</v>
      </c>
      <c r="N29" s="85">
        <f>IF(ISERROR('[19]Récolte_N'!$F$8)=TRUE,"",'[19]Récolte_N'!$F$8)</f>
        <v>1360</v>
      </c>
      <c r="O29" s="85">
        <f t="shared" si="9"/>
        <v>55</v>
      </c>
      <c r="P29" s="86">
        <f>IF(ISERROR('[19]Récolte_N'!$H$8)=TRUE,"",'[19]Récolte_N'!$H$8)</f>
        <v>7480</v>
      </c>
      <c r="Q29" s="160">
        <f>'[2]BD'!$AI185</f>
        <v>2347.06</v>
      </c>
    </row>
    <row r="30" spans="2:17" ht="12.75">
      <c r="B30" s="93" t="s">
        <v>22</v>
      </c>
      <c r="C30" s="85">
        <f>IF(ISERROR('[77]Récolte_N'!$F$8)=TRUE,"",'[77]Récolte_N'!$F$8)</f>
        <v>80147</v>
      </c>
      <c r="D30" s="85">
        <f t="shared" si="0"/>
        <v>49.284439841790714</v>
      </c>
      <c r="E30" s="86">
        <f>IF(ISERROR('[77]Récolte_N'!$H$8)=TRUE,"",'[77]Récolte_N'!$H$8)</f>
        <v>395000</v>
      </c>
      <c r="F30" s="95">
        <f t="shared" si="4"/>
        <v>636057</v>
      </c>
      <c r="G30" s="160">
        <f>IF(ISERROR('[77]Récolte_N'!$I$8)=TRUE,"",'[77]Récolte_N'!$I$8)</f>
        <v>395000</v>
      </c>
      <c r="H30" s="161">
        <f t="shared" si="5"/>
        <v>666463.438</v>
      </c>
      <c r="I30" s="88">
        <f t="shared" si="3"/>
        <v>-0.4073193254451266</v>
      </c>
      <c r="J30" s="89">
        <f t="shared" si="2"/>
        <v>0</v>
      </c>
      <c r="K30" s="90">
        <f>P30-H30</f>
        <v>-30406.437999999966</v>
      </c>
      <c r="L30" s="91">
        <f>G33-H33</f>
        <v>-502261.4329999997</v>
      </c>
      <c r="M30" s="61" t="s">
        <v>22</v>
      </c>
      <c r="N30" s="85">
        <f>IF(ISERROR('[20]Récolte_N'!$F$8)=TRUE,"",'[20]Récolte_N'!$F$8)</f>
        <v>110238</v>
      </c>
      <c r="O30" s="85">
        <f t="shared" si="9"/>
        <v>57.69852500952485</v>
      </c>
      <c r="P30" s="86">
        <f>IF(ISERROR('[20]Récolte_N'!$H$8)=TRUE,"",'[20]Récolte_N'!$H$8)</f>
        <v>636057</v>
      </c>
      <c r="Q30" s="160">
        <f>'[2]BD'!$AI186</f>
        <v>666463.438</v>
      </c>
    </row>
    <row r="31" spans="2:17" ht="12.75">
      <c r="B31" s="93" t="s">
        <v>23</v>
      </c>
      <c r="C31" s="85">
        <f>IF(ISERROR('[78]Récolte_N'!$F$8)=TRUE,"",'[78]Récolte_N'!$F$8)</f>
        <v>63600</v>
      </c>
      <c r="D31" s="85">
        <f>IF(OR(C31="",C31=0),"",(E31/C31)*10)</f>
        <v>42.742138364779876</v>
      </c>
      <c r="E31" s="86">
        <f>IF(ISERROR('[78]Récolte_N'!$H$8)=TRUE,"",'[78]Récolte_N'!$H$8)</f>
        <v>271840</v>
      </c>
      <c r="F31" s="86">
        <f>P31</f>
        <v>260600</v>
      </c>
      <c r="G31" s="160">
        <f>IF(ISERROR('[78]Récolte_N'!$I$8)=TRUE,"",'[78]Récolte_N'!$I$8)</f>
        <v>267000</v>
      </c>
      <c r="H31" s="160">
        <f>Q31</f>
        <v>242805.44900000002</v>
      </c>
      <c r="I31" s="88">
        <f t="shared" si="3"/>
        <v>0.09964583208344702</v>
      </c>
      <c r="J31" s="89">
        <f t="shared" si="2"/>
        <v>4840</v>
      </c>
      <c r="K31" s="90">
        <f>P31-H31</f>
        <v>17794.550999999978</v>
      </c>
      <c r="M31" s="61" t="s">
        <v>23</v>
      </c>
      <c r="N31" s="85">
        <f>IF(ISERROR('[21]Récolte_N'!$F$8)=TRUE,"",'[21]Récolte_N'!$F$8)</f>
        <v>71600</v>
      </c>
      <c r="O31" s="85">
        <f>IF(OR(N31="",N31=0),"",(P31/N31)*10)</f>
        <v>36.39664804469274</v>
      </c>
      <c r="P31" s="86">
        <f>IF(ISERROR('[21]Récolte_N'!$H$8)=TRUE,"",'[21]Récolte_N'!$H$8)</f>
        <v>260600</v>
      </c>
      <c r="Q31" s="160">
        <f>'[2]BD'!$AI187</f>
        <v>242805.44900000002</v>
      </c>
    </row>
    <row r="32" spans="2:17" ht="12.75">
      <c r="B32" s="52"/>
      <c r="C32" s="98"/>
      <c r="D32" s="98"/>
      <c r="E32" s="99"/>
      <c r="F32" s="100"/>
      <c r="G32" s="101"/>
      <c r="H32" s="162"/>
      <c r="I32" s="102"/>
      <c r="J32" s="103"/>
      <c r="K32" s="104"/>
      <c r="M32" s="61"/>
      <c r="N32" s="105"/>
      <c r="O32" s="105"/>
      <c r="P32" s="105"/>
      <c r="Q32" s="162"/>
    </row>
    <row r="33" spans="2:17" ht="15.75" thickBot="1">
      <c r="B33" s="106" t="s">
        <v>24</v>
      </c>
      <c r="C33" s="107">
        <f>IF(SUM(C12:C31)=0,"",SUM(C12:C31))</f>
        <v>340737</v>
      </c>
      <c r="D33" s="107">
        <f>IF(OR(C33="",C33=0),"",(E33/C33)*10)</f>
        <v>53.35502161491121</v>
      </c>
      <c r="E33" s="107">
        <f>IF(SUM(E12:E31)=0,"",SUM(E12:E31))</f>
        <v>1818003</v>
      </c>
      <c r="F33" s="108">
        <f>IF(SUM(F12:F31)=0,"",SUM(F12:F31))</f>
        <v>2365614.3600000003</v>
      </c>
      <c r="G33" s="109">
        <f>IF(SUM(G12:G31)=0,"",SUM(G12:G31))</f>
        <v>1802105</v>
      </c>
      <c r="H33" s="110">
        <f>IF(SUM(H12:H31)=0,"",SUM(H12:H31))</f>
        <v>2304366.4329999997</v>
      </c>
      <c r="I33" s="111">
        <f>IF(OR(G33=0,G33=""),"",(G33/H33)-1)</f>
        <v>-0.2179607486931311</v>
      </c>
      <c r="J33" s="113">
        <f>SUM(J12:J31)</f>
        <v>15898</v>
      </c>
      <c r="K33" s="113">
        <f>SUM(K12:K31)</f>
        <v>61247.927000000185</v>
      </c>
      <c r="M33" s="114" t="s">
        <v>24</v>
      </c>
      <c r="N33" s="115">
        <f>IF(SUM(N12:N31)=0,"",SUM(N12:N31))</f>
        <v>436376</v>
      </c>
      <c r="O33" s="115">
        <f>IF(OR(N33="",N33=0),"",(P33/N33)*10)</f>
        <v>54.21045978697271</v>
      </c>
      <c r="P33" s="112">
        <f>IF(SUM(P12:P31)=0,"",SUM(P12:P31))</f>
        <v>2365614.3600000003</v>
      </c>
      <c r="Q33" s="110">
        <f>IF(SUM(Q12:Q31)=0,"",SUM(Q12:Q31))</f>
        <v>2304366.4329999997</v>
      </c>
    </row>
    <row r="34" spans="2:10" ht="12.75" thickTop="1">
      <c r="B34" s="117"/>
      <c r="C34" s="118"/>
      <c r="D34" s="118"/>
      <c r="E34" s="118"/>
      <c r="F34" s="118"/>
      <c r="G34" s="118"/>
      <c r="H34" s="120"/>
      <c r="I34" s="121"/>
      <c r="J34" s="122"/>
    </row>
    <row r="35" spans="2:10" ht="12">
      <c r="B35" s="123" t="s">
        <v>47</v>
      </c>
      <c r="C35" s="124">
        <f>N33</f>
        <v>436376</v>
      </c>
      <c r="D35" s="124">
        <f>(E35/C35)*10</f>
        <v>54.21045978697271</v>
      </c>
      <c r="E35" s="124">
        <f>P33</f>
        <v>2365614.3600000003</v>
      </c>
      <c r="G35" s="124">
        <f>Q33</f>
        <v>2304366.4329999997</v>
      </c>
      <c r="H35" s="120"/>
      <c r="I35" s="121">
        <f>392000/C30*10</f>
        <v>48.91012764046066</v>
      </c>
      <c r="J35" s="122"/>
    </row>
    <row r="36" spans="2:10" ht="12">
      <c r="B36" s="123" t="s">
        <v>48</v>
      </c>
      <c r="C36" s="125"/>
      <c r="D36" s="126"/>
      <c r="E36" s="125"/>
      <c r="G36" s="125"/>
      <c r="H36" s="120"/>
      <c r="I36" s="121"/>
      <c r="J36" s="122"/>
    </row>
    <row r="37" spans="2:10" ht="12">
      <c r="B37" s="123" t="s">
        <v>25</v>
      </c>
      <c r="C37" s="127">
        <f>IF(OR(C33="",C33=0),"",(C33/C35)-1)</f>
        <v>-0.21916649861587256</v>
      </c>
      <c r="D37" s="127">
        <f>IF(OR(D33="",D33=0),"",(D33/D35)-1)</f>
        <v>-0.015779946811428358</v>
      </c>
      <c r="E37" s="127">
        <f>IF(OR(E33="",E33=0),"",(E33/E35)-1)</f>
        <v>-0.23148800973629546</v>
      </c>
      <c r="G37" s="127">
        <f>IF(OR(G33="",G33=0),"",(G33/G35)-1)</f>
        <v>-0.2179607486931311</v>
      </c>
      <c r="H37" s="120"/>
      <c r="I37" s="121"/>
      <c r="J37" s="122"/>
    </row>
    <row r="38" ht="11.25" thickBot="1">
      <c r="L38" s="167"/>
    </row>
    <row r="39" spans="2:12" ht="12.75">
      <c r="B39" s="128" t="s">
        <v>0</v>
      </c>
      <c r="C39" s="129" t="s">
        <v>50</v>
      </c>
      <c r="D39" s="130" t="s">
        <v>50</v>
      </c>
      <c r="E39" s="131" t="s">
        <v>50</v>
      </c>
      <c r="F39" s="131" t="s">
        <v>50</v>
      </c>
      <c r="G39" s="132" t="s">
        <v>85</v>
      </c>
      <c r="H39" s="133" t="s">
        <v>86</v>
      </c>
      <c r="L39" s="167"/>
    </row>
    <row r="40" spans="2:8" ht="12">
      <c r="B40" s="52"/>
      <c r="C40" s="134" t="s">
        <v>87</v>
      </c>
      <c r="D40" s="135" t="s">
        <v>87</v>
      </c>
      <c r="E40" s="136" t="s">
        <v>87</v>
      </c>
      <c r="F40" s="136" t="s">
        <v>87</v>
      </c>
      <c r="G40" s="137" t="s">
        <v>88</v>
      </c>
      <c r="H40" s="138" t="s">
        <v>89</v>
      </c>
    </row>
    <row r="41" spans="2:8" ht="12.75">
      <c r="B41" s="52"/>
      <c r="C41" s="139" t="s">
        <v>108</v>
      </c>
      <c r="D41" s="140" t="s">
        <v>109</v>
      </c>
      <c r="E41" s="141" t="s">
        <v>108</v>
      </c>
      <c r="F41" s="141" t="s">
        <v>109</v>
      </c>
      <c r="G41" s="137" t="s">
        <v>90</v>
      </c>
      <c r="H41" s="138" t="s">
        <v>77</v>
      </c>
    </row>
    <row r="42" spans="2:8" ht="12">
      <c r="B42" s="52"/>
      <c r="C42" s="142" t="s">
        <v>91</v>
      </c>
      <c r="D42" s="143" t="s">
        <v>91</v>
      </c>
      <c r="E42" s="144" t="s">
        <v>58</v>
      </c>
      <c r="F42" s="144" t="s">
        <v>58</v>
      </c>
      <c r="G42" s="145" t="s">
        <v>87</v>
      </c>
      <c r="H42" s="146"/>
    </row>
    <row r="43" spans="2:8" ht="12">
      <c r="B43" s="52" t="s">
        <v>8</v>
      </c>
      <c r="C43" s="147">
        <f>'[22]BD'!$AI168</f>
        <v>3467</v>
      </c>
      <c r="D43" s="148">
        <f>'[2]BD'!$AH168</f>
        <v>13047.73</v>
      </c>
      <c r="E43" s="149">
        <f>IF(OR(G12="",G12=0),"",C43/G12)</f>
        <v>0.9905714285714285</v>
      </c>
      <c r="F43" s="150">
        <f>IF(OR(H12="",H12=0),"",D43/H12)</f>
        <v>0.9865466071258447</v>
      </c>
      <c r="G43" s="151">
        <f aca="true" t="shared" si="10" ref="G43:G64">IF(OR(E43="",E43=0),"",(E43-F43)*100)</f>
        <v>0.4024821445583804</v>
      </c>
      <c r="H43" s="120">
        <f>IF(E12="","",(G12/E12))</f>
        <v>0.32786885245901637</v>
      </c>
    </row>
    <row r="44" spans="2:8" ht="12">
      <c r="B44" s="52" t="s">
        <v>31</v>
      </c>
      <c r="C44" s="148">
        <f>'[22]BD'!$AI169</f>
        <v>436.9</v>
      </c>
      <c r="D44" s="148">
        <f>'[2]BD'!$AH169</f>
        <v>994.3810000000001</v>
      </c>
      <c r="E44" s="150">
        <f>IF(OR(G13="",G13=0),"",C44/G13)</f>
      </c>
      <c r="F44" s="150">
        <f>IF(OR(H13="",H13=0),"",D44/H13)</f>
        <v>1</v>
      </c>
      <c r="G44" s="151">
        <f t="shared" si="10"/>
      </c>
      <c r="H44" s="120" t="e">
        <f>IF(E13="","",(G13/E13))</f>
        <v>#DIV/0!</v>
      </c>
    </row>
    <row r="45" spans="2:8" ht="12">
      <c r="B45" s="52" t="s">
        <v>9</v>
      </c>
      <c r="C45" s="148">
        <f>'[22]BD'!$AI170</f>
        <v>2017.2</v>
      </c>
      <c r="D45" s="148">
        <f>'[2]BD'!$AH170</f>
        <v>1851.9469999999997</v>
      </c>
      <c r="E45" s="150">
        <f aca="true" t="shared" si="11" ref="E45:F62">IF(OR(G14="",G14=0),"",C45/G14)</f>
        <v>0.9605714285714286</v>
      </c>
      <c r="F45" s="150">
        <f t="shared" si="11"/>
        <v>0.9666970638607291</v>
      </c>
      <c r="G45" s="151">
        <f t="shared" si="10"/>
        <v>-0.6125635289300435</v>
      </c>
      <c r="H45" s="120">
        <f>IF(E14="","",(G14/E14))</f>
        <v>0.26595744680851063</v>
      </c>
    </row>
    <row r="46" spans="2:8" ht="12">
      <c r="B46" s="52" t="s">
        <v>28</v>
      </c>
      <c r="C46" s="148">
        <f>'[22]BD'!$AI171</f>
        <v>25.9</v>
      </c>
      <c r="D46" s="148">
        <f>'[2]BD'!$AH171</f>
        <v>95.4</v>
      </c>
      <c r="E46" s="150">
        <f t="shared" si="11"/>
      </c>
      <c r="F46" s="150">
        <f t="shared" si="11"/>
        <v>1</v>
      </c>
      <c r="G46" s="151">
        <f t="shared" si="10"/>
      </c>
      <c r="H46" s="120" t="e">
        <f>IF(E15="","",(G15/E15))</f>
        <v>#DIV/0!</v>
      </c>
    </row>
    <row r="47" spans="2:8" ht="12">
      <c r="B47" s="52" t="s">
        <v>10</v>
      </c>
      <c r="C47" s="148">
        <f>'[22]BD'!$AI172</f>
        <v>3.4</v>
      </c>
      <c r="D47" s="148">
        <f>'[2]BD'!$AH172</f>
        <v>19.562</v>
      </c>
      <c r="E47" s="150">
        <f t="shared" si="11"/>
      </c>
      <c r="F47" s="150">
        <f t="shared" si="11"/>
        <v>0.17597740234972384</v>
      </c>
      <c r="G47" s="151">
        <f t="shared" si="10"/>
      </c>
      <c r="H47" s="120" t="e">
        <f aca="true" t="shared" si="12" ref="H47:H62">IF(E16="","",(G16/E16))</f>
        <v>#DIV/0!</v>
      </c>
    </row>
    <row r="48" spans="2:8" ht="12">
      <c r="B48" s="52" t="s">
        <v>11</v>
      </c>
      <c r="C48" s="148">
        <f>'[22]BD'!$AI173</f>
        <v>142.5</v>
      </c>
      <c r="D48" s="148">
        <f>'[2]BD'!$AH173</f>
        <v>698.63</v>
      </c>
      <c r="E48" s="150">
        <f t="shared" si="11"/>
        <v>0.35625</v>
      </c>
      <c r="F48" s="150">
        <f t="shared" si="11"/>
        <v>1</v>
      </c>
      <c r="G48" s="151">
        <f t="shared" si="10"/>
        <v>-64.375</v>
      </c>
      <c r="H48" s="120">
        <f t="shared" si="12"/>
        <v>0.6666666666666666</v>
      </c>
    </row>
    <row r="49" spans="2:8" ht="12">
      <c r="B49" s="52" t="s">
        <v>12</v>
      </c>
      <c r="C49" s="148">
        <f>'[22]BD'!$AI174</f>
        <v>40825.7</v>
      </c>
      <c r="D49" s="148">
        <f>'[2]BD'!$AH174</f>
        <v>46108.92399999999</v>
      </c>
      <c r="E49" s="150">
        <f t="shared" si="11"/>
        <v>0.9837518072289156</v>
      </c>
      <c r="F49" s="150">
        <f t="shared" si="11"/>
        <v>0.982511651590127</v>
      </c>
      <c r="G49" s="151">
        <f t="shared" si="10"/>
        <v>0.12401556387886536</v>
      </c>
      <c r="H49" s="120">
        <f t="shared" si="12"/>
        <v>0.9787735849056604</v>
      </c>
    </row>
    <row r="50" spans="2:8" ht="12">
      <c r="B50" s="52" t="s">
        <v>14</v>
      </c>
      <c r="C50" s="148">
        <f>'[22]BD'!$AI175</f>
        <v>178899.1</v>
      </c>
      <c r="D50" s="148">
        <f>'[2]BD'!$AH175</f>
        <v>161273.27</v>
      </c>
      <c r="E50" s="150">
        <f t="shared" si="11"/>
        <v>0.9966523676880223</v>
      </c>
      <c r="F50" s="150">
        <f t="shared" si="11"/>
        <v>0.9945542674775631</v>
      </c>
      <c r="G50" s="151">
        <f t="shared" si="10"/>
        <v>0.20981002104591973</v>
      </c>
      <c r="H50" s="120">
        <f t="shared" si="12"/>
        <v>0.9930843706777317</v>
      </c>
    </row>
    <row r="51" spans="2:8" ht="12">
      <c r="B51" s="52" t="s">
        <v>27</v>
      </c>
      <c r="C51" s="148">
        <f>'[22]BD'!$AI176</f>
        <v>700.1</v>
      </c>
      <c r="D51" s="148">
        <f>'[2]BD'!$AH176</f>
        <v>1557.67</v>
      </c>
      <c r="E51" s="150">
        <f t="shared" si="11"/>
        <v>0.5018637992831542</v>
      </c>
      <c r="F51" s="150">
        <f t="shared" si="11"/>
        <v>1</v>
      </c>
      <c r="G51" s="151">
        <f t="shared" si="10"/>
        <v>-49.81362007168458</v>
      </c>
      <c r="H51" s="120">
        <f t="shared" si="12"/>
        <v>0.6142668428005285</v>
      </c>
    </row>
    <row r="52" spans="2:8" ht="12">
      <c r="B52" s="52" t="s">
        <v>15</v>
      </c>
      <c r="C52" s="148">
        <f>'[22]BD'!$AI177</f>
        <v>102.3</v>
      </c>
      <c r="D52" s="148">
        <f>'[2]BD'!$AH177</f>
        <v>545.5</v>
      </c>
      <c r="E52" s="150">
        <f t="shared" si="11"/>
      </c>
      <c r="F52" s="150">
        <f t="shared" si="11"/>
        <v>1</v>
      </c>
      <c r="G52" s="151">
        <f t="shared" si="10"/>
      </c>
      <c r="H52" s="120" t="e">
        <f t="shared" si="12"/>
        <v>#DIV/0!</v>
      </c>
    </row>
    <row r="53" spans="2:8" ht="12">
      <c r="B53" s="52" t="s">
        <v>29</v>
      </c>
      <c r="C53" s="148">
        <f>'[22]BD'!$AI178</f>
        <v>0</v>
      </c>
      <c r="D53" s="148">
        <f>'[2]BD'!$AH178</f>
        <v>0</v>
      </c>
      <c r="E53" s="150">
        <f t="shared" si="11"/>
      </c>
      <c r="F53" s="150">
        <f t="shared" si="11"/>
      </c>
      <c r="G53" s="151">
        <f t="shared" si="10"/>
      </c>
      <c r="H53" s="120" t="e">
        <f t="shared" si="12"/>
        <v>#DIV/0!</v>
      </c>
    </row>
    <row r="54" spans="2:8" ht="12">
      <c r="B54" s="52" t="s">
        <v>16</v>
      </c>
      <c r="C54" s="148">
        <f>'[22]BD'!$AI179</f>
        <v>707.1</v>
      </c>
      <c r="D54" s="148">
        <f>'[2]BD'!$AH179</f>
        <v>1127.9</v>
      </c>
      <c r="E54" s="150">
        <f t="shared" si="11"/>
      </c>
      <c r="F54" s="150">
        <f t="shared" si="11"/>
        <v>0.41212364805612395</v>
      </c>
      <c r="G54" s="151">
        <f t="shared" si="10"/>
      </c>
      <c r="H54" s="120" t="e">
        <f t="shared" si="12"/>
        <v>#DIV/0!</v>
      </c>
    </row>
    <row r="55" spans="2:8" ht="12">
      <c r="B55" s="52" t="s">
        <v>17</v>
      </c>
      <c r="C55" s="148">
        <f>'[22]BD'!$AI180</f>
        <v>152385.7</v>
      </c>
      <c r="D55" s="148">
        <f>'[2]BD'!$AH180</f>
        <v>224819.676</v>
      </c>
      <c r="E55" s="150">
        <f t="shared" si="11"/>
        <v>0.9831335483870969</v>
      </c>
      <c r="F55" s="150">
        <f t="shared" si="11"/>
        <v>0.9390902127523597</v>
      </c>
      <c r="G55" s="151">
        <f t="shared" si="10"/>
        <v>4.404333563473717</v>
      </c>
      <c r="H55" s="120">
        <f t="shared" si="12"/>
        <v>1.0032362459546926</v>
      </c>
    </row>
    <row r="56" spans="2:8" ht="12">
      <c r="B56" s="52" t="s">
        <v>18</v>
      </c>
      <c r="C56" s="148">
        <f>'[22]BD'!$AI181</f>
        <v>515583.6</v>
      </c>
      <c r="D56" s="148">
        <f>'[2]BD'!$AH181</f>
        <v>561414.1109999999</v>
      </c>
      <c r="E56" s="150">
        <f t="shared" si="11"/>
        <v>0.9801969581749049</v>
      </c>
      <c r="F56" s="150">
        <f t="shared" si="11"/>
        <v>0.9520102863092528</v>
      </c>
      <c r="G56" s="151">
        <f t="shared" si="10"/>
        <v>2.8186671865652158</v>
      </c>
      <c r="H56" s="120">
        <f t="shared" si="12"/>
        <v>1.0019047619047619</v>
      </c>
    </row>
    <row r="57" spans="2:8" ht="12">
      <c r="B57" s="52" t="s">
        <v>19</v>
      </c>
      <c r="C57" s="148">
        <f>'[22]BD'!$AI182</f>
        <v>26411.3</v>
      </c>
      <c r="D57" s="148">
        <f>'[2]BD'!$AH182</f>
        <v>24422.459000000003</v>
      </c>
      <c r="E57" s="150">
        <f t="shared" si="11"/>
        <v>1.1433463203463203</v>
      </c>
      <c r="F57" s="150">
        <f t="shared" si="11"/>
        <v>0.8682809615076333</v>
      </c>
      <c r="G57" s="151">
        <f t="shared" si="10"/>
        <v>27.5065358838687</v>
      </c>
      <c r="H57" s="120">
        <f t="shared" si="12"/>
        <v>1</v>
      </c>
    </row>
    <row r="58" spans="2:8" ht="12">
      <c r="B58" s="52" t="s">
        <v>20</v>
      </c>
      <c r="C58" s="148">
        <f>'[22]BD'!$AI183</f>
        <v>201290.7</v>
      </c>
      <c r="D58" s="148">
        <f>'[2]BD'!$AH183</f>
        <v>294020.82399999996</v>
      </c>
      <c r="E58" s="150">
        <f t="shared" si="11"/>
        <v>0.9852701908957416</v>
      </c>
      <c r="F58" s="150">
        <f t="shared" si="11"/>
        <v>0.9684719520231367</v>
      </c>
      <c r="G58" s="151">
        <f t="shared" si="10"/>
        <v>1.6798238872604898</v>
      </c>
      <c r="H58" s="120">
        <f t="shared" si="12"/>
        <v>1.0296911934438457</v>
      </c>
    </row>
    <row r="59" spans="2:8" ht="12">
      <c r="B59" s="52" t="s">
        <v>21</v>
      </c>
      <c r="C59" s="148">
        <f>'[22]BD'!$AI184</f>
        <v>1057.1</v>
      </c>
      <c r="D59" s="148">
        <f>'[2]BD'!$AH184</f>
        <v>136.16</v>
      </c>
      <c r="E59" s="150">
        <f t="shared" si="11"/>
        <v>0.961</v>
      </c>
      <c r="F59" s="150">
        <f t="shared" si="11"/>
        <v>0.14366203127308025</v>
      </c>
      <c r="G59" s="151">
        <f t="shared" si="10"/>
        <v>81.73379687269198</v>
      </c>
      <c r="H59" s="120">
        <f>IF(E28="","",(G28/E28))</f>
        <v>0.3351614868982328</v>
      </c>
    </row>
    <row r="60" spans="2:8" ht="12">
      <c r="B60" s="52" t="s">
        <v>30</v>
      </c>
      <c r="C60" s="148">
        <f>'[22]BD'!$AI185</f>
        <v>2207.6</v>
      </c>
      <c r="D60" s="148">
        <f>'[2]BD'!$AH185</f>
        <v>2347.06</v>
      </c>
      <c r="E60" s="150">
        <f t="shared" si="11"/>
        <v>0.9989140271493212</v>
      </c>
      <c r="F60" s="150">
        <f t="shared" si="11"/>
        <v>1</v>
      </c>
      <c r="G60" s="151">
        <f t="shared" si="10"/>
        <v>-0.10859728506787958</v>
      </c>
      <c r="H60" s="120">
        <f>IF(E29="","",(G29/E29))</f>
        <v>0.9692982456140351</v>
      </c>
    </row>
    <row r="61" spans="2:8" ht="12">
      <c r="B61" s="52" t="s">
        <v>22</v>
      </c>
      <c r="C61" s="148">
        <f>'[22]BD'!$AI186</f>
        <v>399755.2</v>
      </c>
      <c r="D61" s="148">
        <f>'[2]BD'!$AH186</f>
        <v>637550.431</v>
      </c>
      <c r="E61" s="150">
        <f t="shared" si="11"/>
        <v>1.0120384810126584</v>
      </c>
      <c r="F61" s="150">
        <f t="shared" si="11"/>
        <v>0.9566172645767854</v>
      </c>
      <c r="G61" s="151">
        <f t="shared" si="10"/>
        <v>5.542121643587294</v>
      </c>
      <c r="H61" s="120">
        <f t="shared" si="12"/>
        <v>1</v>
      </c>
    </row>
    <row r="62" spans="2:8" ht="12">
      <c r="B62" s="52" t="s">
        <v>23</v>
      </c>
      <c r="C62" s="148">
        <f>'[22]BD'!$AI187</f>
        <v>266382.5</v>
      </c>
      <c r="D62" s="148">
        <f>'[2]BD'!$AH187</f>
        <v>240069.65600000002</v>
      </c>
      <c r="E62" s="150">
        <f t="shared" si="11"/>
        <v>0.997687265917603</v>
      </c>
      <c r="F62" s="150">
        <f t="shared" si="11"/>
        <v>0.9887325716483405</v>
      </c>
      <c r="G62" s="151">
        <f t="shared" si="10"/>
        <v>0.8954694269262542</v>
      </c>
      <c r="H62" s="120">
        <f t="shared" si="12"/>
        <v>0.9821954090641554</v>
      </c>
    </row>
    <row r="63" spans="2:8" ht="12">
      <c r="B63" s="52"/>
      <c r="C63" s="148"/>
      <c r="D63" s="148"/>
      <c r="E63" s="152"/>
      <c r="F63" s="150">
        <f>IF(OR(H32="",H32=0),"",D63/H32)</f>
      </c>
      <c r="G63" s="151"/>
      <c r="H63" s="120"/>
    </row>
    <row r="64" spans="2:8" ht="12.75" thickBot="1">
      <c r="B64" s="153" t="s">
        <v>24</v>
      </c>
      <c r="C64" s="154">
        <f>IF(SUM(C43:C62)=0,"",SUM(C43:C62))</f>
        <v>1792400.9000000001</v>
      </c>
      <c r="D64" s="154">
        <f>IF(SUM(D43:D62)=0,"",SUM(D43:D62))</f>
        <v>2212101.2909999997</v>
      </c>
      <c r="E64" s="155">
        <f>IF(OR(G33="",G33=0),"",C64/G33)</f>
        <v>0.9946151306388918</v>
      </c>
      <c r="F64" s="156">
        <f>IF(OR(H33="",H33=0),"",D64/H33)</f>
        <v>0.9599607333804623</v>
      </c>
      <c r="G64" s="157">
        <f t="shared" si="10"/>
        <v>3.465439725842956</v>
      </c>
      <c r="H64" s="158">
        <f>IF(E33="","",(G33/E33))</f>
        <v>0.9912552399528494</v>
      </c>
    </row>
    <row r="65" ht="10.5">
      <c r="C65" s="168"/>
    </row>
    <row r="69" ht="10.5">
      <c r="E69" s="169"/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B7" sqref="B7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25" customWidth="1"/>
    <col min="4" max="4" width="16.66015625" style="26" customWidth="1"/>
    <col min="5" max="5" width="16.66015625" style="25" customWidth="1"/>
    <col min="6" max="6" width="14.16015625" style="25" customWidth="1"/>
    <col min="7" max="7" width="14.66015625" style="25" customWidth="1"/>
    <col min="8" max="8" width="14.66015625" style="27" customWidth="1"/>
    <col min="9" max="9" width="16.5" style="28" customWidth="1"/>
    <col min="10" max="10" width="14.66015625" style="23" customWidth="1"/>
    <col min="11" max="11" width="13.66015625" style="23" customWidth="1"/>
    <col min="12" max="12" width="22" style="23" customWidth="1"/>
    <col min="13" max="13" width="20.16015625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24" t="s">
        <v>63</v>
      </c>
    </row>
    <row r="2" spans="1:5" ht="10.5">
      <c r="A2" s="23">
        <v>18512</v>
      </c>
      <c r="B2" s="29"/>
      <c r="E2" s="30"/>
    </row>
    <row r="3" ht="15" customHeight="1" hidden="1">
      <c r="A3" s="23">
        <v>31465</v>
      </c>
    </row>
    <row r="4" spans="1:5" s="31" customFormat="1" ht="15" customHeight="1" thickBot="1">
      <c r="A4" s="31">
        <v>6356</v>
      </c>
      <c r="B4" s="32"/>
      <c r="D4" s="30"/>
      <c r="E4" s="33"/>
    </row>
    <row r="5" spans="1:10" ht="30">
      <c r="A5" s="23">
        <v>13608</v>
      </c>
      <c r="B5" s="34" t="s">
        <v>102</v>
      </c>
      <c r="C5" s="34"/>
      <c r="D5" s="35"/>
      <c r="E5" s="36"/>
      <c r="F5" s="36"/>
      <c r="G5" s="36"/>
      <c r="H5" s="36"/>
      <c r="I5" s="37"/>
      <c r="J5" s="38"/>
    </row>
    <row r="6" spans="1:8" ht="15" customHeight="1">
      <c r="A6" s="23">
        <v>7877</v>
      </c>
      <c r="B6" s="39"/>
      <c r="C6" s="40"/>
      <c r="D6" s="40"/>
      <c r="E6" s="40"/>
      <c r="F6" s="40"/>
      <c r="G6" s="40"/>
      <c r="H6" s="40"/>
    </row>
    <row r="7" spans="1:6" ht="11.25" thickBot="1">
      <c r="A7" s="23">
        <v>1679</v>
      </c>
      <c r="F7" s="159"/>
    </row>
    <row r="8" spans="1:17" ht="16.5" thickTop="1">
      <c r="A8" s="23">
        <v>16914</v>
      </c>
      <c r="B8" s="41" t="s">
        <v>0</v>
      </c>
      <c r="C8" s="42" t="s">
        <v>1</v>
      </c>
      <c r="D8" s="43"/>
      <c r="E8" s="43"/>
      <c r="F8" s="44"/>
      <c r="G8" s="45" t="s">
        <v>46</v>
      </c>
      <c r="H8" s="45" t="s">
        <v>44</v>
      </c>
      <c r="I8" s="46"/>
      <c r="J8" s="47" t="s">
        <v>65</v>
      </c>
      <c r="K8" s="47"/>
      <c r="M8" s="48" t="s">
        <v>0</v>
      </c>
      <c r="N8" s="49"/>
      <c r="O8" s="50" t="s">
        <v>1</v>
      </c>
      <c r="P8" s="51"/>
      <c r="Q8" s="45" t="s">
        <v>44</v>
      </c>
    </row>
    <row r="9" spans="1:17" ht="12.75">
      <c r="A9" s="23">
        <v>7818</v>
      </c>
      <c r="B9" s="52"/>
      <c r="C9" s="53" t="s">
        <v>46</v>
      </c>
      <c r="D9" s="54" t="s">
        <v>46</v>
      </c>
      <c r="E9" s="55" t="s">
        <v>46</v>
      </c>
      <c r="F9" s="56" t="s">
        <v>44</v>
      </c>
      <c r="G9" s="57" t="s">
        <v>50</v>
      </c>
      <c r="H9" s="57" t="s">
        <v>50</v>
      </c>
      <c r="I9" s="58" t="s">
        <v>71</v>
      </c>
      <c r="J9" s="59"/>
      <c r="K9" s="60"/>
      <c r="M9" s="61" t="s">
        <v>74</v>
      </c>
      <c r="N9" s="62"/>
      <c r="O9" s="63"/>
      <c r="P9" s="64"/>
      <c r="Q9" s="57" t="s">
        <v>50</v>
      </c>
    </row>
    <row r="10" spans="1:17" ht="12" customHeight="1">
      <c r="A10" s="23">
        <v>30702</v>
      </c>
      <c r="B10" s="52"/>
      <c r="C10" s="65" t="s">
        <v>2</v>
      </c>
      <c r="D10" s="66" t="s">
        <v>3</v>
      </c>
      <c r="E10" s="67" t="s">
        <v>4</v>
      </c>
      <c r="F10" s="68" t="s">
        <v>4</v>
      </c>
      <c r="G10" s="64" t="s">
        <v>76</v>
      </c>
      <c r="H10" s="64" t="s">
        <v>76</v>
      </c>
      <c r="I10" s="69" t="s">
        <v>77</v>
      </c>
      <c r="J10" s="70" t="s">
        <v>78</v>
      </c>
      <c r="K10" s="70" t="s">
        <v>79</v>
      </c>
      <c r="L10" s="71"/>
      <c r="M10" s="61" t="s">
        <v>80</v>
      </c>
      <c r="N10" s="72" t="s">
        <v>2</v>
      </c>
      <c r="O10" s="73" t="s">
        <v>3</v>
      </c>
      <c r="P10" s="72" t="s">
        <v>4</v>
      </c>
      <c r="Q10" s="64" t="s">
        <v>76</v>
      </c>
    </row>
    <row r="11" spans="1:17" ht="12">
      <c r="A11" s="23">
        <v>31458</v>
      </c>
      <c r="B11" s="74"/>
      <c r="C11" s="75" t="s">
        <v>5</v>
      </c>
      <c r="D11" s="76" t="s">
        <v>6</v>
      </c>
      <c r="E11" s="77" t="s">
        <v>7</v>
      </c>
      <c r="F11" s="78" t="s">
        <v>7</v>
      </c>
      <c r="G11" s="79" t="s">
        <v>55</v>
      </c>
      <c r="H11" s="79" t="s">
        <v>84</v>
      </c>
      <c r="I11" s="80"/>
      <c r="J11" s="81"/>
      <c r="K11" s="82"/>
      <c r="M11" s="83"/>
      <c r="N11" s="79" t="s">
        <v>5</v>
      </c>
      <c r="O11" s="76" t="s">
        <v>6</v>
      </c>
      <c r="P11" s="79" t="s">
        <v>7</v>
      </c>
      <c r="Q11" s="79" t="s">
        <v>84</v>
      </c>
    </row>
    <row r="12" spans="1:17" ht="13.5" customHeight="1">
      <c r="A12" s="23">
        <v>60665</v>
      </c>
      <c r="B12" s="84" t="s">
        <v>8</v>
      </c>
      <c r="C12" s="85">
        <f>IF(ISERROR('[59]Récolte_N'!$F$14)=TRUE,"",'[59]Récolte_N'!$F$14)</f>
        <v>1855</v>
      </c>
      <c r="D12" s="85">
        <f aca="true" t="shared" si="0" ref="D12:D31">IF(OR(C12="",C12=0),"",(E12/C12)*10)</f>
        <v>43.530997304582215</v>
      </c>
      <c r="E12" s="86">
        <f>IF(ISERROR('[59]Récolte_N'!$H$14)=TRUE,"",'[59]Récolte_N'!$H$14)</f>
        <v>8075</v>
      </c>
      <c r="F12" s="86">
        <f>P12</f>
        <v>8090</v>
      </c>
      <c r="G12" s="160">
        <f>IF(ISERROR('[59]Récolte_N'!$I$14)=TRUE,"",'[59]Récolte_N'!$I$14)</f>
        <v>2825</v>
      </c>
      <c r="H12" s="160">
        <f>Q12</f>
        <v>3322.7420000000006</v>
      </c>
      <c r="I12" s="88">
        <f>IF(OR(H12=0,H12=""),"",(G12/H12)-1)</f>
        <v>-0.14979856997624263</v>
      </c>
      <c r="J12" s="89">
        <f>E12-G12</f>
        <v>5250</v>
      </c>
      <c r="K12" s="90">
        <f>P12-H12</f>
        <v>4767.258</v>
      </c>
      <c r="L12" s="91"/>
      <c r="M12" s="92" t="s">
        <v>8</v>
      </c>
      <c r="N12" s="85">
        <f>IF(ISERROR('[1]Récolte_N'!$F$14)=TRUE,"",'[1]Récolte_N'!$F$14)</f>
        <v>1800</v>
      </c>
      <c r="O12" s="85">
        <f aca="true" t="shared" si="1" ref="O12:O28">IF(OR(N12="",N12=0),"",(P12/N12)*10)</f>
        <v>44.94444444444444</v>
      </c>
      <c r="P12" s="86">
        <f>IF(ISERROR('[1]Récolte_N'!$H$14)=TRUE,"",'[1]Récolte_N'!$H$14)</f>
        <v>8090</v>
      </c>
      <c r="Q12" s="160">
        <f>'[2]AV'!$AI168</f>
        <v>3322.7420000000006</v>
      </c>
    </row>
    <row r="13" spans="1:17" ht="13.5" customHeight="1">
      <c r="A13" s="23">
        <v>7280</v>
      </c>
      <c r="B13" s="93" t="s">
        <v>31</v>
      </c>
      <c r="C13" s="85">
        <f>IF(ISERROR('[60]Récolte_N'!$F$14)=TRUE,"",'[60]Récolte_N'!$F$14)</f>
        <v>5070</v>
      </c>
      <c r="D13" s="85">
        <f t="shared" si="0"/>
        <v>36.26232741617357</v>
      </c>
      <c r="E13" s="86">
        <f>IF(ISERROR('[60]Récolte_N'!$H$14)=TRUE,"",'[60]Récolte_N'!$H$14)</f>
        <v>18385</v>
      </c>
      <c r="F13" s="86">
        <f>P13</f>
        <v>17951</v>
      </c>
      <c r="G13" s="160">
        <f>IF(ISERROR('[60]Récolte_N'!$I$14)=TRUE,"",'[60]Récolte_N'!$I$14)</f>
        <v>6500</v>
      </c>
      <c r="H13" s="160">
        <f>Q13</f>
        <v>7639.014999999999</v>
      </c>
      <c r="I13" s="88">
        <f>IF(OR(H13=0,H13=""),"",(G13/H13)-1)</f>
        <v>-0.1491049565945347</v>
      </c>
      <c r="J13" s="89">
        <f aca="true" t="shared" si="2" ref="J13:J31">E13-G13</f>
        <v>11885</v>
      </c>
      <c r="K13" s="90">
        <f>P13-H13</f>
        <v>10311.985</v>
      </c>
      <c r="L13" s="91"/>
      <c r="M13" s="94" t="s">
        <v>31</v>
      </c>
      <c r="N13" s="85">
        <f>IF(ISERROR('[3]Récolte_N'!$F$14)=TRUE,"",'[3]Récolte_N'!$F$14)</f>
        <v>4770</v>
      </c>
      <c r="O13" s="85">
        <f t="shared" si="1"/>
        <v>37.63312368972746</v>
      </c>
      <c r="P13" s="86">
        <f>IF(ISERROR('[3]Récolte_N'!$H$14)=TRUE,"",'[3]Récolte_N'!$H$14)</f>
        <v>17951</v>
      </c>
      <c r="Q13" s="160">
        <f>'[2]AV'!$AI169</f>
        <v>7639.014999999999</v>
      </c>
    </row>
    <row r="14" spans="1:17" ht="13.5" customHeight="1">
      <c r="A14" s="23">
        <v>17376</v>
      </c>
      <c r="B14" s="93" t="s">
        <v>9</v>
      </c>
      <c r="C14" s="85">
        <f>IF(ISERROR('[61]Récolte_N'!$F$14)=TRUE,"",'[61]Récolte_N'!$F$14)</f>
        <v>11100</v>
      </c>
      <c r="D14" s="85">
        <f t="shared" si="0"/>
        <v>36.27927927927928</v>
      </c>
      <c r="E14" s="86">
        <f>IF(ISERROR('[61]Récolte_N'!$H$14)=TRUE,"",'[61]Récolte_N'!$H$14)</f>
        <v>40270</v>
      </c>
      <c r="F14" s="95">
        <f>P14</f>
        <v>33380</v>
      </c>
      <c r="G14" s="160">
        <f>IF(ISERROR('[61]Récolte_N'!$I$14)=TRUE,"",'[61]Récolte_N'!$I$14)</f>
        <v>22500</v>
      </c>
      <c r="H14" s="161">
        <f>Q14</f>
        <v>16647.030999999995</v>
      </c>
      <c r="I14" s="88">
        <f aca="true" t="shared" si="3" ref="I14:I31">IF(OR(H14=0,H14=""),"",(G14/H14)-1)</f>
        <v>0.35159236502893565</v>
      </c>
      <c r="J14" s="89">
        <f t="shared" si="2"/>
        <v>17770</v>
      </c>
      <c r="K14" s="97">
        <f>P14-H14</f>
        <v>16732.969000000005</v>
      </c>
      <c r="L14" s="91"/>
      <c r="M14" s="61" t="s">
        <v>9</v>
      </c>
      <c r="N14" s="85">
        <f>IF(ISERROR('[4]Récolte_N'!$F$14)=TRUE,"",'[4]Récolte_N'!$F$14)</f>
        <v>8500</v>
      </c>
      <c r="O14" s="85">
        <f t="shared" si="1"/>
        <v>39.27058823529412</v>
      </c>
      <c r="P14" s="86">
        <f>IF(ISERROR('[4]Récolte_N'!$H$14)=TRUE,"",'[4]Récolte_N'!$H$14)</f>
        <v>33380</v>
      </c>
      <c r="Q14" s="160">
        <f>'[2]AV'!$AI170</f>
        <v>16647.030999999995</v>
      </c>
    </row>
    <row r="15" spans="1:17" ht="13.5" customHeight="1">
      <c r="A15" s="23">
        <v>26391</v>
      </c>
      <c r="B15" s="93" t="s">
        <v>28</v>
      </c>
      <c r="C15" s="85">
        <f>IF(ISERROR('[62]Récolte_N'!$F$14)=TRUE,"",'[62]Récolte_N'!$F$14)</f>
        <v>1550</v>
      </c>
      <c r="D15" s="85">
        <f>IF(OR(C15="",C15=0),"",(E15/C15)*10)</f>
        <v>40</v>
      </c>
      <c r="E15" s="86">
        <f>IF(ISERROR('[62]Récolte_N'!$H$14)=TRUE,"",'[62]Récolte_N'!$H$14)</f>
        <v>6200</v>
      </c>
      <c r="F15" s="95">
        <f aca="true" t="shared" si="4" ref="F15:F30">P15</f>
        <v>6556.5</v>
      </c>
      <c r="G15" s="160">
        <f>IF(ISERROR('[62]Récolte_N'!$I$14)=TRUE,"",'[62]Récolte_N'!$I$14)</f>
        <v>2500</v>
      </c>
      <c r="H15" s="161">
        <f aca="true" t="shared" si="5" ref="H15:H30">Q15</f>
        <v>2740.7280000000005</v>
      </c>
      <c r="I15" s="88">
        <f t="shared" si="3"/>
        <v>-0.0878335974967237</v>
      </c>
      <c r="J15" s="89">
        <f t="shared" si="2"/>
        <v>3700</v>
      </c>
      <c r="K15" s="97">
        <f aca="true" t="shared" si="6" ref="K15:K30">P15-H15</f>
        <v>3815.7719999999995</v>
      </c>
      <c r="L15" s="91"/>
      <c r="M15" s="61" t="s">
        <v>28</v>
      </c>
      <c r="N15" s="85">
        <f>IF(ISERROR('[5]Récolte_N'!$F$14)=TRUE,"",'[5]Récolte_N'!$F$14)</f>
        <v>1395</v>
      </c>
      <c r="O15" s="85">
        <f t="shared" si="1"/>
        <v>47</v>
      </c>
      <c r="P15" s="86">
        <f>IF(ISERROR('[5]Récolte_N'!$H$14)=TRUE,"",'[5]Récolte_N'!$H$14)</f>
        <v>6556.5</v>
      </c>
      <c r="Q15" s="160">
        <f>'[2]AV'!$AI171</f>
        <v>2740.7280000000005</v>
      </c>
    </row>
    <row r="16" spans="1:17" ht="13.5" customHeight="1">
      <c r="A16" s="23">
        <v>19136</v>
      </c>
      <c r="B16" s="93" t="s">
        <v>10</v>
      </c>
      <c r="C16" s="85">
        <f>IF(ISERROR('[63]Récolte_N'!$F$14)=TRUE,"",'[63]Récolte_N'!$F$14)</f>
        <v>3800</v>
      </c>
      <c r="D16" s="85">
        <f t="shared" si="0"/>
        <v>65</v>
      </c>
      <c r="E16" s="86">
        <f>IF(ISERROR('[63]Récolte_N'!$H$14)=TRUE,"",'[63]Récolte_N'!$H$14)</f>
        <v>24700</v>
      </c>
      <c r="F16" s="95">
        <f t="shared" si="4"/>
        <v>15360</v>
      </c>
      <c r="G16" s="160">
        <f>IF(ISERROR('[63]Récolte_N'!$I$14)=TRUE,"",'[63]Récolte_N'!$I$14)</f>
        <v>14000</v>
      </c>
      <c r="H16" s="161">
        <f t="shared" si="5"/>
        <v>6414.138</v>
      </c>
      <c r="I16" s="88">
        <f t="shared" si="3"/>
        <v>1.1826783271579129</v>
      </c>
      <c r="J16" s="89">
        <f t="shared" si="2"/>
        <v>10700</v>
      </c>
      <c r="K16" s="97">
        <f t="shared" si="6"/>
        <v>8945.862000000001</v>
      </c>
      <c r="L16" s="91"/>
      <c r="M16" s="61" t="s">
        <v>10</v>
      </c>
      <c r="N16" s="85">
        <f>IF(ISERROR('[6]Récolte_N'!$F$14)=TRUE,"",'[6]Récolte_N'!$F$14)</f>
        <v>2560</v>
      </c>
      <c r="O16" s="85">
        <f t="shared" si="1"/>
        <v>60</v>
      </c>
      <c r="P16" s="86">
        <f>IF(ISERROR('[6]Récolte_N'!$H$14)=TRUE,"",'[6]Récolte_N'!$H$14)</f>
        <v>15360</v>
      </c>
      <c r="Q16" s="160">
        <f>'[2]AV'!$AI172</f>
        <v>6414.138</v>
      </c>
    </row>
    <row r="17" spans="1:17" ht="13.5" customHeight="1">
      <c r="A17" s="23">
        <v>1790</v>
      </c>
      <c r="B17" s="93" t="s">
        <v>11</v>
      </c>
      <c r="C17" s="85">
        <f>IF(ISERROR('[64]Récolte_N'!$F$14)=TRUE,"",'[64]Récolte_N'!$F$14)</f>
        <v>4000</v>
      </c>
      <c r="D17" s="85">
        <f t="shared" si="0"/>
        <v>62</v>
      </c>
      <c r="E17" s="86">
        <f>IF(ISERROR('[64]Récolte_N'!$H$14)=TRUE,"",'[64]Récolte_N'!$H$14)</f>
        <v>24800</v>
      </c>
      <c r="F17" s="95">
        <f t="shared" si="4"/>
        <v>17400</v>
      </c>
      <c r="G17" s="160">
        <f>IF(ISERROR('[64]Récolte_N'!$I$14)=TRUE,"",'[64]Récolte_N'!$I$14)</f>
        <v>21000</v>
      </c>
      <c r="H17" s="161">
        <f t="shared" si="5"/>
        <v>13578.318999999998</v>
      </c>
      <c r="I17" s="88">
        <f t="shared" si="3"/>
        <v>0.5465831963441132</v>
      </c>
      <c r="J17" s="89">
        <f t="shared" si="2"/>
        <v>3800</v>
      </c>
      <c r="K17" s="97">
        <f t="shared" si="6"/>
        <v>3821.6810000000023</v>
      </c>
      <c r="L17" s="91"/>
      <c r="M17" s="61" t="s">
        <v>11</v>
      </c>
      <c r="N17" s="85">
        <f>IF(ISERROR('[7]Récolte_N'!$F$14)=TRUE,"",'[7]Récolte_N'!$F$14)</f>
        <v>2900</v>
      </c>
      <c r="O17" s="85">
        <f t="shared" si="1"/>
        <v>60</v>
      </c>
      <c r="P17" s="86">
        <f>IF(ISERROR('[7]Récolte_N'!$H$14)=TRUE,"",'[7]Récolte_N'!$H$14)</f>
        <v>17400</v>
      </c>
      <c r="Q17" s="160">
        <f>'[2]AV'!$AI173</f>
        <v>13578.318999999998</v>
      </c>
    </row>
    <row r="18" spans="1:17" ht="13.5" customHeight="1">
      <c r="A18" s="23" t="s">
        <v>13</v>
      </c>
      <c r="B18" s="93" t="s">
        <v>12</v>
      </c>
      <c r="C18" s="85">
        <f>IF(ISERROR('[65]Récolte_N'!$F$14)=TRUE,"",'[65]Récolte_N'!$F$14)</f>
        <v>2320</v>
      </c>
      <c r="D18" s="85">
        <f t="shared" si="0"/>
        <v>35.172413793103445</v>
      </c>
      <c r="E18" s="86">
        <f>IF(ISERROR('[65]Récolte_N'!$H$14)=TRUE,"",'[65]Récolte_N'!$H$14)</f>
        <v>8160</v>
      </c>
      <c r="F18" s="95">
        <f t="shared" si="4"/>
        <v>7670</v>
      </c>
      <c r="G18" s="160">
        <f>IF(ISERROR('[65]Récolte_N'!$I$14)=TRUE,"",'[65]Récolte_N'!$I$14)</f>
        <v>3300</v>
      </c>
      <c r="H18" s="161">
        <f t="shared" si="5"/>
        <v>3820.8390000000004</v>
      </c>
      <c r="I18" s="88">
        <f t="shared" si="3"/>
        <v>-0.1363153485399412</v>
      </c>
      <c r="J18" s="89">
        <f t="shared" si="2"/>
        <v>4860</v>
      </c>
      <c r="K18" s="97">
        <f t="shared" si="6"/>
        <v>3849.1609999999996</v>
      </c>
      <c r="L18" s="91"/>
      <c r="M18" s="61" t="s">
        <v>12</v>
      </c>
      <c r="N18" s="85">
        <f>IF(ISERROR('[8]Récolte_N'!$F$14)=TRUE,"",'[8]Récolte_N'!$F$14)</f>
        <v>1800</v>
      </c>
      <c r="O18" s="85">
        <f t="shared" si="1"/>
        <v>42.611111111111114</v>
      </c>
      <c r="P18" s="86">
        <f>IF(ISERROR('[8]Récolte_N'!$H$14)=TRUE,"",'[8]Récolte_N'!$H$14)</f>
        <v>7670</v>
      </c>
      <c r="Q18" s="160">
        <f>'[2]AV'!$AI174</f>
        <v>3820.8390000000004</v>
      </c>
    </row>
    <row r="19" spans="1:17" ht="13.5" customHeight="1">
      <c r="A19" s="23" t="s">
        <v>13</v>
      </c>
      <c r="B19" s="93" t="s">
        <v>14</v>
      </c>
      <c r="C19" s="85">
        <f>IF(ISERROR('[66]Récolte_N'!$F$14)=TRUE,"",'[66]Récolte_N'!$F$14)</f>
        <v>1650</v>
      </c>
      <c r="D19" s="85">
        <f t="shared" si="0"/>
        <v>24.696969696969695</v>
      </c>
      <c r="E19" s="86">
        <f>IF(ISERROR('[66]Récolte_N'!$H$14)=TRUE,"",'[66]Récolte_N'!$H$14)</f>
        <v>4075</v>
      </c>
      <c r="F19" s="95">
        <f t="shared" si="4"/>
        <v>4450</v>
      </c>
      <c r="G19" s="160">
        <f>IF(ISERROR('[66]Récolte_N'!$I$14)=TRUE,"",'[66]Récolte_N'!$I$14)</f>
        <v>325</v>
      </c>
      <c r="H19" s="161">
        <f t="shared" si="5"/>
        <v>718.6830000000001</v>
      </c>
      <c r="I19" s="88">
        <f t="shared" si="3"/>
        <v>-0.5477839325544086</v>
      </c>
      <c r="J19" s="89">
        <f t="shared" si="2"/>
        <v>3750</v>
      </c>
      <c r="K19" s="97">
        <f t="shared" si="6"/>
        <v>3731.317</v>
      </c>
      <c r="L19" s="91"/>
      <c r="M19" s="61" t="s">
        <v>14</v>
      </c>
      <c r="N19" s="85">
        <f>IF(ISERROR('[9]Récolte_N'!$F$14)=TRUE,"",'[9]Récolte_N'!$F$14)</f>
        <v>1800</v>
      </c>
      <c r="O19" s="85">
        <f t="shared" si="1"/>
        <v>24.72222222222222</v>
      </c>
      <c r="P19" s="86">
        <f>IF(ISERROR('[9]Récolte_N'!$H$14)=TRUE,"",'[9]Récolte_N'!$H$14)</f>
        <v>4450</v>
      </c>
      <c r="Q19" s="160">
        <f>'[2]AV'!$AI175</f>
        <v>718.6830000000001</v>
      </c>
    </row>
    <row r="20" spans="1:17" ht="13.5" customHeight="1">
      <c r="A20" s="23" t="s">
        <v>13</v>
      </c>
      <c r="B20" s="93" t="s">
        <v>27</v>
      </c>
      <c r="C20" s="85">
        <f>IF(ISERROR('[67]Récolte_N'!$F$14)=TRUE,"",'[67]Récolte_N'!$F$14)</f>
        <v>6000</v>
      </c>
      <c r="D20" s="85">
        <f>IF(OR(C20="",C20=0),"",(E20/C20)*10)</f>
        <v>52.980000000000004</v>
      </c>
      <c r="E20" s="86">
        <f>IF(ISERROR('[67]Récolte_N'!$H$14)=TRUE,"",'[67]Récolte_N'!$H$14)</f>
        <v>31788</v>
      </c>
      <c r="F20" s="95">
        <f t="shared" si="4"/>
        <v>19406</v>
      </c>
      <c r="G20" s="160">
        <f>IF(ISERROR('[67]Récolte_N'!$I$14)=TRUE,"",'[67]Récolte_N'!$I$14)</f>
        <v>23000</v>
      </c>
      <c r="H20" s="161">
        <f t="shared" si="5"/>
        <v>15478.822</v>
      </c>
      <c r="I20" s="88">
        <f t="shared" si="3"/>
        <v>0.48590118808782745</v>
      </c>
      <c r="J20" s="89">
        <f t="shared" si="2"/>
        <v>8788</v>
      </c>
      <c r="K20" s="97">
        <f t="shared" si="6"/>
        <v>3927.178</v>
      </c>
      <c r="L20" s="91"/>
      <c r="M20" s="61" t="s">
        <v>27</v>
      </c>
      <c r="N20" s="85">
        <f>IF(ISERROR('[10]Récolte_N'!$F$14)=TRUE,"",'[10]Récolte_N'!$F$14)</f>
        <v>3990</v>
      </c>
      <c r="O20" s="85">
        <f t="shared" si="1"/>
        <v>48.636591478696744</v>
      </c>
      <c r="P20" s="86">
        <f>IF(ISERROR('[10]Récolte_N'!$H$14)=TRUE,"",'[10]Récolte_N'!$H$14)</f>
        <v>19406</v>
      </c>
      <c r="Q20" s="160">
        <f>'[2]AV'!$AI176</f>
        <v>15478.822</v>
      </c>
    </row>
    <row r="21" spans="1:17" ht="13.5" customHeight="1">
      <c r="A21" s="23" t="s">
        <v>13</v>
      </c>
      <c r="B21" s="93" t="s">
        <v>15</v>
      </c>
      <c r="C21" s="85">
        <f>IF(ISERROR('[68]Récolte_N'!$F$14)=TRUE,"",'[68]Récolte_N'!$F$14)</f>
        <v>4290</v>
      </c>
      <c r="D21" s="85">
        <f>IF(OR(C21="",C21=0),"",(E21/C21)*10)</f>
        <v>37.06293706293706</v>
      </c>
      <c r="E21" s="86">
        <f>IF(ISERROR('[68]Récolte_N'!$H$14)=TRUE,"",'[68]Récolte_N'!$H$14)</f>
        <v>15900</v>
      </c>
      <c r="F21" s="95">
        <f t="shared" si="4"/>
        <v>25088</v>
      </c>
      <c r="G21" s="160">
        <f>IF(ISERROR('[68]Récolte_N'!$I$14)=TRUE,"",'[68]Récolte_N'!$I$14)</f>
        <v>7000</v>
      </c>
      <c r="H21" s="161">
        <f t="shared" si="5"/>
        <v>11405.510999999999</v>
      </c>
      <c r="I21" s="88">
        <f t="shared" si="3"/>
        <v>-0.3862616063410047</v>
      </c>
      <c r="J21" s="89">
        <f t="shared" si="2"/>
        <v>8900</v>
      </c>
      <c r="K21" s="97">
        <f t="shared" si="6"/>
        <v>13682.489000000001</v>
      </c>
      <c r="L21" s="91"/>
      <c r="M21" s="61" t="s">
        <v>15</v>
      </c>
      <c r="N21" s="85">
        <f>IF(ISERROR('[11]Récolte_N'!$F$14)=TRUE,"",'[11]Récolte_N'!$F$14)</f>
        <v>4975</v>
      </c>
      <c r="O21" s="85">
        <f t="shared" si="1"/>
        <v>50.42814070351759</v>
      </c>
      <c r="P21" s="86">
        <f>IF(ISERROR('[11]Récolte_N'!$H$14)=TRUE,"",'[11]Récolte_N'!$H$14)</f>
        <v>25088</v>
      </c>
      <c r="Q21" s="160">
        <f>'[2]AV'!$AI177</f>
        <v>11405.510999999999</v>
      </c>
    </row>
    <row r="22" spans="1:17" ht="13.5" customHeight="1">
      <c r="A22" s="23" t="s">
        <v>13</v>
      </c>
      <c r="B22" s="93" t="s">
        <v>29</v>
      </c>
      <c r="C22" s="85">
        <f>IF(ISERROR('[69]Récolte_N'!$F$14)=TRUE,"",'[69]Récolte_N'!$F$14)</f>
        <v>600</v>
      </c>
      <c r="D22" s="85">
        <f>IF(OR(C22="",C22=0),"",(E22/C22)*10)</f>
        <v>45</v>
      </c>
      <c r="E22" s="86">
        <f>IF(ISERROR('[69]Récolte_N'!$H$14)=TRUE,"",'[69]Récolte_N'!$H$14)</f>
        <v>2700</v>
      </c>
      <c r="F22" s="95">
        <f t="shared" si="4"/>
        <v>3250</v>
      </c>
      <c r="G22" s="160">
        <f>IF(ISERROR('[69]Récolte_N'!$I$14)=TRUE,"",'[69]Récolte_N'!$I$14)</f>
        <v>500</v>
      </c>
      <c r="H22" s="161">
        <f t="shared" si="5"/>
        <v>1089.89</v>
      </c>
      <c r="I22" s="88">
        <f t="shared" si="3"/>
        <v>-0.5412381065979136</v>
      </c>
      <c r="J22" s="89">
        <f t="shared" si="2"/>
        <v>2200</v>
      </c>
      <c r="K22" s="97">
        <f t="shared" si="6"/>
        <v>2160.1099999999997</v>
      </c>
      <c r="L22" s="91"/>
      <c r="M22" s="61" t="s">
        <v>29</v>
      </c>
      <c r="N22" s="85">
        <f>IF(ISERROR('[12]Récolte_N'!$F$14)=TRUE,"",'[12]Récolte_N'!$F$14)</f>
        <v>720</v>
      </c>
      <c r="O22" s="85">
        <f t="shared" si="1"/>
        <v>45.13888888888889</v>
      </c>
      <c r="P22" s="86">
        <f>IF(ISERROR('[12]Récolte_N'!$H$14)=TRUE,"",'[12]Récolte_N'!$H$14)</f>
        <v>3250</v>
      </c>
      <c r="Q22" s="160">
        <f>'[2]AV'!$AI178</f>
        <v>1089.89</v>
      </c>
    </row>
    <row r="23" spans="1:17" ht="13.5" customHeight="1">
      <c r="A23" s="23" t="s">
        <v>13</v>
      </c>
      <c r="B23" s="93" t="s">
        <v>16</v>
      </c>
      <c r="C23" s="85">
        <f>IF(ISERROR('[70]Récolte_N'!$F$14)=TRUE,"",'[70]Récolte_N'!$F$14)</f>
        <v>10790</v>
      </c>
      <c r="D23" s="85">
        <f t="shared" si="0"/>
        <v>56.54355885078776</v>
      </c>
      <c r="E23" s="86">
        <f>IF(ISERROR('[70]Récolte_N'!$H$14)=TRUE,"",'[70]Récolte_N'!$H$14)</f>
        <v>61010.5</v>
      </c>
      <c r="F23" s="95">
        <f t="shared" si="4"/>
        <v>54537</v>
      </c>
      <c r="G23" s="160">
        <f>IF(ISERROR('[70]Récolte_N'!$I$14)=TRUE,"",'[70]Récolte_N'!$I$14)</f>
        <v>39753</v>
      </c>
      <c r="H23" s="161">
        <f t="shared" si="5"/>
        <v>31604.06799999999</v>
      </c>
      <c r="I23" s="88">
        <f t="shared" si="3"/>
        <v>0.25784440154982624</v>
      </c>
      <c r="J23" s="89">
        <f t="shared" si="2"/>
        <v>21257.5</v>
      </c>
      <c r="K23" s="97">
        <f t="shared" si="6"/>
        <v>22932.93200000001</v>
      </c>
      <c r="L23" s="91"/>
      <c r="M23" s="61" t="s">
        <v>16</v>
      </c>
      <c r="N23" s="85">
        <f>IF(ISERROR('[13]Récolte_N'!$F$14)=TRUE,"",'[13]Récolte_N'!$F$14)</f>
        <v>10290</v>
      </c>
      <c r="O23" s="85">
        <f t="shared" si="1"/>
        <v>53</v>
      </c>
      <c r="P23" s="86">
        <f>IF(ISERROR('[13]Récolte_N'!$H$14)=TRUE,"",'[13]Récolte_N'!$H$14)</f>
        <v>54537</v>
      </c>
      <c r="Q23" s="160">
        <f>'[2]AV'!$AI179</f>
        <v>31604.06799999999</v>
      </c>
    </row>
    <row r="24" spans="1:17" ht="13.5" customHeight="1">
      <c r="A24" s="23" t="s">
        <v>13</v>
      </c>
      <c r="B24" s="93" t="s">
        <v>17</v>
      </c>
      <c r="C24" s="85">
        <f>IF(ISERROR('[71]Récolte_N'!$F$14)=TRUE,"",'[71]Récolte_N'!$F$14)</f>
        <v>5320</v>
      </c>
      <c r="D24" s="85">
        <f t="shared" si="0"/>
        <v>51.04323308270676</v>
      </c>
      <c r="E24" s="86">
        <f>IF(ISERROR('[71]Récolte_N'!$H$14)=TRUE,"",'[71]Récolte_N'!$H$14)</f>
        <v>27155</v>
      </c>
      <c r="F24" s="95">
        <f t="shared" si="4"/>
        <v>29945</v>
      </c>
      <c r="G24" s="160">
        <f>IF(ISERROR('[71]Récolte_N'!$I$14)=TRUE,"",'[71]Récolte_N'!$I$14)</f>
        <v>14400</v>
      </c>
      <c r="H24" s="161">
        <f t="shared" si="5"/>
        <v>13869.84</v>
      </c>
      <c r="I24" s="88">
        <f t="shared" si="3"/>
        <v>0.038223944904915985</v>
      </c>
      <c r="J24" s="89">
        <f t="shared" si="2"/>
        <v>12755</v>
      </c>
      <c r="K24" s="97">
        <f t="shared" si="6"/>
        <v>16075.16</v>
      </c>
      <c r="L24" s="91"/>
      <c r="M24" s="61" t="s">
        <v>17</v>
      </c>
      <c r="N24" s="85">
        <f>IF(ISERROR('[14]Récolte_N'!$F$14)=TRUE,"",'[14]Récolte_N'!$F$14)</f>
        <v>5370</v>
      </c>
      <c r="O24" s="85">
        <f t="shared" si="1"/>
        <v>55.7635009310987</v>
      </c>
      <c r="P24" s="86">
        <f>IF(ISERROR('[14]Récolte_N'!$H$14)=TRUE,"",'[14]Récolte_N'!$H$14)</f>
        <v>29945</v>
      </c>
      <c r="Q24" s="160">
        <f>'[2]AV'!$AI180</f>
        <v>13869.84</v>
      </c>
    </row>
    <row r="25" spans="1:17" ht="13.5" customHeight="1">
      <c r="A25" s="23" t="s">
        <v>13</v>
      </c>
      <c r="B25" s="93" t="s">
        <v>18</v>
      </c>
      <c r="C25" s="85">
        <f>IF(ISERROR('[72]Récolte_N'!$F$14)=TRUE,"",'[72]Récolte_N'!$F$14)</f>
        <v>11000</v>
      </c>
      <c r="D25" s="85">
        <f t="shared" si="0"/>
        <v>48.63636363636363</v>
      </c>
      <c r="E25" s="86">
        <f>IF(ISERROR('[72]Récolte_N'!$H$14)=TRUE,"",'[72]Récolte_N'!$H$14)</f>
        <v>53500</v>
      </c>
      <c r="F25" s="95">
        <f t="shared" si="4"/>
        <v>45000</v>
      </c>
      <c r="G25" s="160">
        <f>IF(ISERROR('[72]Récolte_N'!$I$14)=TRUE,"",'[72]Récolte_N'!$I$14)</f>
        <v>29700</v>
      </c>
      <c r="H25" s="161">
        <f t="shared" si="5"/>
        <v>25447.722999999998</v>
      </c>
      <c r="I25" s="88">
        <f t="shared" si="3"/>
        <v>0.16709852586811014</v>
      </c>
      <c r="J25" s="89">
        <f t="shared" si="2"/>
        <v>23800</v>
      </c>
      <c r="K25" s="97">
        <f t="shared" si="6"/>
        <v>19552.277000000002</v>
      </c>
      <c r="L25" s="91"/>
      <c r="M25" s="61" t="s">
        <v>18</v>
      </c>
      <c r="N25" s="85">
        <f>IF(ISERROR('[15]Récolte_N'!$F$14)=TRUE,"",'[15]Récolte_N'!$F$14)</f>
        <v>8400</v>
      </c>
      <c r="O25" s="85">
        <f t="shared" si="1"/>
        <v>53.57142857142857</v>
      </c>
      <c r="P25" s="86">
        <f>IF(ISERROR('[15]Récolte_N'!$H$14)=TRUE,"",'[15]Récolte_N'!$H$14)</f>
        <v>45000</v>
      </c>
      <c r="Q25" s="160">
        <f>'[2]AV'!$AI181</f>
        <v>25447.722999999998</v>
      </c>
    </row>
    <row r="26" spans="1:17" ht="13.5" customHeight="1">
      <c r="A26" s="23" t="s">
        <v>13</v>
      </c>
      <c r="B26" s="93" t="s">
        <v>19</v>
      </c>
      <c r="C26" s="85">
        <f>IF(ISERROR('[73]Récolte_N'!$F$14)=TRUE,"",'[73]Récolte_N'!$F$14)</f>
        <v>2480</v>
      </c>
      <c r="D26" s="85">
        <f t="shared" si="0"/>
        <v>60</v>
      </c>
      <c r="E26" s="86">
        <f>IF(ISERROR('[73]Récolte_N'!$H$14)=TRUE,"",'[73]Récolte_N'!$H$14)</f>
        <v>14880</v>
      </c>
      <c r="F26" s="95">
        <f t="shared" si="4"/>
        <v>13175</v>
      </c>
      <c r="G26" s="160">
        <f>IF(ISERROR('[73]Récolte_N'!$I$14)=TRUE,"",'[73]Récolte_N'!$I$14)</f>
        <v>12000</v>
      </c>
      <c r="H26" s="161">
        <f t="shared" si="5"/>
        <v>8498.724999999999</v>
      </c>
      <c r="I26" s="88">
        <f t="shared" si="3"/>
        <v>0.4119765023577069</v>
      </c>
      <c r="J26" s="89">
        <f t="shared" si="2"/>
        <v>2880</v>
      </c>
      <c r="K26" s="97">
        <f t="shared" si="6"/>
        <v>4676.2750000000015</v>
      </c>
      <c r="L26" s="91"/>
      <c r="M26" s="61" t="s">
        <v>19</v>
      </c>
      <c r="N26" s="85">
        <f>IF(ISERROR('[16]Récolte_N'!$F$14)=TRUE,"",'[16]Récolte_N'!$F$14)</f>
        <v>2125</v>
      </c>
      <c r="O26" s="85">
        <f t="shared" si="1"/>
        <v>62</v>
      </c>
      <c r="P26" s="86">
        <f>IF(ISERROR('[16]Récolte_N'!$H$14)=TRUE,"",'[16]Récolte_N'!$H$14)</f>
        <v>13175</v>
      </c>
      <c r="Q26" s="160">
        <f>'[2]AV'!$AI182</f>
        <v>8498.724999999999</v>
      </c>
    </row>
    <row r="27" spans="1:17" ht="13.5" customHeight="1">
      <c r="A27" s="23" t="s">
        <v>13</v>
      </c>
      <c r="B27" s="93" t="s">
        <v>20</v>
      </c>
      <c r="C27" s="85">
        <f>IF(ISERROR('[74]Récolte_N'!$F$14)=TRUE,"",'[74]Récolte_N'!$F$14)</f>
        <v>4550</v>
      </c>
      <c r="D27" s="85">
        <f t="shared" si="0"/>
        <v>36.3032967032967</v>
      </c>
      <c r="E27" s="86">
        <f>IF(ISERROR('[74]Récolte_N'!$H$14)=TRUE,"",'[74]Récolte_N'!$H$14)</f>
        <v>16518</v>
      </c>
      <c r="F27" s="95">
        <f t="shared" si="4"/>
        <v>23265</v>
      </c>
      <c r="G27" s="160">
        <f>IF(ISERROR('[74]Récolte_N'!$I$14)=TRUE,"",'[74]Récolte_N'!$I$14)</f>
        <v>6500</v>
      </c>
      <c r="H27" s="161">
        <f t="shared" si="5"/>
        <v>6772.011000000001</v>
      </c>
      <c r="I27" s="88">
        <f t="shared" si="3"/>
        <v>-0.040166945978085566</v>
      </c>
      <c r="J27" s="89">
        <f t="shared" si="2"/>
        <v>10018</v>
      </c>
      <c r="K27" s="97">
        <f t="shared" si="6"/>
        <v>16492.988999999998</v>
      </c>
      <c r="L27" s="91"/>
      <c r="M27" s="61" t="s">
        <v>20</v>
      </c>
      <c r="N27" s="85">
        <f>IF(ISERROR('[17]Récolte_N'!$F$14)=TRUE,"",'[17]Récolte_N'!$F$14)</f>
        <v>4950</v>
      </c>
      <c r="O27" s="85">
        <f t="shared" si="1"/>
        <v>47</v>
      </c>
      <c r="P27" s="86">
        <f>IF(ISERROR('[17]Récolte_N'!$H$14)=TRUE,"",'[17]Récolte_N'!$H$14)</f>
        <v>23265</v>
      </c>
      <c r="Q27" s="160">
        <f>'[2]AV'!$AI183</f>
        <v>6772.011000000001</v>
      </c>
    </row>
    <row r="28" spans="1:17" ht="13.5" customHeight="1">
      <c r="A28" s="23" t="s">
        <v>13</v>
      </c>
      <c r="B28" s="93" t="s">
        <v>21</v>
      </c>
      <c r="C28" s="85">
        <f>IF(ISERROR('[75]Récolte_N'!$F$14)=TRUE,"",'[75]Récolte_N'!$F$14)</f>
        <v>2400</v>
      </c>
      <c r="D28" s="85">
        <f t="shared" si="0"/>
        <v>55.8</v>
      </c>
      <c r="E28" s="86">
        <f>IF(ISERROR('[75]Récolte_N'!$H$14)=TRUE,"",'[75]Récolte_N'!$H$14)</f>
        <v>13392</v>
      </c>
      <c r="F28" s="95">
        <f t="shared" si="4"/>
        <v>9157.28</v>
      </c>
      <c r="G28" s="160">
        <f>IF(ISERROR('[75]Récolte_N'!$I$14)=TRUE,"",'[75]Récolte_N'!$I$14)</f>
        <v>6950</v>
      </c>
      <c r="H28" s="161">
        <f t="shared" si="5"/>
        <v>3486.77</v>
      </c>
      <c r="I28" s="88">
        <f t="shared" si="3"/>
        <v>0.9932487660499545</v>
      </c>
      <c r="J28" s="89">
        <f t="shared" si="2"/>
        <v>6442</v>
      </c>
      <c r="K28" s="97">
        <f t="shared" si="6"/>
        <v>5670.51</v>
      </c>
      <c r="L28" s="91"/>
      <c r="M28" s="61" t="s">
        <v>21</v>
      </c>
      <c r="N28" s="85">
        <f>IF(ISERROR('[18]Récolte_N'!$F$14)=TRUE,"",'[18]Récolte_N'!$F$14)</f>
        <v>1331</v>
      </c>
      <c r="O28" s="85">
        <f t="shared" si="1"/>
        <v>68.80000000000001</v>
      </c>
      <c r="P28" s="86">
        <f>IF(ISERROR('[18]Récolte_N'!$H$14)=TRUE,"",'[18]Récolte_N'!$H$14)</f>
        <v>9157.28</v>
      </c>
      <c r="Q28" s="160">
        <f>'[2]AV'!$AI184</f>
        <v>3486.77</v>
      </c>
    </row>
    <row r="29" spans="2:17" ht="12.75">
      <c r="B29" s="93" t="s">
        <v>30</v>
      </c>
      <c r="C29" s="85">
        <f>IF(ISERROR('[76]Récolte_N'!$F$14)=TRUE,"",'[76]Récolte_N'!$F$14)</f>
        <v>7850</v>
      </c>
      <c r="D29" s="85">
        <f>IF(OR(C29="",C29=0),"",(E29/C29)*10)</f>
        <v>57.0828025477707</v>
      </c>
      <c r="E29" s="86">
        <f>IF(ISERROR('[76]Récolte_N'!$H$14)=TRUE,"",'[76]Récolte_N'!$H$14)</f>
        <v>44810</v>
      </c>
      <c r="F29" s="95">
        <f t="shared" si="4"/>
        <v>35275</v>
      </c>
      <c r="G29" s="160">
        <f>IF(ISERROR('[76]Récolte_N'!$I$14)=TRUE,"",'[76]Récolte_N'!$I$14)</f>
        <v>30650</v>
      </c>
      <c r="H29" s="161">
        <f t="shared" si="5"/>
        <v>24254.944999999996</v>
      </c>
      <c r="I29" s="88">
        <f t="shared" si="3"/>
        <v>0.2636598433845141</v>
      </c>
      <c r="J29" s="89">
        <f t="shared" si="2"/>
        <v>14160</v>
      </c>
      <c r="K29" s="97">
        <f t="shared" si="6"/>
        <v>11020.055000000004</v>
      </c>
      <c r="M29" s="61" t="s">
        <v>30</v>
      </c>
      <c r="N29" s="85">
        <f>IF(ISERROR('[19]Récolte_N'!$F$14)=TRUE,"",'[19]Récolte_N'!$F$14)</f>
        <v>5800</v>
      </c>
      <c r="O29" s="85">
        <f>IF(OR(N29="",N29=0),"",(P29/N29)*10)</f>
        <v>60.81896551724138</v>
      </c>
      <c r="P29" s="86">
        <f>IF(ISERROR('[19]Récolte_N'!$H$14)=TRUE,"",'[19]Récolte_N'!$H$14)</f>
        <v>35275</v>
      </c>
      <c r="Q29" s="160">
        <f>'[2]AV'!$AI185</f>
        <v>24254.944999999996</v>
      </c>
    </row>
    <row r="30" spans="2:17" ht="12.75">
      <c r="B30" s="93" t="s">
        <v>22</v>
      </c>
      <c r="C30" s="85">
        <f>IF(ISERROR('[77]Récolte_N'!$F$14)=TRUE,"",'[77]Récolte_N'!$F$14)</f>
        <v>5799</v>
      </c>
      <c r="D30" s="85">
        <f t="shared" si="0"/>
        <v>32.9108466977065</v>
      </c>
      <c r="E30" s="86">
        <f>IF(ISERROR('[77]Récolte_N'!$H$14)=TRUE,"",'[77]Récolte_N'!$H$14)</f>
        <v>19085</v>
      </c>
      <c r="F30" s="95">
        <f t="shared" si="4"/>
        <v>24236</v>
      </c>
      <c r="G30" s="160">
        <f>IF(ISERROR('[77]Récolte_N'!$I$14)=TRUE,"",'[77]Récolte_N'!$I$14)</f>
        <v>6600</v>
      </c>
      <c r="H30" s="161">
        <f t="shared" si="5"/>
        <v>7833.863000000001</v>
      </c>
      <c r="I30" s="88">
        <f t="shared" si="3"/>
        <v>-0.15750377559576945</v>
      </c>
      <c r="J30" s="89">
        <f t="shared" si="2"/>
        <v>12485</v>
      </c>
      <c r="K30" s="97">
        <f t="shared" si="6"/>
        <v>16402.137</v>
      </c>
      <c r="L30" s="40"/>
      <c r="M30" s="61" t="s">
        <v>22</v>
      </c>
      <c r="N30" s="85">
        <f>IF(ISERROR('[20]Récolte_N'!$F$14)=TRUE,"",'[20]Récolte_N'!$F$14)</f>
        <v>6642</v>
      </c>
      <c r="O30" s="85">
        <f>IF(OR(N30="",N30=0),"",(P30/N30)*10)</f>
        <v>36.48900933453779</v>
      </c>
      <c r="P30" s="86">
        <f>IF(ISERROR('[20]Récolte_N'!$H$14)=TRUE,"",'[20]Récolte_N'!$H$14)</f>
        <v>24236</v>
      </c>
      <c r="Q30" s="160">
        <f>'[2]AV'!$AI186</f>
        <v>7833.863000000001</v>
      </c>
    </row>
    <row r="31" spans="2:17" ht="12.75">
      <c r="B31" s="93" t="s">
        <v>23</v>
      </c>
      <c r="C31" s="85">
        <f>IF(ISERROR('[78]Récolte_N'!$F$14)=TRUE,"",'[78]Récolte_N'!$F$14)</f>
        <v>2200</v>
      </c>
      <c r="D31" s="85">
        <f t="shared" si="0"/>
        <v>37.513636363636365</v>
      </c>
      <c r="E31" s="86">
        <f>IF(ISERROR('[78]Récolte_N'!$H$14)=TRUE,"",'[78]Récolte_N'!$H$14)</f>
        <v>8253</v>
      </c>
      <c r="F31" s="86">
        <f>P31</f>
        <v>7749</v>
      </c>
      <c r="G31" s="160">
        <f>IF(ISERROR('[78]Récolte_N'!$I$14)=TRUE,"",'[78]Récolte_N'!$I$14)</f>
        <v>700</v>
      </c>
      <c r="H31" s="160">
        <f>Q31</f>
        <v>264.505</v>
      </c>
      <c r="I31" s="88">
        <f t="shared" si="3"/>
        <v>1.6464528080754617</v>
      </c>
      <c r="J31" s="89">
        <f t="shared" si="2"/>
        <v>7553</v>
      </c>
      <c r="K31" s="90">
        <f>P31-H31</f>
        <v>7484.495</v>
      </c>
      <c r="M31" s="61" t="s">
        <v>23</v>
      </c>
      <c r="N31" s="85">
        <f>IF(ISERROR('[21]Récolte_N'!$F$14)=TRUE,"",'[21]Récolte_N'!$F$14)</f>
        <v>2500</v>
      </c>
      <c r="O31" s="85">
        <f>IF(OR(N31="",N31=0),"",(P31/N31)*10)</f>
        <v>30.996000000000002</v>
      </c>
      <c r="P31" s="86">
        <f>IF(ISERROR('[21]Récolte_N'!$H$14)=TRUE,"",'[21]Récolte_N'!$H$14)</f>
        <v>7749</v>
      </c>
      <c r="Q31" s="160">
        <f>'[2]AV'!$AI187</f>
        <v>264.505</v>
      </c>
    </row>
    <row r="32" spans="2:17" ht="12.75">
      <c r="B32" s="52"/>
      <c r="C32" s="98"/>
      <c r="D32" s="98"/>
      <c r="E32" s="99"/>
      <c r="F32" s="100"/>
      <c r="G32" s="101"/>
      <c r="H32" s="164"/>
      <c r="I32" s="102"/>
      <c r="J32" s="103"/>
      <c r="K32" s="104"/>
      <c r="M32" s="61"/>
      <c r="N32" s="98"/>
      <c r="O32" s="151"/>
      <c r="P32" s="99"/>
      <c r="Q32" s="101"/>
    </row>
    <row r="33" spans="2:17" ht="15.75" thickBot="1">
      <c r="B33" s="106" t="s">
        <v>24</v>
      </c>
      <c r="C33" s="107">
        <f>IF(SUM(C12:C31)=0,"",SUM(C12:C31))</f>
        <v>94624</v>
      </c>
      <c r="D33" s="107">
        <f>IF(OR(C33="",C33=0),"",(E33/C33)*10)</f>
        <v>46.88625507270882</v>
      </c>
      <c r="E33" s="107">
        <f>IF(SUM(E12:E31)=0,"",SUM(E12:E31))</f>
        <v>443656.5</v>
      </c>
      <c r="F33" s="108">
        <f>IF(SUM(F12:F31)=0,"",SUM(F12:F31))</f>
        <v>400940.78</v>
      </c>
      <c r="G33" s="109">
        <f>IF(SUM(G12:G31)=0,"",SUM(G12:G31))</f>
        <v>250703</v>
      </c>
      <c r="H33" s="165">
        <f>IF(SUM(H12:H31)=0,"",SUM(H12:H31))</f>
        <v>204888.16799999998</v>
      </c>
      <c r="I33" s="111">
        <f>IF(OR(G33=0,G33=""),"",(G33/H33)-1)</f>
        <v>0.22360896896691473</v>
      </c>
      <c r="J33" s="112">
        <f>SUM(J12:J31)</f>
        <v>192953.5</v>
      </c>
      <c r="K33" s="113">
        <f>SUM(K12:K31)</f>
        <v>196052.61200000002</v>
      </c>
      <c r="M33" s="114" t="s">
        <v>24</v>
      </c>
      <c r="N33" s="107">
        <f>IF(SUM(N12:N31)=0,"",SUM(N12:N31))</f>
        <v>82618</v>
      </c>
      <c r="O33" s="115">
        <f>IF(OR(N33="",N33=0),"",(P33/N33)*10)</f>
        <v>48.5294705754194</v>
      </c>
      <c r="P33" s="107">
        <f>IF(SUM(P12:P31)=0,"",SUM(P12:P31))</f>
        <v>400940.78</v>
      </c>
      <c r="Q33" s="109">
        <f>IF(SUM(Q12:Q31)=0,"",SUM(Q12:Q31))</f>
        <v>204888.16799999998</v>
      </c>
    </row>
    <row r="34" spans="2:10" ht="12.75" thickTop="1">
      <c r="B34" s="117"/>
      <c r="C34" s="118"/>
      <c r="D34" s="119"/>
      <c r="E34" s="118"/>
      <c r="F34" s="118"/>
      <c r="G34" s="118"/>
      <c r="H34" s="120"/>
      <c r="I34" s="121"/>
      <c r="J34" s="122"/>
    </row>
    <row r="35" spans="2:10" ht="12">
      <c r="B35" s="123" t="s">
        <v>47</v>
      </c>
      <c r="C35" s="124">
        <f>N33</f>
        <v>82618</v>
      </c>
      <c r="D35" s="124">
        <f>(E35/C35)*10</f>
        <v>48.5294705754194</v>
      </c>
      <c r="E35" s="124">
        <f>P33</f>
        <v>400940.78</v>
      </c>
      <c r="F35" s="124"/>
      <c r="G35" s="124">
        <f>Q33</f>
        <v>204888.16799999998</v>
      </c>
      <c r="H35" s="120"/>
      <c r="I35" s="121"/>
      <c r="J35" s="122"/>
    </row>
    <row r="36" spans="2:10" ht="12">
      <c r="B36" s="123" t="s">
        <v>48</v>
      </c>
      <c r="C36" s="125"/>
      <c r="D36" s="126"/>
      <c r="E36" s="125"/>
      <c r="F36" s="125"/>
      <c r="G36" s="125"/>
      <c r="H36" s="120"/>
      <c r="I36" s="121"/>
      <c r="J36" s="122"/>
    </row>
    <row r="37" spans="2:10" ht="12">
      <c r="B37" s="123" t="s">
        <v>25</v>
      </c>
      <c r="C37" s="127">
        <f>IF(OR(C33="",C33=0),"",(C33/C35)-1)</f>
        <v>0.14531942191774183</v>
      </c>
      <c r="D37" s="127">
        <f>IF(OR(D33="",D33=0),"",(D33/D35)-1)</f>
        <v>-0.03386015720399982</v>
      </c>
      <c r="E37" s="127">
        <f>IF(OR(E33="",E33=0),"",(E33/E35)-1)</f>
        <v>0.10653872624281324</v>
      </c>
      <c r="F37" s="127"/>
      <c r="G37" s="127">
        <f>IF(OR(G33="",G33=0),"",(G33/G35)-1)</f>
        <v>0.22360896896691473</v>
      </c>
      <c r="H37" s="120"/>
      <c r="I37" s="121"/>
      <c r="J37" s="122"/>
    </row>
    <row r="38" ht="11.25" thickBot="1"/>
    <row r="39" spans="2:8" ht="12.75">
      <c r="B39" s="128" t="s">
        <v>0</v>
      </c>
      <c r="C39" s="129" t="s">
        <v>50</v>
      </c>
      <c r="D39" s="130" t="s">
        <v>50</v>
      </c>
      <c r="E39" s="131" t="s">
        <v>50</v>
      </c>
      <c r="F39" s="131" t="s">
        <v>50</v>
      </c>
      <c r="G39" s="132" t="s">
        <v>85</v>
      </c>
      <c r="H39" s="133" t="s">
        <v>86</v>
      </c>
    </row>
    <row r="40" spans="2:8" ht="12">
      <c r="B40" s="52"/>
      <c r="C40" s="134" t="s">
        <v>87</v>
      </c>
      <c r="D40" s="135" t="s">
        <v>87</v>
      </c>
      <c r="E40" s="136" t="s">
        <v>87</v>
      </c>
      <c r="F40" s="136" t="s">
        <v>87</v>
      </c>
      <c r="G40" s="137" t="s">
        <v>88</v>
      </c>
      <c r="H40" s="138" t="s">
        <v>89</v>
      </c>
    </row>
    <row r="41" spans="2:8" ht="12.75">
      <c r="B41" s="52"/>
      <c r="C41" s="139" t="s">
        <v>108</v>
      </c>
      <c r="D41" s="140" t="s">
        <v>109</v>
      </c>
      <c r="E41" s="141" t="s">
        <v>108</v>
      </c>
      <c r="F41" s="141" t="s">
        <v>109</v>
      </c>
      <c r="G41" s="137" t="s">
        <v>90</v>
      </c>
      <c r="H41" s="138" t="s">
        <v>77</v>
      </c>
    </row>
    <row r="42" spans="2:8" ht="12">
      <c r="B42" s="52"/>
      <c r="C42" s="142" t="s">
        <v>91</v>
      </c>
      <c r="D42" s="143" t="s">
        <v>91</v>
      </c>
      <c r="E42" s="144" t="s">
        <v>58</v>
      </c>
      <c r="F42" s="144" t="s">
        <v>58</v>
      </c>
      <c r="G42" s="145" t="s">
        <v>87</v>
      </c>
      <c r="H42" s="146"/>
    </row>
    <row r="43" spans="2:8" ht="12">
      <c r="B43" s="52" t="s">
        <v>8</v>
      </c>
      <c r="C43" s="147">
        <f>'[22]AV'!$AI168</f>
        <v>2629.2</v>
      </c>
      <c r="D43" s="148">
        <f>'[2]AV'!$AH168</f>
        <v>3311.042000000001</v>
      </c>
      <c r="E43" s="149">
        <f>IF(OR(G12="",G12=0),"",C43/G12)</f>
        <v>0.9306902654867256</v>
      </c>
      <c r="F43" s="150">
        <f>IF(OR(H12="",H12=0),"",D43/H12)</f>
        <v>0.9964788117765389</v>
      </c>
      <c r="G43" s="151">
        <f aca="true" t="shared" si="7" ref="G43:G64">IF(OR(E43="",E43=0),"",(E43-F43)*100)</f>
        <v>-6.578854628981324</v>
      </c>
      <c r="H43" s="120">
        <f>IF(E12="","",(G12/E12))</f>
        <v>0.3498452012383901</v>
      </c>
    </row>
    <row r="44" spans="2:8" ht="12">
      <c r="B44" s="52" t="s">
        <v>31</v>
      </c>
      <c r="C44" s="148">
        <f>'[22]AV'!$AI169</f>
        <v>6292.3</v>
      </c>
      <c r="D44" s="148">
        <f>'[2]AV'!$AH169</f>
        <v>6955.798</v>
      </c>
      <c r="E44" s="150">
        <f>IF(OR(G13="",G13=0),"",C44/G13)</f>
        <v>0.9680461538461539</v>
      </c>
      <c r="F44" s="150">
        <f>IF(OR(H13="",H13=0),"",D44/H13)</f>
        <v>0.9105621601737921</v>
      </c>
      <c r="G44" s="151">
        <f t="shared" si="7"/>
        <v>5.748399367236178</v>
      </c>
      <c r="H44" s="120">
        <f>IF(E13="","",(G13/E13))</f>
        <v>0.3535490889311939</v>
      </c>
    </row>
    <row r="45" spans="2:8" ht="12">
      <c r="B45" s="52" t="s">
        <v>9</v>
      </c>
      <c r="C45" s="148">
        <f>'[22]AV'!$AI170</f>
        <v>22319.1</v>
      </c>
      <c r="D45" s="148">
        <f>'[2]AV'!$AH170</f>
        <v>16396.985999999997</v>
      </c>
      <c r="E45" s="150">
        <f aca="true" t="shared" si="8" ref="E45:F61">IF(OR(G14="",G14=0),"",C45/G14)</f>
        <v>0.99196</v>
      </c>
      <c r="F45" s="166">
        <f t="shared" si="8"/>
        <v>0.9849796038705041</v>
      </c>
      <c r="G45" s="151">
        <f t="shared" si="7"/>
        <v>0.6980396129495858</v>
      </c>
      <c r="H45" s="120">
        <f>IF(E14="","",(G14/E14))</f>
        <v>0.5587285820710206</v>
      </c>
    </row>
    <row r="46" spans="2:8" ht="12">
      <c r="B46" s="52" t="s">
        <v>28</v>
      </c>
      <c r="C46" s="148">
        <f>'[22]AV'!$AI171</f>
        <v>2212.7</v>
      </c>
      <c r="D46" s="148">
        <f>'[2]AV'!$AH171</f>
        <v>2630.4280000000003</v>
      </c>
      <c r="E46" s="150">
        <f t="shared" si="8"/>
        <v>0.88508</v>
      </c>
      <c r="F46" s="166">
        <f t="shared" si="8"/>
        <v>0.9597552183215554</v>
      </c>
      <c r="G46" s="151">
        <f t="shared" si="7"/>
        <v>-7.467521832155544</v>
      </c>
      <c r="H46" s="120">
        <f>IF(E15="","",(G15/E15))</f>
        <v>0.4032258064516129</v>
      </c>
    </row>
    <row r="47" spans="2:8" ht="12">
      <c r="B47" s="52" t="s">
        <v>10</v>
      </c>
      <c r="C47" s="148">
        <f>'[22]AV'!$AI172</f>
        <v>13085.1</v>
      </c>
      <c r="D47" s="148">
        <f>'[2]AV'!$AH172</f>
        <v>6059.731</v>
      </c>
      <c r="E47" s="150">
        <f t="shared" si="8"/>
        <v>0.93465</v>
      </c>
      <c r="F47" s="166">
        <f t="shared" si="8"/>
        <v>0.9447459658647818</v>
      </c>
      <c r="G47" s="151">
        <f t="shared" si="7"/>
        <v>-1.0095965864781786</v>
      </c>
      <c r="H47" s="120">
        <f aca="true" t="shared" si="9" ref="H47:H62">IF(E16="","",(G16/E16))</f>
        <v>0.5668016194331984</v>
      </c>
    </row>
    <row r="48" spans="2:8" ht="12">
      <c r="B48" s="52" t="s">
        <v>11</v>
      </c>
      <c r="C48" s="148">
        <f>'[22]AV'!$AI173</f>
        <v>20519.1</v>
      </c>
      <c r="D48" s="148">
        <f>'[2]AV'!$AH173</f>
        <v>13520.218999999997</v>
      </c>
      <c r="E48" s="150">
        <f t="shared" si="8"/>
        <v>0.9771</v>
      </c>
      <c r="F48" s="166">
        <f t="shared" si="8"/>
        <v>0.9957211198234479</v>
      </c>
      <c r="G48" s="151">
        <f t="shared" si="7"/>
        <v>-1.862111982344794</v>
      </c>
      <c r="H48" s="120">
        <f t="shared" si="9"/>
        <v>0.8467741935483871</v>
      </c>
    </row>
    <row r="49" spans="2:8" ht="12">
      <c r="B49" s="52" t="s">
        <v>12</v>
      </c>
      <c r="C49" s="148">
        <f>'[22]AV'!$AI174</f>
        <v>3254.1</v>
      </c>
      <c r="D49" s="148">
        <f>'[2]AV'!$AH174</f>
        <v>3751.356</v>
      </c>
      <c r="E49" s="150">
        <f t="shared" si="8"/>
        <v>0.986090909090909</v>
      </c>
      <c r="F49" s="166">
        <f t="shared" si="8"/>
        <v>0.981814727079576</v>
      </c>
      <c r="G49" s="151">
        <f t="shared" si="7"/>
        <v>0.4276182011333063</v>
      </c>
      <c r="H49" s="120">
        <f t="shared" si="9"/>
        <v>0.40441176470588236</v>
      </c>
    </row>
    <row r="50" spans="2:8" ht="12">
      <c r="B50" s="52" t="s">
        <v>14</v>
      </c>
      <c r="C50" s="148">
        <f>'[22]AV'!$AI175</f>
        <v>314.3</v>
      </c>
      <c r="D50" s="148">
        <f>'[2]AV'!$AH175</f>
        <v>718.6830000000001</v>
      </c>
      <c r="E50" s="150">
        <f t="shared" si="8"/>
        <v>0.9670769230769232</v>
      </c>
      <c r="F50" s="166">
        <f t="shared" si="8"/>
        <v>1</v>
      </c>
      <c r="G50" s="151">
        <f t="shared" si="7"/>
        <v>-3.2923076923076833</v>
      </c>
      <c r="H50" s="120">
        <f t="shared" si="9"/>
        <v>0.07975460122699386</v>
      </c>
    </row>
    <row r="51" spans="2:8" ht="12">
      <c r="B51" s="52" t="s">
        <v>27</v>
      </c>
      <c r="C51" s="148">
        <f>'[22]AV'!$AI176</f>
        <v>21219</v>
      </c>
      <c r="D51" s="148">
        <f>'[2]AV'!$AH176</f>
        <v>15218.885</v>
      </c>
      <c r="E51" s="150">
        <f t="shared" si="8"/>
        <v>0.9225652173913044</v>
      </c>
      <c r="F51" s="166">
        <f t="shared" si="8"/>
        <v>0.9832069262118267</v>
      </c>
      <c r="G51" s="151">
        <f t="shared" si="7"/>
        <v>-6.064170882052233</v>
      </c>
      <c r="H51" s="120">
        <f t="shared" si="9"/>
        <v>0.7235434755253555</v>
      </c>
    </row>
    <row r="52" spans="2:8" ht="12">
      <c r="B52" s="52" t="s">
        <v>15</v>
      </c>
      <c r="C52" s="148">
        <f>'[22]AV'!$AI177</f>
        <v>6746.9</v>
      </c>
      <c r="D52" s="148">
        <f>'[2]AV'!$AH177</f>
        <v>11305.400999999998</v>
      </c>
      <c r="E52" s="150">
        <f t="shared" si="8"/>
        <v>0.9638428571428571</v>
      </c>
      <c r="F52" s="166">
        <f t="shared" si="8"/>
        <v>0.9912226642015425</v>
      </c>
      <c r="G52" s="151">
        <f t="shared" si="7"/>
        <v>-2.737980705868537</v>
      </c>
      <c r="H52" s="120">
        <f t="shared" si="9"/>
        <v>0.44025157232704404</v>
      </c>
    </row>
    <row r="53" spans="2:8" ht="12">
      <c r="B53" s="52" t="s">
        <v>29</v>
      </c>
      <c r="C53" s="148">
        <f>'[22]AV'!$AI178</f>
        <v>472</v>
      </c>
      <c r="D53" s="148">
        <f>'[2]AV'!$AH178</f>
        <v>1089.89</v>
      </c>
      <c r="E53" s="150">
        <f t="shared" si="8"/>
        <v>0.944</v>
      </c>
      <c r="F53" s="166">
        <f t="shared" si="8"/>
        <v>1</v>
      </c>
      <c r="G53" s="151">
        <f t="shared" si="7"/>
        <v>-5.600000000000005</v>
      </c>
      <c r="H53" s="120">
        <f t="shared" si="9"/>
        <v>0.18518518518518517</v>
      </c>
    </row>
    <row r="54" spans="2:8" ht="12">
      <c r="B54" s="52" t="s">
        <v>16</v>
      </c>
      <c r="C54" s="148">
        <f>'[22]AV'!$AI179</f>
        <v>39533.3</v>
      </c>
      <c r="D54" s="148">
        <f>'[2]AV'!$AH179</f>
        <v>31537.46799999999</v>
      </c>
      <c r="E54" s="150">
        <f>IF(OR(G23="",G23=0),"",C54/G23)</f>
        <v>0.9944733730787614</v>
      </c>
      <c r="F54" s="166">
        <f>IF(OR(H23="",H23=0),"",D54/H23)</f>
        <v>0.9978926763478677</v>
      </c>
      <c r="G54" s="151">
        <f t="shared" si="7"/>
        <v>-0.3419303269106333</v>
      </c>
      <c r="H54" s="120">
        <f t="shared" si="9"/>
        <v>0.6515763680022292</v>
      </c>
    </row>
    <row r="55" spans="2:8" ht="12">
      <c r="B55" s="52" t="s">
        <v>17</v>
      </c>
      <c r="C55" s="148">
        <f>'[22]AV'!$AI180</f>
        <v>14276.8</v>
      </c>
      <c r="D55" s="148">
        <f>'[2]AV'!$AH180</f>
        <v>13667.5</v>
      </c>
      <c r="E55" s="150">
        <f t="shared" si="8"/>
        <v>0.9914444444444444</v>
      </c>
      <c r="F55" s="166">
        <f t="shared" si="8"/>
        <v>0.9854115115963846</v>
      </c>
      <c r="G55" s="151">
        <f t="shared" si="7"/>
        <v>0.6032932848059724</v>
      </c>
      <c r="H55" s="120">
        <f t="shared" si="9"/>
        <v>0.5302890812005155</v>
      </c>
    </row>
    <row r="56" spans="2:8" ht="12">
      <c r="B56" s="52" t="s">
        <v>18</v>
      </c>
      <c r="C56" s="148">
        <f>'[22]AV'!$AI181</f>
        <v>29627</v>
      </c>
      <c r="D56" s="148">
        <f>'[2]AV'!$AH181</f>
        <v>24952.387</v>
      </c>
      <c r="E56" s="150">
        <f t="shared" si="8"/>
        <v>0.9975420875420875</v>
      </c>
      <c r="F56" s="166">
        <f t="shared" si="8"/>
        <v>0.9805351543633197</v>
      </c>
      <c r="G56" s="151">
        <f t="shared" si="7"/>
        <v>1.700693317876778</v>
      </c>
      <c r="H56" s="120">
        <f t="shared" si="9"/>
        <v>0.5551401869158878</v>
      </c>
    </row>
    <row r="57" spans="2:8" ht="12">
      <c r="B57" s="52" t="s">
        <v>19</v>
      </c>
      <c r="C57" s="148">
        <f>'[22]AV'!$AI182</f>
        <v>11292</v>
      </c>
      <c r="D57" s="148">
        <f>'[2]AV'!$AH182</f>
        <v>8480.184999999998</v>
      </c>
      <c r="E57" s="150">
        <f t="shared" si="8"/>
        <v>0.941</v>
      </c>
      <c r="F57" s="166">
        <f t="shared" si="8"/>
        <v>0.9978184963038572</v>
      </c>
      <c r="G57" s="151">
        <f t="shared" si="7"/>
        <v>-5.681849630385727</v>
      </c>
      <c r="H57" s="120">
        <f t="shared" si="9"/>
        <v>0.8064516129032258</v>
      </c>
    </row>
    <row r="58" spans="2:8" ht="12">
      <c r="B58" s="52" t="s">
        <v>20</v>
      </c>
      <c r="C58" s="148">
        <f>'[22]AV'!$AI183</f>
        <v>6119</v>
      </c>
      <c r="D58" s="148">
        <f>'[2]AV'!$AH183</f>
        <v>6596.8110000000015</v>
      </c>
      <c r="E58" s="150">
        <f t="shared" si="8"/>
        <v>0.9413846153846154</v>
      </c>
      <c r="F58" s="166">
        <f t="shared" si="8"/>
        <v>0.974128807528517</v>
      </c>
      <c r="G58" s="151">
        <f t="shared" si="7"/>
        <v>-3.2744192143901674</v>
      </c>
      <c r="H58" s="120">
        <f t="shared" si="9"/>
        <v>0.39351011018283083</v>
      </c>
    </row>
    <row r="59" spans="2:8" ht="12">
      <c r="B59" s="52" t="s">
        <v>21</v>
      </c>
      <c r="C59" s="148">
        <f>'[22]AV'!$AI184</f>
        <v>6424.1</v>
      </c>
      <c r="D59" s="148">
        <f>'[2]AV'!$AH184</f>
        <v>3192.95</v>
      </c>
      <c r="E59" s="150">
        <f t="shared" si="8"/>
        <v>0.9243309352517987</v>
      </c>
      <c r="F59" s="166">
        <f t="shared" si="8"/>
        <v>0.9157328989293816</v>
      </c>
      <c r="G59" s="151">
        <f t="shared" si="7"/>
        <v>0.8598036322417069</v>
      </c>
      <c r="H59" s="120">
        <f>IF(E28="","",(G28/E28))</f>
        <v>0.5189665471923537</v>
      </c>
    </row>
    <row r="60" spans="2:8" ht="12">
      <c r="B60" s="52" t="s">
        <v>30</v>
      </c>
      <c r="C60" s="148">
        <f>'[22]AV'!$AI185</f>
        <v>30263.1</v>
      </c>
      <c r="D60" s="148">
        <f>'[2]AV'!$AH185</f>
        <v>23968.724999999995</v>
      </c>
      <c r="E60" s="150">
        <f t="shared" si="8"/>
        <v>0.9873768352365415</v>
      </c>
      <c r="F60" s="166">
        <f t="shared" si="8"/>
        <v>0.9881995197268021</v>
      </c>
      <c r="G60" s="151">
        <f t="shared" si="7"/>
        <v>-0.08226844902605723</v>
      </c>
      <c r="H60" s="120">
        <f>IF(E29="","",(G29/E29))</f>
        <v>0.6839991073421111</v>
      </c>
    </row>
    <row r="61" spans="2:8" ht="12">
      <c r="B61" s="52" t="s">
        <v>22</v>
      </c>
      <c r="C61" s="148">
        <f>'[22]AV'!$AI186</f>
        <v>6584.2</v>
      </c>
      <c r="D61" s="148">
        <f>'[2]AV'!$AH186</f>
        <v>7705.844000000001</v>
      </c>
      <c r="E61" s="150">
        <f t="shared" si="8"/>
        <v>0.9976060606060606</v>
      </c>
      <c r="F61" s="166">
        <f t="shared" si="8"/>
        <v>0.9836582539163629</v>
      </c>
      <c r="G61" s="151">
        <f t="shared" si="7"/>
        <v>1.394780668969775</v>
      </c>
      <c r="H61" s="120">
        <f t="shared" si="9"/>
        <v>0.345821325648415</v>
      </c>
    </row>
    <row r="62" spans="2:8" ht="12">
      <c r="B62" s="52" t="s">
        <v>23</v>
      </c>
      <c r="C62" s="148">
        <f>'[22]AV'!$AI187</f>
        <v>664.4</v>
      </c>
      <c r="D62" s="148">
        <f>'[2]AV'!$AH187</f>
        <v>246.505</v>
      </c>
      <c r="E62" s="150">
        <f>IF(OR(G31="",G31=0),"",C62/G31)</f>
        <v>0.9491428571428571</v>
      </c>
      <c r="F62" s="166">
        <f>IF(OR(H31="",H31=0),"",D62/H31)</f>
        <v>0.9319483563637738</v>
      </c>
      <c r="G62" s="151">
        <f t="shared" si="7"/>
        <v>1.7194500779083244</v>
      </c>
      <c r="H62" s="120">
        <f t="shared" si="9"/>
        <v>0.08481764206955046</v>
      </c>
    </row>
    <row r="63" spans="2:8" ht="12">
      <c r="B63" s="52"/>
      <c r="C63" s="148"/>
      <c r="D63" s="148"/>
      <c r="E63" s="152"/>
      <c r="F63" s="150">
        <f>IF(OR(H32="",H32=0),"",D63/H32)</f>
      </c>
      <c r="G63" s="151"/>
      <c r="H63" s="120"/>
    </row>
    <row r="64" spans="2:8" ht="12.75" thickBot="1">
      <c r="B64" s="153" t="s">
        <v>24</v>
      </c>
      <c r="C64" s="154">
        <f>IF(SUM(C43:C62)=0,"",SUM(C43:C62))</f>
        <v>243847.7</v>
      </c>
      <c r="D64" s="154">
        <f>IF(SUM(D43:D62)=0,"",SUM(D43:D62))</f>
        <v>201306.794</v>
      </c>
      <c r="E64" s="155">
        <f>IF(OR(G33="",G33=0),"",C64/G33)</f>
        <v>0.9726556921935517</v>
      </c>
      <c r="F64" s="156">
        <f>IF(OR(H33="",H33=0),"",D64/H33)</f>
        <v>0.9825203473926324</v>
      </c>
      <c r="G64" s="157">
        <f t="shared" si="7"/>
        <v>-0.9864655199080641</v>
      </c>
      <c r="H64" s="158">
        <f>IF(E33="","",(G33/E33))</f>
        <v>0.5650835725386645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B7" sqref="B7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25" customWidth="1"/>
    <col min="4" max="4" width="14.66015625" style="26" customWidth="1"/>
    <col min="5" max="5" width="14.16015625" style="25" customWidth="1"/>
    <col min="6" max="7" width="14.66015625" style="25" customWidth="1"/>
    <col min="8" max="8" width="14.5" style="27" customWidth="1"/>
    <col min="9" max="9" width="16.5" style="28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24" t="s">
        <v>63</v>
      </c>
    </row>
    <row r="2" spans="1:5" ht="10.5">
      <c r="A2" s="23">
        <v>18512</v>
      </c>
      <c r="B2" s="29"/>
      <c r="E2" s="30"/>
    </row>
    <row r="3" ht="15" customHeight="1" hidden="1">
      <c r="A3" s="23">
        <v>31465</v>
      </c>
    </row>
    <row r="4" spans="1:5" s="31" customFormat="1" ht="15" customHeight="1" thickBot="1">
      <c r="A4" s="31">
        <v>6356</v>
      </c>
      <c r="B4" s="32"/>
      <c r="D4" s="30"/>
      <c r="E4" s="33"/>
    </row>
    <row r="5" spans="1:10" ht="30">
      <c r="A5" s="23">
        <v>13608</v>
      </c>
      <c r="B5" s="34" t="s">
        <v>103</v>
      </c>
      <c r="C5" s="34"/>
      <c r="D5" s="35"/>
      <c r="E5" s="36"/>
      <c r="F5" s="36"/>
      <c r="G5" s="36"/>
      <c r="H5" s="36"/>
      <c r="I5" s="37"/>
      <c r="J5" s="38"/>
    </row>
    <row r="6" spans="1:8" ht="15" customHeight="1">
      <c r="A6" s="23">
        <v>7877</v>
      </c>
      <c r="B6" s="39"/>
      <c r="C6" s="40"/>
      <c r="D6" s="40"/>
      <c r="E6" s="40"/>
      <c r="F6" s="40"/>
      <c r="G6" s="40"/>
      <c r="H6" s="40"/>
    </row>
    <row r="7" ht="11.25" thickBot="1">
      <c r="A7" s="23">
        <v>1679</v>
      </c>
    </row>
    <row r="8" spans="1:17" ht="16.5" thickTop="1">
      <c r="A8" s="23">
        <v>16914</v>
      </c>
      <c r="B8" s="41" t="s">
        <v>0</v>
      </c>
      <c r="C8" s="42" t="s">
        <v>1</v>
      </c>
      <c r="D8" s="43"/>
      <c r="E8" s="43"/>
      <c r="F8" s="44"/>
      <c r="G8" s="45" t="s">
        <v>46</v>
      </c>
      <c r="H8" s="45" t="s">
        <v>44</v>
      </c>
      <c r="I8" s="46"/>
      <c r="J8" s="47" t="s">
        <v>65</v>
      </c>
      <c r="K8" s="47"/>
      <c r="M8" s="48" t="s">
        <v>0</v>
      </c>
      <c r="N8" s="49"/>
      <c r="O8" s="50" t="s">
        <v>1</v>
      </c>
      <c r="P8" s="51"/>
      <c r="Q8" s="45" t="s">
        <v>44</v>
      </c>
    </row>
    <row r="9" spans="1:17" ht="12.75">
      <c r="A9" s="23">
        <v>7818</v>
      </c>
      <c r="B9" s="52"/>
      <c r="C9" s="53" t="s">
        <v>46</v>
      </c>
      <c r="D9" s="54" t="s">
        <v>46</v>
      </c>
      <c r="E9" s="55" t="s">
        <v>46</v>
      </c>
      <c r="F9" s="56" t="s">
        <v>44</v>
      </c>
      <c r="G9" s="57" t="s">
        <v>50</v>
      </c>
      <c r="H9" s="57" t="s">
        <v>50</v>
      </c>
      <c r="I9" s="58" t="s">
        <v>71</v>
      </c>
      <c r="J9" s="59"/>
      <c r="K9" s="60"/>
      <c r="M9" s="61" t="s">
        <v>74</v>
      </c>
      <c r="N9" s="62"/>
      <c r="O9" s="63"/>
      <c r="P9" s="64"/>
      <c r="Q9" s="57" t="s">
        <v>50</v>
      </c>
    </row>
    <row r="10" spans="1:17" ht="12" customHeight="1">
      <c r="A10" s="23">
        <v>30702</v>
      </c>
      <c r="B10" s="52"/>
      <c r="C10" s="65" t="s">
        <v>2</v>
      </c>
      <c r="D10" s="66" t="s">
        <v>3</v>
      </c>
      <c r="E10" s="67" t="s">
        <v>4</v>
      </c>
      <c r="F10" s="68" t="s">
        <v>4</v>
      </c>
      <c r="G10" s="64" t="s">
        <v>76</v>
      </c>
      <c r="H10" s="64" t="s">
        <v>76</v>
      </c>
      <c r="I10" s="69" t="s">
        <v>77</v>
      </c>
      <c r="J10" s="70" t="s">
        <v>78</v>
      </c>
      <c r="K10" s="70" t="s">
        <v>79</v>
      </c>
      <c r="L10" s="71"/>
      <c r="M10" s="61" t="s">
        <v>80</v>
      </c>
      <c r="N10" s="72" t="s">
        <v>2</v>
      </c>
      <c r="O10" s="73" t="s">
        <v>3</v>
      </c>
      <c r="P10" s="72" t="s">
        <v>4</v>
      </c>
      <c r="Q10" s="64" t="s">
        <v>76</v>
      </c>
    </row>
    <row r="11" spans="1:17" ht="12">
      <c r="A11" s="23">
        <v>31458</v>
      </c>
      <c r="B11" s="74"/>
      <c r="C11" s="75" t="s">
        <v>5</v>
      </c>
      <c r="D11" s="76" t="s">
        <v>6</v>
      </c>
      <c r="E11" s="77" t="s">
        <v>7</v>
      </c>
      <c r="F11" s="78" t="s">
        <v>7</v>
      </c>
      <c r="G11" s="79" t="s">
        <v>55</v>
      </c>
      <c r="H11" s="79" t="s">
        <v>84</v>
      </c>
      <c r="I11" s="80"/>
      <c r="J11" s="81"/>
      <c r="K11" s="82"/>
      <c r="M11" s="83"/>
      <c r="N11" s="79" t="s">
        <v>5</v>
      </c>
      <c r="O11" s="76" t="s">
        <v>6</v>
      </c>
      <c r="P11" s="79" t="s">
        <v>7</v>
      </c>
      <c r="Q11" s="79" t="s">
        <v>84</v>
      </c>
    </row>
    <row r="12" spans="1:17" ht="13.5" customHeight="1">
      <c r="A12" s="23">
        <v>60665</v>
      </c>
      <c r="B12" s="84" t="s">
        <v>8</v>
      </c>
      <c r="C12" s="85">
        <f>IF(ISERROR('[59]Récolte_N'!$F$10)=TRUE,"",'[59]Récolte_N'!$F$10)</f>
        <v>480</v>
      </c>
      <c r="D12" s="85">
        <f aca="true" t="shared" si="0" ref="D12:D31">IF(OR(C12="",C12=0),"",(E12/C12)*10)</f>
        <v>44.58333333333333</v>
      </c>
      <c r="E12" s="86">
        <f>IF(ISERROR('[59]Récolte_N'!$H$10)=TRUE,"",'[59]Récolte_N'!$H$10)</f>
        <v>2140</v>
      </c>
      <c r="F12" s="86">
        <f>P12</f>
        <v>1795</v>
      </c>
      <c r="G12" s="160">
        <f>IF(ISERROR('[59]Récolte_N'!$I$10)=TRUE,"",'[59]Récolte_N'!$I$10)</f>
        <v>425</v>
      </c>
      <c r="H12" s="160">
        <f>Q12</f>
        <v>806.624</v>
      </c>
      <c r="I12" s="88">
        <f>IF(OR(H12=0,H12=""),"",(G12/H12)-1)</f>
        <v>-0.47311262744475746</v>
      </c>
      <c r="J12" s="89">
        <f>E12-G12</f>
        <v>1715</v>
      </c>
      <c r="K12" s="90">
        <f>P12-H12</f>
        <v>988.376</v>
      </c>
      <c r="L12" s="91"/>
      <c r="M12" s="92" t="s">
        <v>8</v>
      </c>
      <c r="N12" s="85">
        <f>IF(ISERROR('[1]Récolte_N'!$F$10)=TRUE,"",'[1]Récolte_N'!$F$10)</f>
        <v>370</v>
      </c>
      <c r="O12" s="85">
        <f aca="true" t="shared" si="1" ref="O12:O19">IF(OR(N12="",N12=0),"",(P12/N12)*10)</f>
        <v>48.513513513513516</v>
      </c>
      <c r="P12" s="86">
        <f>IF(ISERROR('[1]Récolte_N'!$H$10)=TRUE,"",'[1]Récolte_N'!$H$10)</f>
        <v>1795</v>
      </c>
      <c r="Q12" s="160">
        <f>'[2]SE'!$AI168</f>
        <v>806.624</v>
      </c>
    </row>
    <row r="13" spans="1:17" ht="13.5" customHeight="1">
      <c r="A13" s="23">
        <v>7280</v>
      </c>
      <c r="B13" s="93" t="s">
        <v>31</v>
      </c>
      <c r="C13" s="85">
        <f>IF(ISERROR('[60]Récolte_N'!$F$10)=TRUE,"",'[60]Récolte_N'!$F$10)</f>
        <v>6040</v>
      </c>
      <c r="D13" s="85">
        <f t="shared" si="0"/>
        <v>44.140728476821195</v>
      </c>
      <c r="E13" s="86">
        <f>IF(ISERROR('[60]Récolte_N'!$H$10)=TRUE,"",'[60]Récolte_N'!$H$10)</f>
        <v>26661</v>
      </c>
      <c r="F13" s="86">
        <f>P13</f>
        <v>27496</v>
      </c>
      <c r="G13" s="160">
        <f>IF(ISERROR('[60]Récolte_N'!$I$10)=TRUE,"",'[60]Récolte_N'!$I$10)</f>
        <v>5600</v>
      </c>
      <c r="H13" s="160">
        <f>Q13</f>
        <v>6654.261</v>
      </c>
      <c r="I13" s="88">
        <f>IF(OR(H13=0,H13=""),"",(G13/H13)-1)</f>
        <v>-0.1584339718565293</v>
      </c>
      <c r="J13" s="89">
        <f aca="true" t="shared" si="2" ref="J13:J31">E13-G13</f>
        <v>21061</v>
      </c>
      <c r="K13" s="90">
        <f>P13-H13</f>
        <v>20841.739</v>
      </c>
      <c r="L13" s="91"/>
      <c r="M13" s="94" t="s">
        <v>31</v>
      </c>
      <c r="N13" s="85">
        <f>IF(ISERROR('[3]Récolte_N'!$F$10)=TRUE,"",'[3]Récolte_N'!$F$10)</f>
        <v>6140</v>
      </c>
      <c r="O13" s="85">
        <f t="shared" si="1"/>
        <v>44.78175895765473</v>
      </c>
      <c r="P13" s="86">
        <f>IF(ISERROR('[3]Récolte_N'!$H$10)=TRUE,"",'[3]Récolte_N'!$H$10)</f>
        <v>27496</v>
      </c>
      <c r="Q13" s="160">
        <f>'[2]SE'!$AI169</f>
        <v>6654.261</v>
      </c>
    </row>
    <row r="14" spans="1:17" ht="13.5" customHeight="1">
      <c r="A14" s="23">
        <v>17376</v>
      </c>
      <c r="B14" s="93" t="s">
        <v>9</v>
      </c>
      <c r="C14" s="85">
        <f>IF(ISERROR('[61]Récolte_N'!$F$10)=TRUE,"",'[61]Récolte_N'!$F$10)</f>
        <v>2130</v>
      </c>
      <c r="D14" s="85">
        <f t="shared" si="0"/>
        <v>48.25821596244132</v>
      </c>
      <c r="E14" s="86">
        <f>IF(ISERROR('[61]Récolte_N'!$H$10)=TRUE,"",'[61]Récolte_N'!$H$10)</f>
        <v>10279</v>
      </c>
      <c r="F14" s="95">
        <f>P14</f>
        <v>11022</v>
      </c>
      <c r="G14" s="160">
        <f>IF(ISERROR('[61]Récolte_N'!$I$10)=TRUE,"",'[61]Récolte_N'!$I$10)</f>
        <v>5700</v>
      </c>
      <c r="H14" s="161">
        <f>Q14</f>
        <v>5611.843</v>
      </c>
      <c r="I14" s="88">
        <f aca="true" t="shared" si="3" ref="I14:I31">IF(OR(H14=0,H14=""),"",(G14/H14)-1)</f>
        <v>0.015709099488349976</v>
      </c>
      <c r="J14" s="89">
        <f t="shared" si="2"/>
        <v>4579</v>
      </c>
      <c r="K14" s="97">
        <f>P14-H14</f>
        <v>5410.157</v>
      </c>
      <c r="L14" s="91"/>
      <c r="M14" s="61" t="s">
        <v>9</v>
      </c>
      <c r="N14" s="85">
        <f>IF(ISERROR('[4]Récolte_N'!$F$10)=TRUE,"",'[4]Récolte_N'!$F$10)</f>
        <v>2160</v>
      </c>
      <c r="O14" s="85">
        <f t="shared" si="1"/>
        <v>51.02777777777778</v>
      </c>
      <c r="P14" s="86">
        <f>IF(ISERROR('[4]Récolte_N'!$H$10)=TRUE,"",'[4]Récolte_N'!$H$10)</f>
        <v>11022</v>
      </c>
      <c r="Q14" s="160">
        <f>'[2]SE'!$AI170</f>
        <v>5611.843</v>
      </c>
    </row>
    <row r="15" spans="1:17" ht="13.5" customHeight="1">
      <c r="A15" s="23">
        <v>26391</v>
      </c>
      <c r="B15" s="93" t="s">
        <v>28</v>
      </c>
      <c r="C15" s="85">
        <f>IF(ISERROR('[62]Récolte_N'!$F$10)=TRUE,"",'[62]Récolte_N'!$F$10)</f>
        <v>1530</v>
      </c>
      <c r="D15" s="85">
        <f t="shared" si="0"/>
        <v>53</v>
      </c>
      <c r="E15" s="86">
        <f>IF(ISERROR('[62]Récolte_N'!$H$10)=TRUE,"",'[62]Récolte_N'!$H$10)</f>
        <v>8109</v>
      </c>
      <c r="F15" s="95">
        <f aca="true" t="shared" si="4" ref="F15:F30">P15</f>
        <v>8480</v>
      </c>
      <c r="G15" s="160">
        <f>IF(ISERROR('[62]Récolte_N'!$I$10)=TRUE,"",'[62]Récolte_N'!$I$10)</f>
        <v>5000</v>
      </c>
      <c r="H15" s="161">
        <f aca="true" t="shared" si="5" ref="H15:H30">Q15</f>
        <v>5362.909000000001</v>
      </c>
      <c r="I15" s="88">
        <f t="shared" si="3"/>
        <v>-0.06767017676414055</v>
      </c>
      <c r="J15" s="89">
        <f t="shared" si="2"/>
        <v>3109</v>
      </c>
      <c r="K15" s="97">
        <f aca="true" t="shared" si="6" ref="K15:K30">P15-H15</f>
        <v>3117.0909999999994</v>
      </c>
      <c r="L15" s="91"/>
      <c r="M15" s="61" t="s">
        <v>28</v>
      </c>
      <c r="N15" s="85">
        <f>IF(ISERROR('[5]Récolte_N'!$F$10)=TRUE,"",'[5]Récolte_N'!$F$10)</f>
        <v>1600</v>
      </c>
      <c r="O15" s="85">
        <f t="shared" si="1"/>
        <v>53</v>
      </c>
      <c r="P15" s="86">
        <f>IF(ISERROR('[5]Récolte_N'!$H$10)=TRUE,"",'[5]Récolte_N'!$H$10)</f>
        <v>8480</v>
      </c>
      <c r="Q15" s="160">
        <f>'[2]SE'!$AI171</f>
        <v>5362.909000000001</v>
      </c>
    </row>
    <row r="16" spans="1:17" ht="13.5" customHeight="1">
      <c r="A16" s="23">
        <v>19136</v>
      </c>
      <c r="B16" s="93" t="s">
        <v>10</v>
      </c>
      <c r="C16" s="85">
        <f>IF(ISERROR('[63]Récolte_N'!$F$10)=TRUE,"",'[63]Récolte_N'!$F$10)</f>
        <v>100</v>
      </c>
      <c r="D16" s="85">
        <f t="shared" si="0"/>
        <v>76</v>
      </c>
      <c r="E16" s="86">
        <f>IF(ISERROR('[63]Récolte_N'!$H$10)=TRUE,"",'[63]Récolte_N'!$H$10)</f>
        <v>760</v>
      </c>
      <c r="F16" s="95">
        <f t="shared" si="4"/>
        <v>1400</v>
      </c>
      <c r="G16" s="160">
        <f>IF(ISERROR('[63]Récolte_N'!$I$10)=TRUE,"",'[63]Récolte_N'!$I$10)</f>
        <v>900</v>
      </c>
      <c r="H16" s="161">
        <f t="shared" si="5"/>
        <v>1084.4260000000002</v>
      </c>
      <c r="I16" s="88">
        <f>IF(OR(H16=0,H16=""),"",(G16/H16)-1)</f>
        <v>-0.17006785156386894</v>
      </c>
      <c r="J16" s="89">
        <f t="shared" si="2"/>
        <v>-140</v>
      </c>
      <c r="K16" s="97">
        <f t="shared" si="6"/>
        <v>315.57399999999984</v>
      </c>
      <c r="L16" s="91"/>
      <c r="M16" s="61" t="s">
        <v>10</v>
      </c>
      <c r="N16" s="85">
        <f>IF(ISERROR('[6]Récolte_N'!$F$10)=TRUE,"",'[6]Récolte_N'!$F$10)</f>
        <v>200</v>
      </c>
      <c r="O16" s="85">
        <f t="shared" si="1"/>
        <v>70</v>
      </c>
      <c r="P16" s="86">
        <f>IF(ISERROR('[6]Récolte_N'!$H$10)=TRUE,"",'[6]Récolte_N'!$H$10)</f>
        <v>1400</v>
      </c>
      <c r="Q16" s="160">
        <f>'[2]SE'!$AI172</f>
        <v>1084.4260000000002</v>
      </c>
    </row>
    <row r="17" spans="1:17" ht="13.5" customHeight="1">
      <c r="A17" s="23">
        <v>1790</v>
      </c>
      <c r="B17" s="93" t="s">
        <v>11</v>
      </c>
      <c r="C17" s="85">
        <f>IF(ISERROR('[64]Récolte_N'!$F$10)=TRUE,"",'[64]Récolte_N'!$F$10)</f>
        <v>580</v>
      </c>
      <c r="D17" s="85">
        <f t="shared" si="0"/>
        <v>64.82758620689654</v>
      </c>
      <c r="E17" s="86">
        <f>IF(ISERROR('[64]Récolte_N'!$H$10)=TRUE,"",'[64]Récolte_N'!$H$10)</f>
        <v>3760</v>
      </c>
      <c r="F17" s="95">
        <f t="shared" si="4"/>
        <v>5700</v>
      </c>
      <c r="G17" s="160">
        <f>IF(ISERROR('[64]Récolte_N'!$I$10)=TRUE,"",'[64]Récolte_N'!$I$10)</f>
        <v>3000</v>
      </c>
      <c r="H17" s="161">
        <f t="shared" si="5"/>
        <v>3265.262</v>
      </c>
      <c r="I17" s="88">
        <f t="shared" si="3"/>
        <v>-0.08123758522287039</v>
      </c>
      <c r="J17" s="89">
        <f t="shared" si="2"/>
        <v>760</v>
      </c>
      <c r="K17" s="97">
        <f t="shared" si="6"/>
        <v>2434.738</v>
      </c>
      <c r="L17" s="91"/>
      <c r="M17" s="61" t="s">
        <v>11</v>
      </c>
      <c r="N17" s="85">
        <f>IF(ISERROR('[7]Récolte_N'!$F$10)=TRUE,"",'[7]Récolte_N'!$F$10)</f>
        <v>930</v>
      </c>
      <c r="O17" s="85">
        <f t="shared" si="1"/>
        <v>61.29032258064516</v>
      </c>
      <c r="P17" s="86">
        <f>IF(ISERROR('[7]Récolte_N'!$H$10)=TRUE,"",'[7]Récolte_N'!$H$10)</f>
        <v>5700</v>
      </c>
      <c r="Q17" s="160">
        <f>'[2]SE'!$AI173</f>
        <v>3265.262</v>
      </c>
    </row>
    <row r="18" spans="1:17" ht="13.5" customHeight="1">
      <c r="A18" s="23" t="s">
        <v>13</v>
      </c>
      <c r="B18" s="93" t="s">
        <v>12</v>
      </c>
      <c r="C18" s="85">
        <f>IF(ISERROR('[65]Récolte_N'!$F$10)=TRUE,"",'[65]Récolte_N'!$F$10)</f>
        <v>3550</v>
      </c>
      <c r="D18" s="85">
        <f t="shared" si="0"/>
        <v>45.2112676056338</v>
      </c>
      <c r="E18" s="86">
        <f>IF(ISERROR('[65]Récolte_N'!$H$10)=TRUE,"",'[65]Récolte_N'!$H$10)</f>
        <v>16050</v>
      </c>
      <c r="F18" s="95">
        <f t="shared" si="4"/>
        <v>16320</v>
      </c>
      <c r="G18" s="160">
        <f>IF(ISERROR('[65]Récolte_N'!$I$10)=TRUE,"",'[65]Récolte_N'!$I$10)</f>
        <v>5100</v>
      </c>
      <c r="H18" s="161">
        <f t="shared" si="5"/>
        <v>6837.253</v>
      </c>
      <c r="I18" s="88">
        <f t="shared" si="3"/>
        <v>-0.25408639990358695</v>
      </c>
      <c r="J18" s="89">
        <f t="shared" si="2"/>
        <v>10950</v>
      </c>
      <c r="K18" s="97">
        <f t="shared" si="6"/>
        <v>9482.747</v>
      </c>
      <c r="L18" s="91"/>
      <c r="M18" s="61" t="s">
        <v>12</v>
      </c>
      <c r="N18" s="85">
        <f>IF(ISERROR('[8]Récolte_N'!$F$10)=TRUE,"",'[8]Récolte_N'!$F$10)</f>
        <v>3535</v>
      </c>
      <c r="O18" s="85">
        <f t="shared" si="1"/>
        <v>46.16690240452617</v>
      </c>
      <c r="P18" s="86">
        <f>IF(ISERROR('[8]Récolte_N'!$H$10)=TRUE,"",'[8]Récolte_N'!$H$10)</f>
        <v>16320</v>
      </c>
      <c r="Q18" s="160">
        <f>'[2]SE'!$AI174</f>
        <v>6837.253</v>
      </c>
    </row>
    <row r="19" spans="1:17" ht="13.5" customHeight="1">
      <c r="A19" s="23" t="s">
        <v>13</v>
      </c>
      <c r="B19" s="93" t="s">
        <v>14</v>
      </c>
      <c r="C19" s="85">
        <f>IF(ISERROR('[66]Récolte_N'!$F$10)=TRUE,"",'[66]Récolte_N'!$F$10)</f>
        <v>410</v>
      </c>
      <c r="D19" s="85">
        <f t="shared" si="0"/>
        <v>30</v>
      </c>
      <c r="E19" s="86">
        <f>IF(ISERROR('[66]Récolte_N'!$H$10)=TRUE,"",'[66]Récolte_N'!$H$10)</f>
        <v>1230</v>
      </c>
      <c r="F19" s="95">
        <f t="shared" si="4"/>
        <v>1475</v>
      </c>
      <c r="G19" s="160">
        <f>IF(ISERROR('[66]Récolte_N'!$I$10)=TRUE,"",'[66]Récolte_N'!$I$10)</f>
        <v>550</v>
      </c>
      <c r="H19" s="161">
        <f t="shared" si="5"/>
        <v>919.379</v>
      </c>
      <c r="I19" s="88">
        <f>IF(OR(H19=0,H19=""),"",(G19/H19)-1)</f>
        <v>-0.401770107866288</v>
      </c>
      <c r="J19" s="89">
        <f t="shared" si="2"/>
        <v>680</v>
      </c>
      <c r="K19" s="97">
        <f t="shared" si="6"/>
        <v>555.621</v>
      </c>
      <c r="L19" s="91"/>
      <c r="M19" s="61" t="s">
        <v>14</v>
      </c>
      <c r="N19" s="85">
        <f>IF(ISERROR('[9]Récolte_N'!$F$10)=TRUE,"",'[9]Récolte_N'!$F$10)</f>
        <v>500</v>
      </c>
      <c r="O19" s="85">
        <f t="shared" si="1"/>
        <v>29.5</v>
      </c>
      <c r="P19" s="86">
        <f>IF(ISERROR('[9]Récolte_N'!$H$10)=TRUE,"",'[9]Récolte_N'!$H$10)</f>
        <v>1475</v>
      </c>
      <c r="Q19" s="160">
        <f>'[2]SE'!$AI175</f>
        <v>919.379</v>
      </c>
    </row>
    <row r="20" spans="1:17" ht="13.5" customHeight="1">
      <c r="A20" s="23" t="s">
        <v>13</v>
      </c>
      <c r="B20" s="93" t="s">
        <v>27</v>
      </c>
      <c r="C20" s="85">
        <f>IF(ISERROR('[67]Récolte_N'!$F$10)=TRUE,"",'[67]Récolte_N'!$F$10)</f>
        <v>240</v>
      </c>
      <c r="D20" s="85">
        <f>IF(OR(C20="",C20=0),"",(E20/C20)*10)</f>
        <v>45</v>
      </c>
      <c r="E20" s="86">
        <f>IF(ISERROR('[67]Récolte_N'!$H$10)=TRUE,"",'[67]Récolte_N'!$H$10)</f>
        <v>1080</v>
      </c>
      <c r="F20" s="95">
        <f t="shared" si="4"/>
        <v>1395</v>
      </c>
      <c r="G20" s="160">
        <f>IF(ISERROR('[67]Récolte_N'!$I$10)=TRUE,"",'[67]Récolte_N'!$I$10)</f>
        <v>1000</v>
      </c>
      <c r="H20" s="161">
        <f t="shared" si="5"/>
        <v>657.199</v>
      </c>
      <c r="I20" s="88">
        <f>IF(OR(H20=0,H20=""),"",(G20/H20)-1)</f>
        <v>0.5216091320893672</v>
      </c>
      <c r="J20" s="89">
        <f t="shared" si="2"/>
        <v>80</v>
      </c>
      <c r="K20" s="97">
        <f t="shared" si="6"/>
        <v>737.801</v>
      </c>
      <c r="L20" s="91"/>
      <c r="M20" s="61" t="s">
        <v>27</v>
      </c>
      <c r="N20" s="85">
        <f>IF(ISERROR('[10]Récolte_N'!$F$10)=TRUE,"",'[10]Récolte_N'!$F$10)</f>
        <v>310</v>
      </c>
      <c r="O20" s="85">
        <f>IF(OR(N20="",N20=0),"",(P20/N20)*10)</f>
        <v>45</v>
      </c>
      <c r="P20" s="86">
        <f>IF(ISERROR('[10]Récolte_N'!$H$10)=TRUE,"",'[10]Récolte_N'!$H$10)</f>
        <v>1395</v>
      </c>
      <c r="Q20" s="160">
        <f>'[2]SE'!$AI176</f>
        <v>657.199</v>
      </c>
    </row>
    <row r="21" spans="1:17" ht="13.5" customHeight="1">
      <c r="A21" s="23" t="s">
        <v>13</v>
      </c>
      <c r="B21" s="93" t="s">
        <v>15</v>
      </c>
      <c r="C21" s="85">
        <f>IF(ISERROR('[68]Récolte_N'!$F$10)=TRUE,"",'[68]Récolte_N'!$F$10)</f>
        <v>850</v>
      </c>
      <c r="D21" s="85">
        <f>IF(OR(C21="",C21=0),"",(E21/C21)*10)</f>
        <v>50</v>
      </c>
      <c r="E21" s="86">
        <f>IF(ISERROR('[68]Récolte_N'!$H$10)=TRUE,"",'[68]Récolte_N'!$H$10)</f>
        <v>4250</v>
      </c>
      <c r="F21" s="95">
        <f t="shared" si="4"/>
        <v>4070</v>
      </c>
      <c r="G21" s="160">
        <f>IF(ISERROR('[68]Récolte_N'!$I$10)=TRUE,"",'[68]Récolte_N'!$I$10)</f>
        <v>1000</v>
      </c>
      <c r="H21" s="161">
        <f t="shared" si="5"/>
        <v>1018.2590000000001</v>
      </c>
      <c r="I21" s="88">
        <f t="shared" si="3"/>
        <v>-0.017931587150224138</v>
      </c>
      <c r="J21" s="89">
        <f t="shared" si="2"/>
        <v>3250</v>
      </c>
      <c r="K21" s="97">
        <f t="shared" si="6"/>
        <v>3051.741</v>
      </c>
      <c r="L21" s="91"/>
      <c r="M21" s="61" t="s">
        <v>15</v>
      </c>
      <c r="N21" s="85">
        <f>IF(ISERROR('[11]Récolte_N'!$F$10)=TRUE,"",'[11]Récolte_N'!$F$10)</f>
        <v>885</v>
      </c>
      <c r="O21" s="85">
        <f>IF(OR(N21="",N21=0),"",(P21/N21)*10)</f>
        <v>45.98870056497175</v>
      </c>
      <c r="P21" s="86">
        <f>IF(ISERROR('[11]Récolte_N'!$H$10)=TRUE,"",'[11]Récolte_N'!$H$10)</f>
        <v>4070</v>
      </c>
      <c r="Q21" s="160">
        <f>'[2]SE'!$AI177</f>
        <v>1018.2590000000001</v>
      </c>
    </row>
    <row r="22" spans="1:17" ht="13.5" customHeight="1">
      <c r="A22" s="23" t="s">
        <v>13</v>
      </c>
      <c r="B22" s="93" t="s">
        <v>29</v>
      </c>
      <c r="C22" s="85">
        <f>IF(ISERROR('[69]Récolte_N'!$F$10)=TRUE,"",'[69]Récolte_N'!$F$10)</f>
        <v>230</v>
      </c>
      <c r="D22" s="85">
        <f>IF(OR(C22="",C22=0),"",(E22/C22)*10)</f>
        <v>45</v>
      </c>
      <c r="E22" s="86">
        <f>IF(ISERROR('[69]Récolte_N'!$H$10)=TRUE,"",'[69]Récolte_N'!$H$10)</f>
        <v>1035</v>
      </c>
      <c r="F22" s="95">
        <f t="shared" si="4"/>
        <v>850</v>
      </c>
      <c r="G22" s="160">
        <f>IF(ISERROR('[69]Récolte_N'!$I$10)=TRUE,"",'[69]Récolte_N'!$I$10)</f>
        <v>600</v>
      </c>
      <c r="H22" s="161">
        <f t="shared" si="5"/>
        <v>394.236</v>
      </c>
      <c r="I22" s="88">
        <f t="shared" si="3"/>
        <v>0.5219310260858978</v>
      </c>
      <c r="J22" s="89">
        <f t="shared" si="2"/>
        <v>435</v>
      </c>
      <c r="K22" s="97">
        <f t="shared" si="6"/>
        <v>455.764</v>
      </c>
      <c r="L22" s="91"/>
      <c r="M22" s="61" t="s">
        <v>29</v>
      </c>
      <c r="N22" s="85">
        <f>IF(ISERROR('[12]Récolte_N'!$F$10)=TRUE,"",'[12]Récolte_N'!$F$10)</f>
        <v>190</v>
      </c>
      <c r="O22" s="85">
        <f>IF(OR(N22="",N22=0),"",(P22/N22)*10)</f>
        <v>44.73684210526316</v>
      </c>
      <c r="P22" s="86">
        <f>IF(ISERROR('[12]Récolte_N'!$H$10)=TRUE,"",'[12]Récolte_N'!$H$10)</f>
        <v>850</v>
      </c>
      <c r="Q22" s="160">
        <f>'[2]SE'!$AI178</f>
        <v>394.236</v>
      </c>
    </row>
    <row r="23" spans="1:17" ht="13.5" customHeight="1">
      <c r="A23" s="23" t="s">
        <v>13</v>
      </c>
      <c r="B23" s="93" t="s">
        <v>16</v>
      </c>
      <c r="C23" s="85">
        <f>IF(ISERROR('[70]Récolte_N'!$F$10)=TRUE,"",'[70]Récolte_N'!$F$10)</f>
        <v>219</v>
      </c>
      <c r="D23" s="85">
        <f t="shared" si="0"/>
        <v>43.762557077625566</v>
      </c>
      <c r="E23" s="86">
        <f>IF(ISERROR('[70]Récolte_N'!$H$10)=TRUE,"",'[70]Récolte_N'!$H$10)</f>
        <v>958.4</v>
      </c>
      <c r="F23" s="95">
        <f t="shared" si="4"/>
        <v>1892</v>
      </c>
      <c r="G23" s="160">
        <f>IF(ISERROR('[70]Récolte_N'!$I$10)=TRUE,"",'[70]Récolte_N'!$I$10)</f>
        <v>258</v>
      </c>
      <c r="H23" s="161">
        <f t="shared" si="5"/>
        <v>578.82</v>
      </c>
      <c r="I23" s="88">
        <f t="shared" si="3"/>
        <v>-0.5542655747900902</v>
      </c>
      <c r="J23" s="89">
        <f t="shared" si="2"/>
        <v>700.4</v>
      </c>
      <c r="K23" s="97">
        <f t="shared" si="6"/>
        <v>1313.1799999999998</v>
      </c>
      <c r="L23" s="91"/>
      <c r="M23" s="61" t="s">
        <v>16</v>
      </c>
      <c r="N23" s="85">
        <f>IF(ISERROR('[13]Récolte_N'!$F$10)=TRUE,"",'[13]Récolte_N'!$F$10)</f>
        <v>458</v>
      </c>
      <c r="O23" s="85">
        <f aca="true" t="shared" si="7" ref="O23:O31">IF(OR(N23="",N23=0),"",(P23/N23)*10)</f>
        <v>41.31004366812227</v>
      </c>
      <c r="P23" s="86">
        <f>IF(ISERROR('[13]Récolte_N'!$H$10)=TRUE,"",'[13]Récolte_N'!$H$10)</f>
        <v>1892</v>
      </c>
      <c r="Q23" s="160">
        <f>'[2]SE'!$AI179</f>
        <v>578.82</v>
      </c>
    </row>
    <row r="24" spans="1:17" ht="13.5" customHeight="1">
      <c r="A24" s="23" t="s">
        <v>13</v>
      </c>
      <c r="B24" s="93" t="s">
        <v>17</v>
      </c>
      <c r="C24" s="85">
        <f>IF(ISERROR('[71]Récolte_N'!$F$10)=TRUE,"",'[71]Récolte_N'!$F$10)</f>
        <v>765</v>
      </c>
      <c r="D24" s="85">
        <f t="shared" si="0"/>
        <v>54.2483660130719</v>
      </c>
      <c r="E24" s="86">
        <f>IF(ISERROR('[71]Récolte_N'!$H$10)=TRUE,"",'[71]Récolte_N'!$H$10)</f>
        <v>4150</v>
      </c>
      <c r="F24" s="95">
        <f t="shared" si="4"/>
        <v>10170</v>
      </c>
      <c r="G24" s="160">
        <f>IF(ISERROR('[71]Récolte_N'!$I$10)=TRUE,"",'[71]Récolte_N'!$I$10)</f>
        <v>2900</v>
      </c>
      <c r="H24" s="161">
        <f t="shared" si="5"/>
        <v>5164.12</v>
      </c>
      <c r="I24" s="88">
        <f t="shared" si="3"/>
        <v>-0.4384328791739929</v>
      </c>
      <c r="J24" s="89">
        <f t="shared" si="2"/>
        <v>1250</v>
      </c>
      <c r="K24" s="97">
        <f t="shared" si="6"/>
        <v>5005.88</v>
      </c>
      <c r="L24" s="91"/>
      <c r="M24" s="61" t="s">
        <v>17</v>
      </c>
      <c r="N24" s="85">
        <f>IF(ISERROR('[14]Récolte_N'!$F$10)=TRUE,"",'[14]Récolte_N'!$F$10)</f>
        <v>1665</v>
      </c>
      <c r="O24" s="85">
        <f t="shared" si="7"/>
        <v>61.08108108108108</v>
      </c>
      <c r="P24" s="86">
        <f>IF(ISERROR('[14]Récolte_N'!$H$10)=TRUE,"",'[14]Récolte_N'!$H$10)</f>
        <v>10170</v>
      </c>
      <c r="Q24" s="160">
        <f>'[2]SE'!$AI180</f>
        <v>5164.12</v>
      </c>
    </row>
    <row r="25" spans="1:17" ht="13.5" customHeight="1">
      <c r="A25" s="23" t="s">
        <v>13</v>
      </c>
      <c r="B25" s="93" t="s">
        <v>18</v>
      </c>
      <c r="C25" s="85">
        <f>IF(ISERROR('[72]Récolte_N'!$F$10)=TRUE,"",'[72]Récolte_N'!$F$10)</f>
        <v>7700</v>
      </c>
      <c r="D25" s="85">
        <f t="shared" si="0"/>
        <v>58.44155844155844</v>
      </c>
      <c r="E25" s="86">
        <f>IF(ISERROR('[72]Récolte_N'!$H$10)=TRUE,"",'[72]Récolte_N'!$H$10)</f>
        <v>45000</v>
      </c>
      <c r="F25" s="95">
        <f t="shared" si="4"/>
        <v>47000</v>
      </c>
      <c r="G25" s="160">
        <f>IF(ISERROR('[72]Récolte_N'!$I$10)=TRUE,"",'[72]Récolte_N'!$I$10)</f>
        <v>26800</v>
      </c>
      <c r="H25" s="161">
        <f t="shared" si="5"/>
        <v>32615.067000000003</v>
      </c>
      <c r="I25" s="88">
        <f t="shared" si="3"/>
        <v>-0.17829388484776076</v>
      </c>
      <c r="J25" s="89">
        <f t="shared" si="2"/>
        <v>18200</v>
      </c>
      <c r="K25" s="97">
        <f t="shared" si="6"/>
        <v>14384.932999999997</v>
      </c>
      <c r="L25" s="91"/>
      <c r="M25" s="61" t="s">
        <v>18</v>
      </c>
      <c r="N25" s="85">
        <f>IF(ISERROR('[15]Récolte_N'!$F$10)=TRUE,"",'[15]Récolte_N'!$F$10)</f>
        <v>7700</v>
      </c>
      <c r="O25" s="85">
        <f t="shared" si="7"/>
        <v>61.03896103896104</v>
      </c>
      <c r="P25" s="86">
        <f>IF(ISERROR('[15]Récolte_N'!$H$10)=TRUE,"",'[15]Récolte_N'!$H$10)</f>
        <v>47000</v>
      </c>
      <c r="Q25" s="160">
        <f>'[2]SE'!$AI181</f>
        <v>32615.067000000003</v>
      </c>
    </row>
    <row r="26" spans="1:17" ht="13.5" customHeight="1">
      <c r="A26" s="23" t="s">
        <v>13</v>
      </c>
      <c r="B26" s="93" t="s">
        <v>19</v>
      </c>
      <c r="C26" s="85">
        <f>IF(ISERROR('[73]Récolte_N'!$F$10)=TRUE,"",'[73]Récolte_N'!$F$10)</f>
        <v>380</v>
      </c>
      <c r="D26" s="85">
        <f t="shared" si="0"/>
        <v>65</v>
      </c>
      <c r="E26" s="86">
        <f>IF(ISERROR('[73]Récolte_N'!$H$10)=TRUE,"",'[73]Récolte_N'!$H$10)</f>
        <v>2470</v>
      </c>
      <c r="F26" s="95">
        <f t="shared" si="4"/>
        <v>4464</v>
      </c>
      <c r="G26" s="160">
        <f>IF(ISERROR('[73]Récolte_N'!$I$10)=TRUE,"",'[73]Récolte_N'!$I$10)</f>
        <v>1600</v>
      </c>
      <c r="H26" s="161">
        <f t="shared" si="5"/>
        <v>3206.27</v>
      </c>
      <c r="I26" s="88">
        <f t="shared" si="3"/>
        <v>-0.5009777716786172</v>
      </c>
      <c r="J26" s="89">
        <f t="shared" si="2"/>
        <v>870</v>
      </c>
      <c r="K26" s="97">
        <f t="shared" si="6"/>
        <v>1257.73</v>
      </c>
      <c r="L26" s="91"/>
      <c r="M26" s="61" t="s">
        <v>19</v>
      </c>
      <c r="N26" s="85">
        <f>IF(ISERROR('[16]Récolte_N'!$F$10)=TRUE,"",'[16]Récolte_N'!$F$10)</f>
        <v>720</v>
      </c>
      <c r="O26" s="85">
        <f t="shared" si="7"/>
        <v>62</v>
      </c>
      <c r="P26" s="86">
        <f>IF(ISERROR('[16]Récolte_N'!$H$10)=TRUE,"",'[16]Récolte_N'!$H$10)</f>
        <v>4464</v>
      </c>
      <c r="Q26" s="160">
        <f>'[2]SE'!$AI182</f>
        <v>3206.27</v>
      </c>
    </row>
    <row r="27" spans="1:17" ht="13.5" customHeight="1">
      <c r="A27" s="23" t="s">
        <v>13</v>
      </c>
      <c r="B27" s="93" t="s">
        <v>20</v>
      </c>
      <c r="C27" s="85">
        <f>IF(ISERROR('[74]Récolte_N'!$F$10)=TRUE,"",'[74]Récolte_N'!$F$10)</f>
        <v>625</v>
      </c>
      <c r="D27" s="85">
        <f t="shared" si="0"/>
        <v>56.112</v>
      </c>
      <c r="E27" s="86">
        <f>IF(ISERROR('[74]Récolte_N'!$H$10)=TRUE,"",'[74]Récolte_N'!$H$10)</f>
        <v>3507</v>
      </c>
      <c r="F27" s="95">
        <f t="shared" si="4"/>
        <v>3422</v>
      </c>
      <c r="G27" s="160">
        <f>IF(ISERROR('[74]Récolte_N'!$I$10)=TRUE,"",'[74]Récolte_N'!$I$10)</f>
        <v>980</v>
      </c>
      <c r="H27" s="161">
        <f t="shared" si="5"/>
        <v>1719.622</v>
      </c>
      <c r="I27" s="88">
        <f t="shared" si="3"/>
        <v>-0.43010731428185967</v>
      </c>
      <c r="J27" s="89">
        <f t="shared" si="2"/>
        <v>2527</v>
      </c>
      <c r="K27" s="97">
        <f t="shared" si="6"/>
        <v>1702.378</v>
      </c>
      <c r="L27" s="91"/>
      <c r="M27" s="61" t="s">
        <v>20</v>
      </c>
      <c r="N27" s="85">
        <f>IF(ISERROR('[17]Récolte_N'!$F$10)=TRUE,"",'[17]Récolte_N'!$F$10)</f>
        <v>680</v>
      </c>
      <c r="O27" s="85">
        <f t="shared" si="7"/>
        <v>50.3235294117647</v>
      </c>
      <c r="P27" s="86">
        <f>IF(ISERROR('[17]Récolte_N'!$H$10)=TRUE,"",'[17]Récolte_N'!$H$10)</f>
        <v>3422</v>
      </c>
      <c r="Q27" s="160">
        <f>'[2]SE'!$AI183</f>
        <v>1719.622</v>
      </c>
    </row>
    <row r="28" spans="1:17" ht="13.5" customHeight="1">
      <c r="A28" s="23" t="s">
        <v>13</v>
      </c>
      <c r="B28" s="93" t="s">
        <v>21</v>
      </c>
      <c r="C28" s="85">
        <f>IF(ISERROR('[75]Récolte_N'!$F$10)=TRUE,"",'[75]Récolte_N'!$F$10)</f>
        <v>85</v>
      </c>
      <c r="D28" s="85">
        <f t="shared" si="0"/>
        <v>50</v>
      </c>
      <c r="E28" s="86">
        <f>IF(ISERROR('[75]Récolte_N'!$H$10)=TRUE,"",'[75]Récolte_N'!$H$10)</f>
        <v>425</v>
      </c>
      <c r="F28" s="95">
        <f t="shared" si="4"/>
        <v>310</v>
      </c>
      <c r="G28" s="160">
        <f>IF(ISERROR('[75]Récolte_N'!$I$10)=TRUE,"",'[75]Récolte_N'!$I$10)</f>
        <v>350</v>
      </c>
      <c r="H28" s="161">
        <f t="shared" si="5"/>
        <v>462.7</v>
      </c>
      <c r="I28" s="88">
        <f t="shared" si="3"/>
        <v>-0.24357034795763988</v>
      </c>
      <c r="J28" s="89">
        <f t="shared" si="2"/>
        <v>75</v>
      </c>
      <c r="K28" s="97">
        <f t="shared" si="6"/>
        <v>-152.7</v>
      </c>
      <c r="L28" s="91"/>
      <c r="M28" s="61" t="s">
        <v>21</v>
      </c>
      <c r="N28" s="85">
        <f>IF(ISERROR('[18]Récolte_N'!$F$10)=TRUE,"",'[18]Récolte_N'!$F$10)</f>
        <v>62</v>
      </c>
      <c r="O28" s="85">
        <f t="shared" si="7"/>
        <v>50</v>
      </c>
      <c r="P28" s="86">
        <f>IF(ISERROR('[18]Récolte_N'!$H$10)=TRUE,"",'[18]Récolte_N'!$H$10)</f>
        <v>310</v>
      </c>
      <c r="Q28" s="160">
        <f>'[2]SE'!$AI184</f>
        <v>462.7</v>
      </c>
    </row>
    <row r="29" spans="2:17" ht="12.75">
      <c r="B29" s="93" t="s">
        <v>30</v>
      </c>
      <c r="C29" s="85">
        <f>IF(ISERROR('[76]Récolte_N'!$F$10)=TRUE,"",'[76]Récolte_N'!$F$10)</f>
        <v>300</v>
      </c>
      <c r="D29" s="85">
        <f t="shared" si="0"/>
        <v>50.83333333333333</v>
      </c>
      <c r="E29" s="86">
        <f>IF(ISERROR('[76]Récolte_N'!$H$10)=TRUE,"",'[76]Récolte_N'!$H$10)</f>
        <v>1525</v>
      </c>
      <c r="F29" s="95">
        <f t="shared" si="4"/>
        <v>2310</v>
      </c>
      <c r="G29" s="160">
        <f>IF(ISERROR('[76]Récolte_N'!$I$10)=TRUE,"",'[76]Récolte_N'!$I$10)</f>
        <v>596</v>
      </c>
      <c r="H29" s="161">
        <f t="shared" si="5"/>
        <v>945.87</v>
      </c>
      <c r="I29" s="88">
        <f>IF(OR(H29=0,H29=""),"",(G29/H29)-1)</f>
        <v>-0.36989226849355616</v>
      </c>
      <c r="J29" s="89">
        <f t="shared" si="2"/>
        <v>929</v>
      </c>
      <c r="K29" s="97">
        <f t="shared" si="6"/>
        <v>1364.13</v>
      </c>
      <c r="M29" s="61" t="s">
        <v>30</v>
      </c>
      <c r="N29" s="85">
        <f>IF(ISERROR('[19]Récolte_N'!$F$10)=TRUE,"",'[19]Récolte_N'!$F$10)</f>
        <v>420</v>
      </c>
      <c r="O29" s="85">
        <f t="shared" si="7"/>
        <v>55</v>
      </c>
      <c r="P29" s="86">
        <f>IF(ISERROR('[19]Récolte_N'!$H$10)=TRUE,"",'[19]Récolte_N'!$H$10)</f>
        <v>2310</v>
      </c>
      <c r="Q29" s="160">
        <f>'[2]SE'!$AI185</f>
        <v>945.87</v>
      </c>
    </row>
    <row r="30" spans="2:17" ht="12.75">
      <c r="B30" s="93" t="s">
        <v>22</v>
      </c>
      <c r="C30" s="85">
        <f>IF(ISERROR('[77]Récolte_N'!$F$10)=TRUE,"",'[77]Récolte_N'!$F$10)</f>
        <v>1387</v>
      </c>
      <c r="D30" s="85">
        <f t="shared" si="0"/>
        <v>38.55803893294881</v>
      </c>
      <c r="E30" s="86">
        <f>IF(ISERROR('[77]Récolte_N'!$H$10)=TRUE,"",'[77]Récolte_N'!$H$10)</f>
        <v>5348</v>
      </c>
      <c r="F30" s="95">
        <f t="shared" si="4"/>
        <v>5423</v>
      </c>
      <c r="G30" s="160">
        <f>IF(ISERROR('[77]Récolte_N'!$I$10)=TRUE,"",'[77]Récolte_N'!$I$10)</f>
        <v>1500</v>
      </c>
      <c r="H30" s="161">
        <f t="shared" si="5"/>
        <v>1638.7659999999998</v>
      </c>
      <c r="I30" s="88">
        <f t="shared" si="3"/>
        <v>-0.08467712901048707</v>
      </c>
      <c r="J30" s="89">
        <f t="shared" si="2"/>
        <v>3848</v>
      </c>
      <c r="K30" s="97">
        <f t="shared" si="6"/>
        <v>3784.2340000000004</v>
      </c>
      <c r="L30" s="40"/>
      <c r="M30" s="61" t="s">
        <v>22</v>
      </c>
      <c r="N30" s="85">
        <f>IF(ISERROR('[20]Récolte_N'!$F$10)=TRUE,"",'[20]Récolte_N'!$F$10)</f>
        <v>1346</v>
      </c>
      <c r="O30" s="85">
        <f t="shared" si="7"/>
        <v>40.28974739970282</v>
      </c>
      <c r="P30" s="86">
        <f>IF(ISERROR('[20]Récolte_N'!$H$10)=TRUE,"",'[20]Récolte_N'!$H$10)</f>
        <v>5423</v>
      </c>
      <c r="Q30" s="160">
        <f>'[2]SE'!$AI186</f>
        <v>1638.7659999999998</v>
      </c>
    </row>
    <row r="31" spans="2:17" ht="12.75">
      <c r="B31" s="93" t="s">
        <v>23</v>
      </c>
      <c r="C31" s="85">
        <f>IF(ISERROR('[78]Récolte_N'!$F$10)=TRUE,"",'[78]Récolte_N'!$F$10)</f>
        <v>1900</v>
      </c>
      <c r="D31" s="85">
        <f t="shared" si="0"/>
        <v>34.589473684210525</v>
      </c>
      <c r="E31" s="86">
        <f>IF(ISERROR('[78]Récolte_N'!$H$10)=TRUE,"",'[78]Récolte_N'!$H$10)</f>
        <v>6572</v>
      </c>
      <c r="F31" s="86">
        <f>P31</f>
        <v>5981</v>
      </c>
      <c r="G31" s="160">
        <f>IF(ISERROR('[78]Récolte_N'!$I$10)=TRUE,"",'[78]Récolte_N'!$I$10)</f>
        <v>410</v>
      </c>
      <c r="H31" s="160">
        <f>Q31</f>
        <v>293.54699999999997</v>
      </c>
      <c r="I31" s="88">
        <f t="shared" si="3"/>
        <v>0.3967098965412694</v>
      </c>
      <c r="J31" s="89">
        <f t="shared" si="2"/>
        <v>6162</v>
      </c>
      <c r="K31" s="90">
        <f>P31-H31</f>
        <v>5687.453</v>
      </c>
      <c r="M31" s="61" t="s">
        <v>23</v>
      </c>
      <c r="N31" s="85">
        <f>IF(ISERROR('[21]Récolte_N'!$F$10)=TRUE,"",'[21]Récolte_N'!$F$10)</f>
        <v>1700</v>
      </c>
      <c r="O31" s="85">
        <f t="shared" si="7"/>
        <v>35.18235294117647</v>
      </c>
      <c r="P31" s="86">
        <f>IF(ISERROR('[21]Récolte_N'!$H$10)=TRUE,"",'[21]Récolte_N'!$H$10)</f>
        <v>5981</v>
      </c>
      <c r="Q31" s="160">
        <f>'[2]SE'!$AI187</f>
        <v>293.54699999999997</v>
      </c>
    </row>
    <row r="32" spans="2:17" ht="12.75">
      <c r="B32" s="52"/>
      <c r="C32" s="98"/>
      <c r="D32" s="98"/>
      <c r="E32" s="99"/>
      <c r="F32" s="100"/>
      <c r="G32" s="101"/>
      <c r="H32" s="162"/>
      <c r="I32" s="102"/>
      <c r="J32" s="103"/>
      <c r="K32" s="104"/>
      <c r="M32" s="61"/>
      <c r="N32" s="105"/>
      <c r="O32" s="105"/>
      <c r="P32" s="105"/>
      <c r="Q32" s="163"/>
    </row>
    <row r="33" spans="2:17" ht="15.75" thickBot="1">
      <c r="B33" s="106" t="s">
        <v>24</v>
      </c>
      <c r="C33" s="107">
        <f>IF(SUM(C12:C31)=0,"",SUM(C12:C31))</f>
        <v>29501</v>
      </c>
      <c r="D33" s="107">
        <f>IF(OR(C33="",C33=0),"",(E33/C33)*10)</f>
        <v>49.25575404223586</v>
      </c>
      <c r="E33" s="107">
        <f>IF(SUM(E12:E31)=0,"",SUM(E12:E31))</f>
        <v>145309.4</v>
      </c>
      <c r="F33" s="108">
        <f>IF(SUM(F12:F31)=0,"",SUM(F12:F31))</f>
        <v>160975</v>
      </c>
      <c r="G33" s="109">
        <f>IF(SUM(G12:G31)=0,"",SUM(G12:G31))</f>
        <v>64269</v>
      </c>
      <c r="H33" s="110">
        <f>IF(SUM(H12:H31)=0,"",SUM(H12:H31))</f>
        <v>79236.43300000002</v>
      </c>
      <c r="I33" s="111">
        <f>IF(OR(G33=0,G33=""),"",(G33/H33)-1)</f>
        <v>-0.188895845425046</v>
      </c>
      <c r="J33" s="112">
        <f>SUM(J12:J31)</f>
        <v>81040.4</v>
      </c>
      <c r="K33" s="113">
        <f>SUM(K12:K31)</f>
        <v>81738.567</v>
      </c>
      <c r="M33" s="114" t="s">
        <v>24</v>
      </c>
      <c r="N33" s="115">
        <f>IF(SUM(N12:N31)=0,"",SUM(N12:N31))</f>
        <v>31571</v>
      </c>
      <c r="O33" s="115">
        <f>IF(OR(N33="",N33=0),"",(P33/N33)*10)</f>
        <v>50.98824870925849</v>
      </c>
      <c r="P33" s="112">
        <f>IF(SUM(P12:P31)=0,"",SUM(P12:P31))</f>
        <v>160975</v>
      </c>
      <c r="Q33" s="116">
        <f>IF(SUM(Q12:Q31)=0,"",SUM(Q12:Q31))</f>
        <v>79236.43300000002</v>
      </c>
    </row>
    <row r="34" spans="2:10" ht="12.75" thickTop="1">
      <c r="B34" s="117"/>
      <c r="C34" s="118"/>
      <c r="D34" s="118"/>
      <c r="E34" s="118"/>
      <c r="F34" s="118"/>
      <c r="G34" s="118"/>
      <c r="H34" s="120"/>
      <c r="I34" s="121"/>
      <c r="J34" s="122"/>
    </row>
    <row r="35" spans="2:10" ht="12">
      <c r="B35" s="123" t="s">
        <v>47</v>
      </c>
      <c r="C35" s="124">
        <f>N33</f>
        <v>31571</v>
      </c>
      <c r="D35" s="124">
        <f>(E35/C35)*10</f>
        <v>50.98824870925849</v>
      </c>
      <c r="E35" s="124">
        <f>P33</f>
        <v>160975</v>
      </c>
      <c r="G35" s="124">
        <f>Q33</f>
        <v>79236.43300000002</v>
      </c>
      <c r="H35" s="120"/>
      <c r="I35" s="121"/>
      <c r="J35" s="122"/>
    </row>
    <row r="36" spans="2:10" ht="12">
      <c r="B36" s="123" t="s">
        <v>48</v>
      </c>
      <c r="C36" s="125"/>
      <c r="D36" s="126"/>
      <c r="E36" s="125"/>
      <c r="G36" s="125"/>
      <c r="H36" s="120"/>
      <c r="I36" s="121"/>
      <c r="J36" s="122"/>
    </row>
    <row r="37" spans="2:10" ht="12">
      <c r="B37" s="123" t="s">
        <v>25</v>
      </c>
      <c r="C37" s="127">
        <f>IF(OR(C33="",C33=0),"",(C33/C35)-1)</f>
        <v>-0.0655665009027272</v>
      </c>
      <c r="D37" s="127">
        <f>IF(OR(D33="",D33=0),"",(D33/D35)-1)</f>
        <v>-0.03397831286384323</v>
      </c>
      <c r="E37" s="127">
        <f>IF(OR(E33="",E33=0),"",(E33/E35)-1)</f>
        <v>-0.09731697468551026</v>
      </c>
      <c r="G37" s="127">
        <f>IF(OR(G33="",G33=0),"",(G33/G35)-1)</f>
        <v>-0.188895845425046</v>
      </c>
      <c r="H37" s="120"/>
      <c r="I37" s="121"/>
      <c r="J37" s="122"/>
    </row>
    <row r="38" ht="11.25" thickBot="1"/>
    <row r="39" spans="2:8" ht="12.75">
      <c r="B39" s="128" t="s">
        <v>0</v>
      </c>
      <c r="C39" s="129" t="s">
        <v>50</v>
      </c>
      <c r="D39" s="130" t="s">
        <v>50</v>
      </c>
      <c r="E39" s="131" t="s">
        <v>50</v>
      </c>
      <c r="F39" s="131" t="s">
        <v>50</v>
      </c>
      <c r="G39" s="132" t="s">
        <v>85</v>
      </c>
      <c r="H39" s="133" t="s">
        <v>86</v>
      </c>
    </row>
    <row r="40" spans="2:8" ht="12">
      <c r="B40" s="52"/>
      <c r="C40" s="134" t="s">
        <v>87</v>
      </c>
      <c r="D40" s="135" t="s">
        <v>87</v>
      </c>
      <c r="E40" s="136" t="s">
        <v>87</v>
      </c>
      <c r="F40" s="136" t="s">
        <v>87</v>
      </c>
      <c r="G40" s="137" t="s">
        <v>88</v>
      </c>
      <c r="H40" s="138" t="s">
        <v>89</v>
      </c>
    </row>
    <row r="41" spans="2:8" ht="12.75">
      <c r="B41" s="52"/>
      <c r="C41" s="139" t="s">
        <v>108</v>
      </c>
      <c r="D41" s="140" t="s">
        <v>109</v>
      </c>
      <c r="E41" s="141" t="s">
        <v>108</v>
      </c>
      <c r="F41" s="141" t="s">
        <v>109</v>
      </c>
      <c r="G41" s="137" t="s">
        <v>90</v>
      </c>
      <c r="H41" s="138" t="s">
        <v>77</v>
      </c>
    </row>
    <row r="42" spans="2:8" ht="12">
      <c r="B42" s="52"/>
      <c r="C42" s="142" t="s">
        <v>91</v>
      </c>
      <c r="D42" s="143" t="s">
        <v>91</v>
      </c>
      <c r="E42" s="144" t="s">
        <v>58</v>
      </c>
      <c r="F42" s="144" t="s">
        <v>58</v>
      </c>
      <c r="G42" s="145" t="s">
        <v>87</v>
      </c>
      <c r="H42" s="146"/>
    </row>
    <row r="43" spans="2:8" ht="12">
      <c r="B43" s="84" t="s">
        <v>8</v>
      </c>
      <c r="C43" s="147">
        <f>'[22]SE'!$AI168</f>
        <v>421.3</v>
      </c>
      <c r="D43" s="148">
        <f>'[2]SE'!$AH168</f>
        <v>806.624</v>
      </c>
      <c r="E43" s="149">
        <f>IF(OR(G12="",G12=0),"",C43/G12)</f>
        <v>0.9912941176470589</v>
      </c>
      <c r="F43" s="150">
        <f>IF(OR(H12="",H12=0),"",D43/H12)</f>
        <v>1</v>
      </c>
      <c r="G43" s="151">
        <f>IF(OR(E43="",E43=0),"",(E43-F43)*100)</f>
        <v>-0.8705882352941119</v>
      </c>
      <c r="H43" s="120">
        <f>IF(E12="","",(G12/E12))</f>
        <v>0.1985981308411215</v>
      </c>
    </row>
    <row r="44" spans="2:8" ht="12">
      <c r="B44" s="93" t="s">
        <v>31</v>
      </c>
      <c r="C44" s="148">
        <f>'[22]SE'!$AI169</f>
        <v>5402.2</v>
      </c>
      <c r="D44" s="148">
        <f>'[2]SE'!$AH169</f>
        <v>6508.761</v>
      </c>
      <c r="E44" s="150">
        <f>IF(OR(G13="",G13=0),"",C44/G13)</f>
        <v>0.9646785714285714</v>
      </c>
      <c r="F44" s="150">
        <f>IF(OR(H13="",H13=0),"",D44/H13)</f>
        <v>0.978134311233058</v>
      </c>
      <c r="G44" s="151">
        <f>IF(OR(E44="",E44=0),"",(E44-F44)*100)</f>
        <v>-1.3455739804486666</v>
      </c>
      <c r="H44" s="120">
        <f>IF(E13="","",(G13/E13))</f>
        <v>0.21004463448482802</v>
      </c>
    </row>
    <row r="45" spans="2:8" ht="12">
      <c r="B45" s="93" t="s">
        <v>9</v>
      </c>
      <c r="C45" s="148">
        <f>'[22]SE'!$AI170</f>
        <v>5600.2</v>
      </c>
      <c r="D45" s="148">
        <f>'[2]SE'!$AH170</f>
        <v>5584.075</v>
      </c>
      <c r="E45" s="150">
        <f aca="true" t="shared" si="8" ref="E45:F62">IF(OR(G14="",G14=0),"",C45/G14)</f>
        <v>0.9824912280701754</v>
      </c>
      <c r="F45" s="150">
        <f t="shared" si="8"/>
        <v>0.995051892934282</v>
      </c>
      <c r="G45" s="151">
        <f aca="true" t="shared" si="9" ref="G45:G62">IF(OR(E45="",E45=0),"",(E45-F45)*100)</f>
        <v>-1.2560664864106563</v>
      </c>
      <c r="H45" s="120">
        <f>IF(E14="","",(G14/E14))</f>
        <v>0.5545286506469501</v>
      </c>
    </row>
    <row r="46" spans="2:8" ht="12">
      <c r="B46" s="93" t="s">
        <v>28</v>
      </c>
      <c r="C46" s="148">
        <f>'[22]SE'!$AI171</f>
        <v>4604.2</v>
      </c>
      <c r="D46" s="148">
        <f>'[2]SE'!$AH171</f>
        <v>5078.509000000001</v>
      </c>
      <c r="E46" s="150">
        <f t="shared" si="8"/>
        <v>0.92084</v>
      </c>
      <c r="F46" s="150">
        <f t="shared" si="8"/>
        <v>0.9469690796543444</v>
      </c>
      <c r="G46" s="151">
        <f t="shared" si="9"/>
        <v>-2.612907965434441</v>
      </c>
      <c r="H46" s="120">
        <f>IF(E15="","",(G15/E15))</f>
        <v>0.6165988407941793</v>
      </c>
    </row>
    <row r="47" spans="2:8" ht="12">
      <c r="B47" s="93" t="s">
        <v>10</v>
      </c>
      <c r="C47" s="148">
        <f>'[22]SE'!$AI172</f>
        <v>838.7</v>
      </c>
      <c r="D47" s="148">
        <f>'[2]SE'!$AH172</f>
        <v>1013.4460000000001</v>
      </c>
      <c r="E47" s="150">
        <f t="shared" si="8"/>
        <v>0.931888888888889</v>
      </c>
      <c r="F47" s="150">
        <f t="shared" si="8"/>
        <v>0.9345460178933371</v>
      </c>
      <c r="G47" s="151">
        <f t="shared" si="9"/>
        <v>-0.26571290044481444</v>
      </c>
      <c r="H47" s="120">
        <f aca="true" t="shared" si="10" ref="H47:H62">IF(E16="","",(G16/E16))</f>
        <v>1.1842105263157894</v>
      </c>
    </row>
    <row r="48" spans="2:8" ht="12">
      <c r="B48" s="93" t="s">
        <v>11</v>
      </c>
      <c r="C48" s="148">
        <f>'[22]SE'!$AI173</f>
        <v>2905</v>
      </c>
      <c r="D48" s="148">
        <f>'[2]SE'!$AH173</f>
        <v>3265.262</v>
      </c>
      <c r="E48" s="150">
        <f t="shared" si="8"/>
        <v>0.9683333333333334</v>
      </c>
      <c r="F48" s="150">
        <f t="shared" si="8"/>
        <v>1</v>
      </c>
      <c r="G48" s="151">
        <f t="shared" si="9"/>
        <v>-3.166666666666662</v>
      </c>
      <c r="H48" s="120">
        <f t="shared" si="10"/>
        <v>0.7978723404255319</v>
      </c>
    </row>
    <row r="49" spans="2:8" ht="12">
      <c r="B49" s="93" t="s">
        <v>12</v>
      </c>
      <c r="C49" s="148">
        <f>'[22]SE'!$AI174</f>
        <v>5001.4</v>
      </c>
      <c r="D49" s="148">
        <f>'[2]SE'!$AH174</f>
        <v>6800.353</v>
      </c>
      <c r="E49" s="150">
        <f t="shared" si="8"/>
        <v>0.9806666666666666</v>
      </c>
      <c r="F49" s="150">
        <f t="shared" si="8"/>
        <v>0.9946030957169495</v>
      </c>
      <c r="G49" s="151">
        <f t="shared" si="9"/>
        <v>-1.3936429050282917</v>
      </c>
      <c r="H49" s="120">
        <f t="shared" si="10"/>
        <v>0.3177570093457944</v>
      </c>
    </row>
    <row r="50" spans="2:8" ht="12">
      <c r="B50" s="93" t="s">
        <v>14</v>
      </c>
      <c r="C50" s="148">
        <f>'[22]SE'!$AI175</f>
        <v>533.4</v>
      </c>
      <c r="D50" s="148">
        <f>'[2]SE'!$AH175</f>
        <v>909.779</v>
      </c>
      <c r="E50" s="150">
        <f t="shared" si="8"/>
        <v>0.9698181818181818</v>
      </c>
      <c r="F50" s="150">
        <f t="shared" si="8"/>
        <v>0.9895581691554842</v>
      </c>
      <c r="G50" s="151">
        <f t="shared" si="9"/>
        <v>-1.9739987337302423</v>
      </c>
      <c r="H50" s="120">
        <f t="shared" si="10"/>
        <v>0.44715447154471544</v>
      </c>
    </row>
    <row r="51" spans="2:8" ht="12">
      <c r="B51" s="93" t="s">
        <v>27</v>
      </c>
      <c r="C51" s="148">
        <f>'[22]SE'!$AI176</f>
        <v>813.5</v>
      </c>
      <c r="D51" s="148">
        <f>'[2]SE'!$AH176</f>
        <v>623.519</v>
      </c>
      <c r="E51" s="150">
        <f t="shared" si="8"/>
        <v>0.8135</v>
      </c>
      <c r="F51" s="150">
        <f t="shared" si="8"/>
        <v>0.9487522044312302</v>
      </c>
      <c r="G51" s="151">
        <f t="shared" si="9"/>
        <v>-13.52522044312302</v>
      </c>
      <c r="H51" s="120">
        <f t="shared" si="10"/>
        <v>0.9259259259259259</v>
      </c>
    </row>
    <row r="52" spans="2:8" ht="12">
      <c r="B52" s="93" t="s">
        <v>15</v>
      </c>
      <c r="C52" s="148">
        <f>'[22]SE'!$AI177</f>
        <v>928.3</v>
      </c>
      <c r="D52" s="148">
        <f>'[2]SE'!$AH177</f>
        <v>925.615</v>
      </c>
      <c r="E52" s="150">
        <f t="shared" si="8"/>
        <v>0.9282999999999999</v>
      </c>
      <c r="F52" s="150">
        <f>IF(OR(H21="",H21=0),"",D52/H21)</f>
        <v>0.9090172539599453</v>
      </c>
      <c r="G52" s="151">
        <f t="shared" si="9"/>
        <v>1.9282746040054644</v>
      </c>
      <c r="H52" s="120">
        <f t="shared" si="10"/>
        <v>0.23529411764705882</v>
      </c>
    </row>
    <row r="53" spans="2:8" ht="12">
      <c r="B53" s="93" t="s">
        <v>29</v>
      </c>
      <c r="C53" s="148">
        <f>'[22]SE'!$AI178</f>
        <v>596</v>
      </c>
      <c r="D53" s="148">
        <f>'[2]SE'!$AH178</f>
        <v>394.236</v>
      </c>
      <c r="E53" s="150">
        <f t="shared" si="8"/>
        <v>0.9933333333333333</v>
      </c>
      <c r="F53" s="150">
        <f t="shared" si="8"/>
        <v>1</v>
      </c>
      <c r="G53" s="151">
        <f t="shared" si="9"/>
        <v>-0.666666666666671</v>
      </c>
      <c r="H53" s="120">
        <f t="shared" si="10"/>
        <v>0.5797101449275363</v>
      </c>
    </row>
    <row r="54" spans="2:8" ht="12">
      <c r="B54" s="93" t="s">
        <v>16</v>
      </c>
      <c r="C54" s="148">
        <f>'[22]SE'!$AI179</f>
        <v>250</v>
      </c>
      <c r="D54" s="148">
        <f>'[2]SE'!$AH179</f>
        <v>578.82</v>
      </c>
      <c r="E54" s="150">
        <f t="shared" si="8"/>
        <v>0.9689922480620154</v>
      </c>
      <c r="F54" s="150">
        <f t="shared" si="8"/>
        <v>1</v>
      </c>
      <c r="G54" s="151">
        <f t="shared" si="9"/>
        <v>-3.100775193798455</v>
      </c>
      <c r="H54" s="120">
        <f t="shared" si="10"/>
        <v>0.26919866444073454</v>
      </c>
    </row>
    <row r="55" spans="2:8" ht="12">
      <c r="B55" s="93" t="s">
        <v>17</v>
      </c>
      <c r="C55" s="148">
        <f>'[22]SE'!$AI180</f>
        <v>2890</v>
      </c>
      <c r="D55" s="148">
        <f>'[2]SE'!$AH180</f>
        <v>5147.4</v>
      </c>
      <c r="E55" s="150">
        <f t="shared" si="8"/>
        <v>0.996551724137931</v>
      </c>
      <c r="F55" s="150">
        <f t="shared" si="8"/>
        <v>0.9967622750826859</v>
      </c>
      <c r="G55" s="151">
        <f t="shared" si="9"/>
        <v>-0.021055094475486147</v>
      </c>
      <c r="H55" s="120">
        <f t="shared" si="10"/>
        <v>0.6987951807228916</v>
      </c>
    </row>
    <row r="56" spans="2:8" ht="12">
      <c r="B56" s="93" t="s">
        <v>18</v>
      </c>
      <c r="C56" s="148">
        <f>'[22]SE'!$AI181</f>
        <v>24330.5</v>
      </c>
      <c r="D56" s="148">
        <f>'[2]SE'!$AH181</f>
        <v>31894.02</v>
      </c>
      <c r="E56" s="150">
        <f t="shared" si="8"/>
        <v>0.9078544776119403</v>
      </c>
      <c r="F56" s="150">
        <f t="shared" si="8"/>
        <v>0.9778922115965605</v>
      </c>
      <c r="G56" s="151">
        <f t="shared" si="9"/>
        <v>-7.003773398462021</v>
      </c>
      <c r="H56" s="120">
        <f t="shared" si="10"/>
        <v>0.5955555555555555</v>
      </c>
    </row>
    <row r="57" spans="2:8" ht="12">
      <c r="B57" s="93" t="s">
        <v>19</v>
      </c>
      <c r="C57" s="148">
        <f>'[22]SE'!$AI182</f>
        <v>1553.3</v>
      </c>
      <c r="D57" s="148">
        <f>'[2]SE'!$AH182</f>
        <v>3169.75</v>
      </c>
      <c r="E57" s="150">
        <f t="shared" si="8"/>
        <v>0.9708125</v>
      </c>
      <c r="F57" s="150">
        <f t="shared" si="8"/>
        <v>0.9886098176385645</v>
      </c>
      <c r="G57" s="151">
        <f t="shared" si="9"/>
        <v>-1.7797317638564514</v>
      </c>
      <c r="H57" s="120">
        <f t="shared" si="10"/>
        <v>0.6477732793522267</v>
      </c>
    </row>
    <row r="58" spans="2:8" ht="12">
      <c r="B58" s="93" t="s">
        <v>20</v>
      </c>
      <c r="C58" s="148">
        <f>'[22]SE'!$AI183</f>
        <v>970.7</v>
      </c>
      <c r="D58" s="148">
        <f>'[2]SE'!$AH183</f>
        <v>1688.922</v>
      </c>
      <c r="E58" s="150">
        <f t="shared" si="8"/>
        <v>0.9905102040816327</v>
      </c>
      <c r="F58" s="150">
        <f t="shared" si="8"/>
        <v>0.9821472393351562</v>
      </c>
      <c r="G58" s="151">
        <f t="shared" si="9"/>
        <v>0.8362964746476464</v>
      </c>
      <c r="H58" s="120">
        <f t="shared" si="10"/>
        <v>0.27944111776447106</v>
      </c>
    </row>
    <row r="59" spans="2:8" ht="12">
      <c r="B59" s="93" t="s">
        <v>21</v>
      </c>
      <c r="C59" s="148">
        <f>'[22]SE'!$AI184</f>
        <v>349.5</v>
      </c>
      <c r="D59" s="148">
        <f>'[2]SE'!$AH184</f>
        <v>336.9</v>
      </c>
      <c r="E59" s="150">
        <f t="shared" si="8"/>
        <v>0.9985714285714286</v>
      </c>
      <c r="F59" s="150">
        <f t="shared" si="8"/>
        <v>0.7281175707802031</v>
      </c>
      <c r="G59" s="151">
        <f t="shared" si="9"/>
        <v>27.045385779122544</v>
      </c>
      <c r="H59" s="120">
        <f>IF(E28="","",(G28/E28))</f>
        <v>0.8235294117647058</v>
      </c>
    </row>
    <row r="60" spans="2:8" ht="12">
      <c r="B60" s="93" t="s">
        <v>30</v>
      </c>
      <c r="C60" s="148">
        <f>'[22]SE'!$AI185</f>
        <v>588.6</v>
      </c>
      <c r="D60" s="148">
        <f>'[2]SE'!$AH185</f>
        <v>931.17</v>
      </c>
      <c r="E60" s="150">
        <f t="shared" si="8"/>
        <v>0.9875838926174497</v>
      </c>
      <c r="F60" s="150">
        <f t="shared" si="8"/>
        <v>0.9844587522598243</v>
      </c>
      <c r="G60" s="151">
        <f t="shared" si="9"/>
        <v>0.31251403576254555</v>
      </c>
      <c r="H60" s="120">
        <f>IF(E29="","",(G29/E29))</f>
        <v>0.39081967213114754</v>
      </c>
    </row>
    <row r="61" spans="2:8" ht="12">
      <c r="B61" s="93" t="s">
        <v>22</v>
      </c>
      <c r="C61" s="148">
        <f>'[22]SE'!$AI186</f>
        <v>1380.3</v>
      </c>
      <c r="D61" s="148">
        <f>'[2]SE'!$AH186</f>
        <v>1619.385</v>
      </c>
      <c r="E61" s="150">
        <f t="shared" si="8"/>
        <v>0.9202</v>
      </c>
      <c r="F61" s="150">
        <f t="shared" si="8"/>
        <v>0.9881734182915682</v>
      </c>
      <c r="G61" s="151">
        <f t="shared" si="9"/>
        <v>-6.797341829156823</v>
      </c>
      <c r="H61" s="120">
        <f t="shared" si="10"/>
        <v>0.28047868362004486</v>
      </c>
    </row>
    <row r="62" spans="2:8" ht="12">
      <c r="B62" s="93" t="s">
        <v>23</v>
      </c>
      <c r="C62" s="148">
        <f>'[22]SE'!$AI187</f>
        <v>409.6</v>
      </c>
      <c r="D62" s="148">
        <f>'[2]SE'!$AH187</f>
        <v>293.54699999999997</v>
      </c>
      <c r="E62" s="150">
        <f t="shared" si="8"/>
        <v>0.9990243902439025</v>
      </c>
      <c r="F62" s="150">
        <f t="shared" si="8"/>
        <v>1</v>
      </c>
      <c r="G62" s="151">
        <f t="shared" si="9"/>
        <v>-0.09756097560974508</v>
      </c>
      <c r="H62" s="120">
        <f t="shared" si="10"/>
        <v>0.06238587948874011</v>
      </c>
    </row>
    <row r="63" spans="2:8" ht="12">
      <c r="B63" s="52"/>
      <c r="C63" s="148"/>
      <c r="D63" s="148"/>
      <c r="E63" s="152"/>
      <c r="F63" s="150">
        <f>IF(OR(H32="",H32=0),"",D63/H32)</f>
      </c>
      <c r="G63" s="151"/>
      <c r="H63" s="120"/>
    </row>
    <row r="64" spans="2:8" ht="12.75" thickBot="1">
      <c r="B64" s="153" t="s">
        <v>24</v>
      </c>
      <c r="C64" s="154">
        <f>IF(SUM(C43:C62)=0,"",SUM(C43:C62))</f>
        <v>60366.7</v>
      </c>
      <c r="D64" s="154">
        <f>IF(SUM(D43:D62)=0,"",SUM(D43:D62))</f>
        <v>77570.093</v>
      </c>
      <c r="E64" s="155">
        <f>IF(OR(G33="",G33=0),"",C64/G33)</f>
        <v>0.9392817688154476</v>
      </c>
      <c r="F64" s="156">
        <f>IF(OR(H33="",H33=0),"",D64/H33)</f>
        <v>0.9789700275881926</v>
      </c>
      <c r="G64" s="157">
        <f>IF(OR(E64="",E64=0),"",(E64-F64)*100)</f>
        <v>-3.9688258772745066</v>
      </c>
      <c r="H64" s="158">
        <f>IF(E33="","",(G33/E33))</f>
        <v>0.4422907258580656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cp:lastPrinted>2013-07-08T07:23:40Z</cp:lastPrinted>
  <dcterms:created xsi:type="dcterms:W3CDTF">2000-06-21T07:48:18Z</dcterms:created>
  <dcterms:modified xsi:type="dcterms:W3CDTF">2014-07-09T14:58:17Z</dcterms:modified>
  <cp:category/>
  <cp:version/>
  <cp:contentType/>
  <cp:contentStatus/>
</cp:coreProperties>
</file>