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60" windowHeight="12135" activeTab="0"/>
  </bookViews>
  <sheets>
    <sheet name="SITE 1" sheetId="1" r:id="rId1"/>
    <sheet name="PAI-importation" sheetId="2" r:id="rId2"/>
  </sheets>
  <externalReferences>
    <externalReference r:id="rId6"/>
    <externalReference r:id="rId7"/>
  </externalReferences>
  <definedNames>
    <definedName name="acomptesDejaPayés">'[1]liquidation fin'!$M$9</definedName>
    <definedName name="adresse1">'[1]Dossier'!$E$14</definedName>
    <definedName name="adresse2">'[1]Dossier'!$E$15</definedName>
    <definedName name="adresse3">'[1]Dossier'!$E$16</definedName>
    <definedName name="Année">'[2]annexe financière 2A '!$B$7</definedName>
    <definedName name="anneedossier">'[1]Dossier'!$J$4</definedName>
    <definedName name="avanceDejaPayee">'[1]Dossier'!$N$31</definedName>
    <definedName name="cp">'[1]Dossier'!$E$17</definedName>
    <definedName name="dateACT">'[1]Fiche de complétude'!$J$11</definedName>
    <definedName name="datecomissionnationale">'[1]Dossier'!$N$25</definedName>
    <definedName name="Datecompléments">'[1]Dossier'!$F$25</definedName>
    <definedName name="dateenvoiAR">'[1]Dossier'!$E$25</definedName>
    <definedName name="Datefininstruction">'[1]Dossier'!$I$25</definedName>
    <definedName name="dateLimiteDemandePaie">'[1]Dossier'!$K$28</definedName>
    <definedName name="dateLimiteRecepDemTravaux">'[1]Dossier'!$F$28</definedName>
    <definedName name="datenotific">'[1]Dossier'!$E$28</definedName>
    <definedName name="dateordo" localSheetId="0">'[1]Dossier'!#REF!</definedName>
    <definedName name="dateordo">'[1]Dossier'!#REF!</definedName>
    <definedName name="dateprevfintrav">'[1]prev depenses'!$B$16</definedName>
    <definedName name="datereception">'[1]Dossier'!$C$25</definedName>
    <definedName name="dateRelanceDémarr">'[1]Dossier'!$H$28</definedName>
    <definedName name="_xlnm.Print_Titles" localSheetId="0">'SITE 1'!$G:$I,'SITE 1'!$1:$10</definedName>
    <definedName name="ListeRegions">'[1]Parametres'!$B$3:$W$3</definedName>
    <definedName name="listeStatuts">'[1]Parametres'!$B$4:$Q$4</definedName>
    <definedName name="montantaideproposee">'[1]Dossier'!$M$25</definedName>
    <definedName name="montantdepenseprev">'[1]Dossier'!$G$25</definedName>
    <definedName name="montantPrjAccepte">'[1]Liquidation'!$L$31</definedName>
    <definedName name="numeroDossier">'[1]Dossier'!$E$3</definedName>
    <definedName name="numeroOrdre">'[1]Dossier'!$M$4</definedName>
    <definedName name="objet">'[1]Dossier'!$E$19</definedName>
    <definedName name="payable2009">#REF!</definedName>
    <definedName name="payable2010">#REF!</definedName>
    <definedName name="payable2011">#REF!</definedName>
    <definedName name="payable2012">#REF!</definedName>
    <definedName name="payable2013">#REF!</definedName>
    <definedName name="Prenom">'[1]Dossier'!$E$12</definedName>
    <definedName name="prorog">'[1]Dossier'!$G$31</definedName>
    <definedName name="qualite">'[1]Dossier'!$E$10</definedName>
    <definedName name="Refac1irreg">'[1]liquidation fin'!$B$9</definedName>
    <definedName name="Refac2sousreal">'[1]liquidation fin'!$E$9</definedName>
    <definedName name="Refac3">'[1]liquidation fin'!$H$9</definedName>
    <definedName name="Refac4">'[1]liquidation fin'!$K$9</definedName>
    <definedName name="refactionCaution">'[1]liquidation fin'!$N$3</definedName>
    <definedName name="regionParDefaut">'[1]Parametres'!$B$1</definedName>
    <definedName name="RsNom">'[1]Dossier'!$E$11</definedName>
    <definedName name="signature">'[1]Parametres'!$B$2</definedName>
    <definedName name="StatutJuridique">'[1]Dossier'!$L$9</definedName>
    <definedName name="tauxAideAccepte">'[1]Liquidation'!$N$31</definedName>
    <definedName name="totalAideAccordee">'[1]Liquidation'!$O$31</definedName>
    <definedName name="totalAideApresControle">'[1]Liquidation'!$AE$31</definedName>
    <definedName name="totalAidedef">'[1]liquidation fin'!$L$9</definedName>
    <definedName name="totalAideLiquidée">'[1]liquidation fin'!$N$9</definedName>
    <definedName name="totalAideModifiee">'[1]Liquidation'!$T$31</definedName>
    <definedName name="totalAideRealise">'[1]Liquidation'!$Z$31</definedName>
    <definedName name="totalAideRefac1">'[1]liquidation fin'!$C$9</definedName>
    <definedName name="totalAideRefac2" localSheetId="0">#REF!</definedName>
    <definedName name="totalAideRefac2">#REF!</definedName>
    <definedName name="totalAideRefac3">'[1]liquidation fin'!$I$9</definedName>
    <definedName name="totalDepensesEligibles">'[1]Liquidation'!$AD$31</definedName>
    <definedName name="totalDepensesRealisee">'[1]Liquidation'!$Y$31</definedName>
    <definedName name="totalPrjInitial">'[1]Liquidation'!$E$31</definedName>
    <definedName name="totalPrjModifie">'[1]Liquidation'!$S$31</definedName>
    <definedName name="ville">'[1]Dossier'!$G$17</definedName>
    <definedName name="_xlnm.Print_Area" localSheetId="0">'SITE 1'!$C$1:$AK$173</definedName>
  </definedNames>
  <calcPr calcMode="manual" fullCalcOnLoad="1"/>
  <pivotCaches>
    <pivotCache cacheId="10" r:id="rId3"/>
  </pivotCaches>
</workbook>
</file>

<file path=xl/sharedStrings.xml><?xml version="1.0" encoding="utf-8"?>
<sst xmlns="http://schemas.openxmlformats.org/spreadsheetml/2006/main" count="400" uniqueCount="230">
  <si>
    <t>A REMPLIR PAR LE BENEFICIAIRE</t>
  </si>
  <si>
    <t>FACTURES</t>
  </si>
  <si>
    <t>Code</t>
  </si>
  <si>
    <t>Dates de factures</t>
  </si>
  <si>
    <t>N° des factures</t>
  </si>
  <si>
    <t>Date de débit bancaire</t>
  </si>
  <si>
    <t>Equipements vinification : </t>
  </si>
  <si>
    <t>Réception de la vendange</t>
  </si>
  <si>
    <t>Pressurage-égouttage</t>
  </si>
  <si>
    <t>Traitement de la vendange : thermovinification, flash détente</t>
  </si>
  <si>
    <t>Traitement des vins et des moûts</t>
  </si>
  <si>
    <t>Maîtrise des températures</t>
  </si>
  <si>
    <t>Cuverie</t>
  </si>
  <si>
    <t>Tuyauterie</t>
  </si>
  <si>
    <t>Stockage, assemblage, élevage</t>
  </si>
  <si>
    <t>Transferts et divers</t>
  </si>
  <si>
    <t>Electricité et plomberie liés au matériel de vinification</t>
  </si>
  <si>
    <t>Aménagements spécifiques pour installation matériel</t>
  </si>
  <si>
    <t>soustot_mat_vinif</t>
  </si>
  <si>
    <t>Sous total  « équipements vinification »</t>
  </si>
  <si>
    <t>soustot_mat_mcr_vinif</t>
  </si>
  <si>
    <t>Sous total  "équipements vinification MC/MCR"</t>
  </si>
  <si>
    <t>soustot_mat_inno_vinif</t>
  </si>
  <si>
    <t>soustot_mat_env_vinif</t>
  </si>
  <si>
    <t>Equipements conditionnement : </t>
  </si>
  <si>
    <t>Préparation des vins</t>
  </si>
  <si>
    <t>Chaînes de conditionnement bouteilles, BIB, PET</t>
  </si>
  <si>
    <t>Stockage</t>
  </si>
  <si>
    <t>Electricité et plomberie liés au matériel de conditionnement</t>
  </si>
  <si>
    <t>soustot_mat_cond</t>
  </si>
  <si>
    <t>Sous Total « équipements conditionnement »</t>
  </si>
  <si>
    <t>soustot_mat_mcr_cond</t>
  </si>
  <si>
    <t>Sous total  "équipements conditonnement MC/MCR"</t>
  </si>
  <si>
    <t>soustot_mat_inno_cond</t>
  </si>
  <si>
    <t>soustot_mat_env_cond</t>
  </si>
  <si>
    <t>Equipements commercialisation : </t>
  </si>
  <si>
    <t>Banque de dégustation</t>
  </si>
  <si>
    <t>Etagères de présentation</t>
  </si>
  <si>
    <t>Monte-charge</t>
  </si>
  <si>
    <t>Cave à vin</t>
  </si>
  <si>
    <t>Lave-verre</t>
  </si>
  <si>
    <t>soustot_mat_comm</t>
  </si>
  <si>
    <t>Sous Total « équipements commercialisation »</t>
  </si>
  <si>
    <t>Logiciels :</t>
  </si>
  <si>
    <t>Logiciel pour la qualité du process</t>
  </si>
  <si>
    <t>Logiciel pour les équipements</t>
  </si>
  <si>
    <t>Logiciel pour le caveau</t>
  </si>
  <si>
    <t>soustot_log</t>
  </si>
  <si>
    <t>Sous Total « logiciels »</t>
  </si>
  <si>
    <t>Frais d'études et d’ingénierie </t>
  </si>
  <si>
    <t>Etude de sols</t>
  </si>
  <si>
    <t>Etude d'impact</t>
  </si>
  <si>
    <t>sous_tot_frais</t>
  </si>
  <si>
    <t>Divers 1</t>
  </si>
  <si>
    <t>Total (€)</t>
  </si>
  <si>
    <t>Montant total facturé HT (€)</t>
  </si>
  <si>
    <t>Montant total facturé TTC (€)</t>
  </si>
  <si>
    <t>Montant total acquitté TTC (€)</t>
  </si>
  <si>
    <t>Montant des dépenses notifiées (€)</t>
  </si>
  <si>
    <t>Conclusion du service gestionnaire</t>
  </si>
  <si>
    <t>Taux d'aide</t>
  </si>
  <si>
    <t xml:space="preserve">Montant d'aide </t>
  </si>
  <si>
    <t>=&gt;</t>
  </si>
  <si>
    <t>ctrle 10% après plafond</t>
  </si>
  <si>
    <t xml:space="preserve">Date de notification : </t>
  </si>
  <si>
    <t>Type de dossier :</t>
  </si>
  <si>
    <t>Assiette éligible  (€) :</t>
  </si>
  <si>
    <t>(vide)</t>
  </si>
  <si>
    <t>Total général</t>
  </si>
  <si>
    <t>Observations gestionnaire</t>
  </si>
  <si>
    <t>Données</t>
  </si>
  <si>
    <t>Somme de Taux d'aide</t>
  </si>
  <si>
    <t>Contrôles de cohérence</t>
  </si>
  <si>
    <t>Investissement présenté (intitulés modifiables)</t>
  </si>
  <si>
    <t>Surface éligible  liquidateur (m²)</t>
  </si>
  <si>
    <r>
      <t xml:space="preserve">Total éligible </t>
    </r>
    <r>
      <rPr>
        <b/>
        <sz val="10"/>
        <color indexed="10"/>
        <rFont val="Arial"/>
        <family val="2"/>
      </rPr>
      <t xml:space="preserve">après plafond </t>
    </r>
    <r>
      <rPr>
        <b/>
        <sz val="10"/>
        <rFont val="Arial"/>
        <family val="2"/>
      </rPr>
      <t>en € HT</t>
    </r>
  </si>
  <si>
    <t>Répartition des dépenses (écarts positifs)</t>
  </si>
  <si>
    <t>Taille entreprise</t>
  </si>
  <si>
    <t>Nom, cachet et signature du bénéficiaire
Fait à : 
Le :</t>
  </si>
  <si>
    <t xml:space="preserve">PARAMETRAGE TAUX </t>
  </si>
  <si>
    <t>Raison sociale :</t>
  </si>
  <si>
    <t>demandeur taux augmenté</t>
  </si>
  <si>
    <t>Surface éligible  controleur (m²)</t>
  </si>
  <si>
    <t>calcul OK/!</t>
  </si>
  <si>
    <t>Mode paiement</t>
  </si>
  <si>
    <r>
      <rPr>
        <b/>
        <sz val="10"/>
        <rFont val="Arial"/>
        <family val="2"/>
      </rPr>
      <t xml:space="preserve">Eligible proposé sur l'analysé </t>
    </r>
    <r>
      <rPr>
        <b/>
        <sz val="10"/>
        <color indexed="10"/>
        <rFont val="Arial"/>
        <family val="2"/>
      </rPr>
      <t xml:space="preserve">avant plafond </t>
    </r>
    <r>
      <rPr>
        <b/>
        <sz val="10"/>
        <rFont val="Arial"/>
        <family val="2"/>
      </rPr>
      <t>(€ HT)</t>
    </r>
  </si>
  <si>
    <t>Sous total "équipements vinification innovants"</t>
  </si>
  <si>
    <t>Sous total "équipements vinif. avec impact environnemental"</t>
  </si>
  <si>
    <t>Sous total "équipements conditionnement innovants"</t>
  </si>
  <si>
    <t>Sous total "équipements cond. avec impact environnemental"</t>
  </si>
  <si>
    <t>Electricité et plomberie liés au matériel de commercialisation</t>
  </si>
  <si>
    <t>Sous Total « frais études et ingénierie »</t>
  </si>
  <si>
    <t>Sous Total  « Divers/imprévus »</t>
  </si>
  <si>
    <t>PAIEMENT</t>
  </si>
  <si>
    <t>Montant éligible acquitté HT après analyse</t>
  </si>
  <si>
    <t>Montant éligible facturé HT après analyse</t>
  </si>
  <si>
    <t>Somme de Surface éligible  liquidateur (m²)</t>
  </si>
  <si>
    <t>Somme de Eligible proposé sur l'analysé avant plafond (€ HT)</t>
  </si>
  <si>
    <t>Somme de Montant éligible acquitté HT après analyse</t>
  </si>
  <si>
    <t>Somme de Montant total facturé HT (€)</t>
  </si>
  <si>
    <t>Somme de Montant éligible facturé HT après analyse</t>
  </si>
  <si>
    <r>
      <t xml:space="preserve">Surface éligible </t>
    </r>
    <r>
      <rPr>
        <i/>
        <sz val="10"/>
        <rFont val="Tahoma"/>
        <family val="2"/>
      </rPr>
      <t>(pour bâtiments)</t>
    </r>
  </si>
  <si>
    <t>Somme de Surface éligible (pour bâtiments)</t>
  </si>
  <si>
    <t>Fournisseur ayant émis la facture</t>
  </si>
  <si>
    <t>Description du contrôle</t>
  </si>
  <si>
    <t>Supervision contrôle</t>
  </si>
  <si>
    <t>% du nb de factures contrôlées</t>
  </si>
  <si>
    <t>Montant des investissements déclarés</t>
  </si>
  <si>
    <r>
      <rPr>
        <sz val="10"/>
        <rFont val="Calibri"/>
        <family val="2"/>
      </rPr>
      <t>≤</t>
    </r>
    <r>
      <rPr>
        <sz val="8.6"/>
        <rFont val="Tahoma"/>
        <family val="2"/>
      </rPr>
      <t xml:space="preserve"> 70 000 € </t>
    </r>
  </si>
  <si>
    <t>1 et/ou 2</t>
  </si>
  <si>
    <t>1 et 2</t>
  </si>
  <si>
    <t>&gt;70 000 €</t>
  </si>
  <si>
    <t xml:space="preserve">Instruction préalable au contrôle sur place </t>
  </si>
  <si>
    <t xml:space="preserve">Date, nom et signature de l'agent de FranceAgriMer ayant réalisé l'instruction préalable </t>
  </si>
  <si>
    <t>Observations instruction préalable</t>
  </si>
  <si>
    <t>Avec quoi le contrôle a-t-il été réalisé ?</t>
  </si>
  <si>
    <t>1. &lt;11 factures</t>
  </si>
  <si>
    <t>Date préavis au contrôle :</t>
  </si>
  <si>
    <t xml:space="preserve">Date contrôle sur place : </t>
  </si>
  <si>
    <t>Date, Nom et signature du superviseur contrôle de FranceAgriMer</t>
  </si>
  <si>
    <t>Date, nom, signature et cachet du contrôleur de FranceAgriMer</t>
  </si>
  <si>
    <t>IMPORTANT : Ce tableau est utilisé par plusieurs utilisateurs. A chaque ligne correspond une facture. Il est interdit d'ajouter des lignes.</t>
  </si>
  <si>
    <t>Date, Nom et signature du liquidateur de FranceAgriMer</t>
  </si>
  <si>
    <t>numero siret du site</t>
  </si>
  <si>
    <t>Vérif. min.**</t>
  </si>
  <si>
    <t xml:space="preserve">N° demande : </t>
  </si>
  <si>
    <t>Type versement :</t>
  </si>
  <si>
    <t>4. Quelque soit nb factures, si anomalie constatée</t>
  </si>
  <si>
    <t>Vérif. réalisées (1 et/ou2)</t>
  </si>
  <si>
    <t>Nb de factures (cocher selon la situation)</t>
  </si>
  <si>
    <t>** comptabilité financière (1) et/ou relevés bancaires (2)</t>
  </si>
  <si>
    <t>2. de 11 à 50 factures*</t>
  </si>
  <si>
    <t>3. &gt; 50 factures*</t>
  </si>
  <si>
    <t>*Si 2 ou 3, préciser ici les modalités de constitution de l'échantillon  :</t>
  </si>
  <si>
    <r>
      <t>Montant d'aide  (€)</t>
    </r>
    <r>
      <rPr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:</t>
    </r>
  </si>
  <si>
    <t xml:space="preserve"> Pièces documentaires utilisées</t>
  </si>
  <si>
    <t xml:space="preserve">Contrôle Visuel (mettre X) </t>
  </si>
  <si>
    <t xml:space="preserve">Bât. neuf de production n°1 : </t>
  </si>
  <si>
    <t>Terrassements</t>
  </si>
  <si>
    <t>Gors œuvre (fondations, maçonnerie)</t>
  </si>
  <si>
    <t>Charpente de toiture et couverture</t>
  </si>
  <si>
    <t>Plomberie</t>
  </si>
  <si>
    <t>Electricité</t>
  </si>
  <si>
    <t>Aménagements intérieurs</t>
  </si>
  <si>
    <t>Climatisation</t>
  </si>
  <si>
    <t>Sous Total « bâtiment neuf production n°1»</t>
  </si>
  <si>
    <t xml:space="preserve">Bât. neuf de production n°2 : </t>
  </si>
  <si>
    <t>Gros œuvre (fondations, maçonnerie,…)</t>
  </si>
  <si>
    <t>Sous Total « bâtiment neuf production n°2»</t>
  </si>
  <si>
    <t xml:space="preserve">Bât. production renové n°1  : </t>
  </si>
  <si>
    <t>Cilmatisation</t>
  </si>
  <si>
    <t>Revêtement de sol</t>
  </si>
  <si>
    <t>Réception gravitaire</t>
  </si>
  <si>
    <t>Sous total "bâtiment production rénové n°1 hors isolation"</t>
  </si>
  <si>
    <t>Isolation thermique</t>
  </si>
  <si>
    <t>Sous Total "isolation bâtiment production rénové n°1"</t>
  </si>
  <si>
    <t>Sous Total « bâtiment de production rénové n°1 »</t>
  </si>
  <si>
    <t xml:space="preserve">Bât. production renové n°2  : </t>
  </si>
  <si>
    <t>Sous total "bâtiment production rénové n°2 hors isolation"</t>
  </si>
  <si>
    <t>Sous Total "isolation bâtiment production rénové n°2"</t>
  </si>
  <si>
    <t>Sous Total « bâtiment production rénové n°2 »</t>
  </si>
  <si>
    <t xml:space="preserve">Caveau neuf n°1: </t>
  </si>
  <si>
    <t>Sous Total « caveau neuf n°1»</t>
  </si>
  <si>
    <t xml:space="preserve">Caveau neuf n°2: </t>
  </si>
  <si>
    <t>Sous Total « caveau neuf n°2»</t>
  </si>
  <si>
    <t xml:space="preserve">Caveau rénové n°1  : </t>
  </si>
  <si>
    <t>Sous Total "caveau rénové hors isolation n°1"</t>
  </si>
  <si>
    <t>Sous Total « isolation caveau rénové n°1 »</t>
  </si>
  <si>
    <t>Sous Total « caveau renové n°1»</t>
  </si>
  <si>
    <t xml:space="preserve">Caveau rénové n°2  : </t>
  </si>
  <si>
    <t>Sous Total "caveau rénové hors isolation n°2"</t>
  </si>
  <si>
    <t>Sous Total « isolation caveau rénové n°2 »</t>
  </si>
  <si>
    <t>Sous Total « caveau renové n°2»</t>
  </si>
  <si>
    <t>sstot_batneuf_1</t>
  </si>
  <si>
    <t>sstot_batneuf_2</t>
  </si>
  <si>
    <t>sstot_batren_sansiso_1</t>
  </si>
  <si>
    <t>sstot_batren_iso_1</t>
  </si>
  <si>
    <t>sstot_batren_1</t>
  </si>
  <si>
    <t>sstot_batren_sansiso_2</t>
  </si>
  <si>
    <t>sstot_batren_iso_2</t>
  </si>
  <si>
    <t>sstot_batren_2</t>
  </si>
  <si>
    <t>sstot_caneuf_1</t>
  </si>
  <si>
    <t>sstot_caneuf_2</t>
  </si>
  <si>
    <t>sstot_cavren_sansiso_1</t>
  </si>
  <si>
    <t>sstot_cavren_iso_1</t>
  </si>
  <si>
    <t>sstot_cavren_1</t>
  </si>
  <si>
    <t>sstot_cavren_sansiso_2</t>
  </si>
  <si>
    <t>sstot_cavren_iso_2</t>
  </si>
  <si>
    <t>sstot_cavren_2</t>
  </si>
  <si>
    <t>on privilégie l'isolation</t>
  </si>
  <si>
    <t>ctrle total facturés par rapport au plafond uniquement pour approfondis (colonne AA)</t>
  </si>
  <si>
    <r>
      <t>COMPTE RENDU DE CONTRÔLE D</t>
    </r>
    <r>
      <rPr>
        <b/>
        <sz val="20"/>
        <rFont val="Arial"/>
        <family val="2"/>
      </rPr>
      <t>É</t>
    </r>
    <r>
      <rPr>
        <b/>
        <sz val="20"/>
        <rFont val="Tahoma"/>
        <family val="2"/>
      </rPr>
      <t>TAILL</t>
    </r>
    <r>
      <rPr>
        <b/>
        <sz val="20"/>
        <rFont val="Arial"/>
        <family val="2"/>
      </rPr>
      <t>É</t>
    </r>
  </si>
  <si>
    <t>Commentaire du superviseur</t>
  </si>
  <si>
    <t>N° SIRET siège :</t>
  </si>
  <si>
    <t>Date limite réalisation travaux :</t>
  </si>
  <si>
    <t>choisir</t>
  </si>
  <si>
    <t>Contrôle taux</t>
  </si>
  <si>
    <t>Somme de Total éligible après plafond en € HT</t>
  </si>
  <si>
    <t xml:space="preserve">choisir </t>
  </si>
  <si>
    <t>Attention, veillez à bien actualiser tous les tableaux pour chacun des sites de votre demande avant d'enregistrer cet onglet en .csv</t>
  </si>
  <si>
    <r>
      <t xml:space="preserve">Montant </t>
    </r>
    <r>
      <rPr>
        <b/>
        <u val="singleAccounting"/>
        <sz val="11"/>
        <rFont val="Arial"/>
        <family val="2"/>
      </rPr>
      <t xml:space="preserve">non éligible </t>
    </r>
    <r>
      <rPr>
        <b/>
        <sz val="10"/>
        <rFont val="Arial"/>
        <family val="2"/>
      </rPr>
      <t>acquitté HT après analyse</t>
    </r>
  </si>
  <si>
    <t>Vérification total acquitté HT après analyse</t>
  </si>
  <si>
    <t>Date d'ACT</t>
  </si>
  <si>
    <t>Surface éligible  instruction préalable (m²)</t>
  </si>
  <si>
    <t>Date mise au contrôle</t>
  </si>
  <si>
    <t>Conformité ?(C/NC***)</t>
  </si>
  <si>
    <t>SI NC (non conforme ou non conclusif***)</t>
  </si>
  <si>
    <t>Type de dossier impactant l'échantillonnage</t>
  </si>
  <si>
    <t>Description de l'anomalie constatée</t>
  </si>
  <si>
    <r>
      <t xml:space="preserve">Modification éligibilité </t>
    </r>
    <r>
      <rPr>
        <b/>
        <sz val="10"/>
        <color indexed="10"/>
        <rFont val="Arial"/>
        <family val="2"/>
      </rPr>
      <t>avant plafond</t>
    </r>
    <r>
      <rPr>
        <b/>
        <sz val="10"/>
        <rFont val="Arial"/>
        <family val="2"/>
      </rPr>
      <t xml:space="preserve"> proposé - HT (en + / -)</t>
    </r>
  </si>
  <si>
    <t>Somme de Modification éligibilité avant plafond proposé - HT (en + / -)</t>
  </si>
  <si>
    <t>A REMPLIR</t>
  </si>
  <si>
    <t>Ingénierie (au prorata des dépenses éligibles rattachées)</t>
  </si>
  <si>
    <t>Architecte (au prorata des dépenses éligibles rattachées)</t>
  </si>
  <si>
    <t>0</t>
  </si>
  <si>
    <t xml:space="preserve">Date signature de l'ACT : </t>
  </si>
  <si>
    <t>matériel favorisant le développement commercial 1</t>
  </si>
  <si>
    <t>matériel favorisant le développement commercial 2</t>
  </si>
  <si>
    <t>soustot_mat_fav_comm</t>
  </si>
  <si>
    <t>Sous total "matériel favorisant le développement commercial "</t>
  </si>
  <si>
    <t>Matériel favorisant développement commercial</t>
  </si>
  <si>
    <t>Plafond en rénovation uniquement pour AP2013 et 2014</t>
  </si>
  <si>
    <t>Rappel des dépenses éligibles de la notification d'aide (voir annexe de la notification)</t>
  </si>
  <si>
    <t>sans objet pour AP2013</t>
  </si>
  <si>
    <r>
      <t xml:space="preserve">Surface déclarée réelle </t>
    </r>
    <r>
      <rPr>
        <i/>
        <sz val="10"/>
        <rFont val="Tahoma"/>
        <family val="2"/>
      </rPr>
      <t>(pour bâtiments)</t>
    </r>
  </si>
  <si>
    <t>Contrôle sur la répartition des dépenses grand poste à grand poste</t>
  </si>
  <si>
    <t>…</t>
  </si>
  <si>
    <t xml:space="preserve">Somme de Montant d'aide </t>
  </si>
  <si>
    <t>Somme de Assiette éligible</t>
  </si>
  <si>
    <t>Assiette éligible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</si>
</sst>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.00\ _F_-;\-* #,##0.00\ _F_-;_-* &quot;-&quot;??\ _F_-;_-@_-"/>
    <numFmt numFmtId="168" formatCode="_-* #,##0.0\ _F_-;\-* #,##0.0\ _F_-;_-* &quot;-&quot;??\ _F_-;_-@_-"/>
    <numFmt numFmtId="169" formatCode="_-* #,##0.0\ [$€-40C]_-;\-* #,##0.0\ [$€-40C]_-;_-* &quot;-&quot;?\ [$€-40C]_-;_-@_-"/>
    <numFmt numFmtId="170" formatCode="_-* #,##0\ [$€-40C]_-;\-* #,##0\ [$€-40C]_-;_-* &quot;-&quot;??\ [$€-40C]_-;_-@_-"/>
    <numFmt numFmtId="171" formatCode="_-* #,##0.00\ [$€-1]_-;\-* #,##0.00\ [$€-1]_-;_-* &quot;-&quot;??\ [$€-1]_-"/>
    <numFmt numFmtId="172" formatCode="_-* #,##0.0\ _€_-;\-* #,##0.0\ _€_-;_-* &quot;-&quot;?\ _€_-;_-@_-"/>
    <numFmt numFmtId="173" formatCode="#,##0.00\ [$€-40C];\-#,##0.00\ [$€-40C]"/>
    <numFmt numFmtId="174" formatCode="0.0"/>
    <numFmt numFmtId="175" formatCode="_-* #,##0\ _F_-;\-* #,##0\ _F_-;_-* &quot;-&quot;??\ _F_-;_-@_-"/>
    <numFmt numFmtId="176" formatCode="0.00000%"/>
    <numFmt numFmtId="177" formatCode="#,###,###"/>
    <numFmt numFmtId="178" formatCode="#,##0_ ;\-#,##0\ "/>
    <numFmt numFmtId="179" formatCode="#,##0.0_ ;\-#,##0.0\ "/>
    <numFmt numFmtId="180" formatCode="#,##0.00_ ;\-#,##0.00\ "/>
    <numFmt numFmtId="181" formatCode="[$-40C]dddd\ d\ mmmm\ 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  <numFmt numFmtId="186" formatCode="#,##0.0"/>
    <numFmt numFmtId="187" formatCode="#,##0.0000"/>
  </numFmts>
  <fonts count="84">
    <font>
      <sz val="10"/>
      <name val="CG Times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Calibri"/>
      <family val="2"/>
    </font>
    <font>
      <sz val="8.6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sz val="8"/>
      <color indexed="10"/>
      <name val="Tahoma"/>
      <family val="2"/>
    </font>
    <font>
      <b/>
      <i/>
      <sz val="10"/>
      <name val="Tahoma"/>
      <family val="2"/>
    </font>
    <font>
      <b/>
      <sz val="20"/>
      <name val="Arial"/>
      <family val="2"/>
    </font>
    <font>
      <sz val="16"/>
      <name val="Tahoma"/>
      <family val="2"/>
    </font>
    <font>
      <b/>
      <u val="singleAccounting"/>
      <sz val="11"/>
      <name val="Arial"/>
      <family val="2"/>
    </font>
    <font>
      <i/>
      <sz val="10"/>
      <name val="Arial"/>
      <family val="2"/>
    </font>
    <font>
      <i/>
      <sz val="10"/>
      <color indexed="23"/>
      <name val="Tahoma"/>
      <family val="2"/>
    </font>
    <font>
      <b/>
      <sz val="10"/>
      <color indexed="10"/>
      <name val="Tahoma"/>
      <family val="2"/>
    </font>
    <font>
      <sz val="10"/>
      <color indexed="23"/>
      <name val="Tahoma"/>
      <family val="2"/>
    </font>
    <font>
      <b/>
      <i/>
      <sz val="10"/>
      <color indexed="23"/>
      <name val="Tahoma"/>
      <family val="2"/>
    </font>
    <font>
      <b/>
      <i/>
      <sz val="10"/>
      <color indexed="10"/>
      <name val="Tahoma"/>
      <family val="2"/>
    </font>
    <font>
      <i/>
      <sz val="8"/>
      <color indexed="23"/>
      <name val="Tahoma"/>
      <family val="2"/>
    </font>
    <font>
      <b/>
      <sz val="12"/>
      <color indexed="18"/>
      <name val="Tahoma"/>
      <family val="2"/>
    </font>
    <font>
      <b/>
      <i/>
      <sz val="10"/>
      <color indexed="16"/>
      <name val="Tahoma"/>
      <family val="2"/>
    </font>
    <font>
      <sz val="10"/>
      <color indexed="10"/>
      <name val="Tahoma"/>
      <family val="2"/>
    </font>
    <font>
      <b/>
      <sz val="10"/>
      <color indexed="23"/>
      <name val="Tahoma"/>
      <family val="2"/>
    </font>
    <font>
      <sz val="10"/>
      <color indexed="16"/>
      <name val="Tahoma"/>
      <family val="2"/>
    </font>
    <font>
      <b/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G Times"/>
      <family val="0"/>
    </font>
    <font>
      <u val="single"/>
      <sz val="10"/>
      <color indexed="20"/>
      <name val="CG Times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G Times"/>
      <family val="0"/>
    </font>
    <font>
      <u val="single"/>
      <sz val="10"/>
      <color theme="11"/>
      <name val="CG Times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 tint="0.15000000596046448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indexed="43"/>
      </patternFill>
    </fill>
    <fill>
      <patternFill patternType="lightDown"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dotted"/>
    </border>
    <border diagonalUp="1" diagonalDown="1">
      <left style="medium"/>
      <right style="medium"/>
      <top>
        <color indexed="63"/>
      </top>
      <bottom>
        <color indexed="63"/>
      </bottom>
      <diagonal style="dotted"/>
    </border>
    <border diagonalUp="1" diagonalDown="1">
      <left style="medium"/>
      <right style="medium"/>
      <top>
        <color indexed="63"/>
      </top>
      <bottom style="medium"/>
      <diagonal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1" fillId="27" borderId="3" applyNumberFormat="0" applyFont="0" applyAlignment="0" applyProtection="0"/>
    <xf numFmtId="0" fontId="69" fillId="28" borderId="1" applyNumberFormat="0" applyAlignment="0" applyProtection="0"/>
    <xf numFmtId="17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0" fontId="64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740">
    <xf numFmtId="0" fontId="0" fillId="0" borderId="0" xfId="0" applyAlignment="1">
      <alignment/>
    </xf>
    <xf numFmtId="0" fontId="3" fillId="0" borderId="10" xfId="56" applyFont="1" applyBorder="1" applyProtection="1">
      <alignment/>
      <protection locked="0"/>
    </xf>
    <xf numFmtId="0" fontId="4" fillId="0" borderId="10" xfId="56" applyFont="1" applyBorder="1" applyProtection="1">
      <alignment/>
      <protection locked="0"/>
    </xf>
    <xf numFmtId="0" fontId="3" fillId="0" borderId="11" xfId="56" applyFont="1" applyBorder="1" applyProtection="1">
      <alignment/>
      <protection locked="0"/>
    </xf>
    <xf numFmtId="14" fontId="3" fillId="0" borderId="11" xfId="56" applyNumberFormat="1" applyFont="1" applyBorder="1" applyAlignment="1" applyProtection="1">
      <alignment horizontal="center"/>
      <protection locked="0"/>
    </xf>
    <xf numFmtId="0" fontId="3" fillId="0" borderId="11" xfId="56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vertical="center"/>
      <protection locked="0"/>
    </xf>
    <xf numFmtId="0" fontId="3" fillId="0" borderId="10" xfId="56" applyFont="1" applyBorder="1" applyAlignment="1" applyProtection="1">
      <alignment vertical="center" wrapText="1"/>
      <protection locked="0"/>
    </xf>
    <xf numFmtId="1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Font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vertical="center" wrapText="1"/>
      <protection locked="0"/>
    </xf>
    <xf numFmtId="0" fontId="4" fillId="33" borderId="10" xfId="56" applyFont="1" applyFill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vertical="center"/>
      <protection/>
    </xf>
    <xf numFmtId="14" fontId="3" fillId="33" borderId="10" xfId="56" applyNumberFormat="1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vertical="center"/>
      <protection locked="0"/>
    </xf>
    <xf numFmtId="14" fontId="3" fillId="0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/>
      <protection/>
    </xf>
    <xf numFmtId="0" fontId="3" fillId="0" borderId="10" xfId="56" applyFont="1" applyBorder="1" applyAlignment="1" applyProtection="1">
      <alignment vertical="center"/>
      <protection/>
    </xf>
    <xf numFmtId="14" fontId="3" fillId="0" borderId="10" xfId="56" applyNumberFormat="1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horizontal="center"/>
      <protection locked="0"/>
    </xf>
    <xf numFmtId="0" fontId="4" fillId="0" borderId="12" xfId="56" applyFont="1" applyBorder="1" applyAlignment="1" applyProtection="1">
      <alignment vertical="center"/>
      <protection locked="0"/>
    </xf>
    <xf numFmtId="0" fontId="4" fillId="0" borderId="12" xfId="56" applyFont="1" applyBorder="1" applyProtection="1">
      <alignment/>
      <protection locked="0"/>
    </xf>
    <xf numFmtId="0" fontId="4" fillId="0" borderId="12" xfId="56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vertical="center"/>
      <protection locked="0"/>
    </xf>
    <xf numFmtId="0" fontId="3" fillId="0" borderId="0" xfId="56" applyFont="1" applyBorder="1" applyProtection="1">
      <alignment/>
      <protection locked="0"/>
    </xf>
    <xf numFmtId="0" fontId="4" fillId="0" borderId="0" xfId="56" applyFont="1" applyBorder="1" applyProtection="1">
      <alignment/>
      <protection locked="0"/>
    </xf>
    <xf numFmtId="0" fontId="3" fillId="0" borderId="10" xfId="56" applyFont="1" applyFill="1" applyBorder="1" applyAlignment="1" applyProtection="1">
      <alignment vertical="center"/>
      <protection/>
    </xf>
    <xf numFmtId="0" fontId="12" fillId="0" borderId="11" xfId="56" applyFont="1" applyFill="1" applyBorder="1" applyAlignment="1" applyProtection="1">
      <alignment vertical="center"/>
      <protection locked="0"/>
    </xf>
    <xf numFmtId="167" fontId="3" fillId="0" borderId="10" xfId="50" applyNumberFormat="1" applyFont="1" applyBorder="1" applyAlignment="1" applyProtection="1">
      <alignment/>
      <protection locked="0"/>
    </xf>
    <xf numFmtId="167" fontId="3" fillId="0" borderId="11" xfId="50" applyNumberFormat="1" applyFont="1" applyBorder="1" applyAlignment="1" applyProtection="1">
      <alignment/>
      <protection locked="0"/>
    </xf>
    <xf numFmtId="167" fontId="3" fillId="0" borderId="10" xfId="50" applyFont="1" applyBorder="1" applyAlignment="1" applyProtection="1">
      <alignment/>
      <protection locked="0"/>
    </xf>
    <xf numFmtId="167" fontId="4" fillId="0" borderId="10" xfId="50" applyFont="1" applyBorder="1" applyAlignment="1" applyProtection="1">
      <alignment horizontal="center"/>
      <protection locked="0"/>
    </xf>
    <xf numFmtId="167" fontId="4" fillId="0" borderId="12" xfId="50" applyFont="1" applyBorder="1" applyAlignment="1" applyProtection="1">
      <alignment horizontal="center"/>
      <protection locked="0"/>
    </xf>
    <xf numFmtId="167" fontId="3" fillId="0" borderId="12" xfId="5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31" fillId="0" borderId="10" xfId="5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70" fontId="32" fillId="33" borderId="10" xfId="56" applyNumberFormat="1" applyFont="1" applyFill="1" applyBorder="1" applyAlignment="1" applyProtection="1">
      <alignment horizontal="center" vertical="center"/>
      <protection/>
    </xf>
    <xf numFmtId="0" fontId="4" fillId="0" borderId="12" xfId="56" applyFont="1" applyFill="1" applyBorder="1" applyAlignment="1" applyProtection="1">
      <alignment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3" fillId="0" borderId="23" xfId="56" applyFont="1" applyFill="1" applyBorder="1" applyAlignment="1" applyProtection="1">
      <alignment vertical="center"/>
      <protection/>
    </xf>
    <xf numFmtId="0" fontId="12" fillId="0" borderId="24" xfId="56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wrapText="1"/>
      <protection/>
    </xf>
    <xf numFmtId="0" fontId="3" fillId="0" borderId="0" xfId="56" applyFont="1" applyBorder="1" applyProtection="1">
      <alignment/>
      <protection/>
    </xf>
    <xf numFmtId="14" fontId="3" fillId="0" borderId="0" xfId="56" applyNumberFormat="1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167" fontId="3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wrapText="1"/>
      <protection/>
    </xf>
    <xf numFmtId="167" fontId="31" fillId="0" borderId="0" xfId="50" applyFont="1" applyBorder="1" applyAlignment="1" applyProtection="1">
      <alignment/>
      <protection/>
    </xf>
    <xf numFmtId="0" fontId="33" fillId="0" borderId="0" xfId="56" applyFont="1" applyBorder="1" applyProtection="1">
      <alignment/>
      <protection/>
    </xf>
    <xf numFmtId="167" fontId="4" fillId="0" borderId="0" xfId="50" applyFont="1" applyBorder="1" applyAlignment="1" applyProtection="1">
      <alignment horizontal="center"/>
      <protection/>
    </xf>
    <xf numFmtId="167" fontId="3" fillId="0" borderId="0" xfId="50" applyNumberFormat="1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Protection="1">
      <alignment/>
      <protection/>
    </xf>
    <xf numFmtId="167" fontId="4" fillId="0" borderId="0" xfId="56" applyNumberFormat="1" applyFont="1" applyFill="1" applyBorder="1" applyAlignment="1" applyProtection="1">
      <alignment vertical="top"/>
      <protection/>
    </xf>
    <xf numFmtId="0" fontId="6" fillId="0" borderId="24" xfId="56" applyFont="1" applyBorder="1" applyProtection="1">
      <alignment/>
      <protection/>
    </xf>
    <xf numFmtId="0" fontId="6" fillId="0" borderId="11" xfId="56" applyFont="1" applyBorder="1" applyProtection="1">
      <alignment/>
      <protection/>
    </xf>
    <xf numFmtId="0" fontId="6" fillId="0" borderId="25" xfId="56" applyFont="1" applyFill="1" applyBorder="1" applyProtection="1">
      <alignment/>
      <protection/>
    </xf>
    <xf numFmtId="0" fontId="6" fillId="0" borderId="13" xfId="56" applyFont="1" applyFill="1" applyBorder="1" applyProtection="1">
      <alignment/>
      <protection/>
    </xf>
    <xf numFmtId="0" fontId="4" fillId="0" borderId="0" xfId="56" applyFont="1" applyBorder="1" applyAlignment="1" applyProtection="1">
      <alignment vertical="top" wrapText="1"/>
      <protection locked="0"/>
    </xf>
    <xf numFmtId="167" fontId="4" fillId="0" borderId="0" xfId="50" applyFont="1" applyFill="1" applyBorder="1" applyAlignment="1" applyProtection="1">
      <alignment horizontal="center"/>
      <protection/>
    </xf>
    <xf numFmtId="4" fontId="3" fillId="0" borderId="10" xfId="50" applyNumberFormat="1" applyFont="1" applyBorder="1" applyAlignment="1" applyProtection="1">
      <alignment vertical="center"/>
      <protection locked="0"/>
    </xf>
    <xf numFmtId="4" fontId="3" fillId="0" borderId="10" xfId="50" applyNumberFormat="1" applyFont="1" applyBorder="1" applyAlignment="1" applyProtection="1">
      <alignment horizontal="center" vertical="center"/>
      <protection locked="0"/>
    </xf>
    <xf numFmtId="4" fontId="3" fillId="0" borderId="10" xfId="56" applyNumberFormat="1" applyFont="1" applyBorder="1" applyAlignment="1" applyProtection="1">
      <alignment horizontal="center" vertical="center"/>
      <protection locked="0"/>
    </xf>
    <xf numFmtId="4" fontId="4" fillId="33" borderId="10" xfId="50" applyNumberFormat="1" applyFont="1" applyFill="1" applyBorder="1" applyAlignment="1" applyProtection="1">
      <alignment vertical="center"/>
      <protection/>
    </xf>
    <xf numFmtId="4" fontId="4" fillId="33" borderId="12" xfId="50" applyNumberFormat="1" applyFont="1" applyFill="1" applyBorder="1" applyAlignment="1" applyProtection="1">
      <alignment vertical="center"/>
      <protection/>
    </xf>
    <xf numFmtId="4" fontId="4" fillId="33" borderId="10" xfId="56" applyNumberFormat="1" applyFont="1" applyFill="1" applyBorder="1" applyAlignment="1" applyProtection="1">
      <alignment vertical="center"/>
      <protection/>
    </xf>
    <xf numFmtId="4" fontId="3" fillId="33" borderId="10" xfId="56" applyNumberFormat="1" applyFont="1" applyFill="1" applyBorder="1" applyAlignment="1" applyProtection="1">
      <alignment vertical="center"/>
      <protection/>
    </xf>
    <xf numFmtId="4" fontId="3" fillId="0" borderId="10" xfId="56" applyNumberFormat="1" applyFont="1" applyFill="1" applyBorder="1" applyAlignment="1" applyProtection="1">
      <alignment vertical="center"/>
      <protection locked="0"/>
    </xf>
    <xf numFmtId="4" fontId="3" fillId="0" borderId="10" xfId="56" applyNumberFormat="1" applyFont="1" applyFill="1" applyBorder="1" applyAlignment="1" applyProtection="1">
      <alignment vertical="center"/>
      <protection/>
    </xf>
    <xf numFmtId="4" fontId="4" fillId="33" borderId="10" xfId="50" applyNumberFormat="1" applyFont="1" applyFill="1" applyBorder="1" applyAlignment="1" applyProtection="1">
      <alignment horizontal="right" vertical="center" indent="1"/>
      <protection/>
    </xf>
    <xf numFmtId="4" fontId="3" fillId="0" borderId="26" xfId="56" applyNumberFormat="1" applyFont="1" applyFill="1" applyBorder="1" applyAlignment="1" applyProtection="1">
      <alignment vertical="center"/>
      <protection/>
    </xf>
    <xf numFmtId="4" fontId="13" fillId="33" borderId="27" xfId="56" applyNumberFormat="1" applyFont="1" applyFill="1" applyBorder="1" applyAlignment="1" applyProtection="1">
      <alignment horizontal="center" vertical="center" wrapText="1"/>
      <protection/>
    </xf>
    <xf numFmtId="180" fontId="31" fillId="0" borderId="10" xfId="50" applyNumberFormat="1" applyFont="1" applyBorder="1" applyAlignment="1" applyProtection="1">
      <alignment vertical="center"/>
      <protection locked="0"/>
    </xf>
    <xf numFmtId="180" fontId="34" fillId="33" borderId="10" xfId="50" applyNumberFormat="1" applyFont="1" applyFill="1" applyBorder="1" applyAlignment="1" applyProtection="1">
      <alignment vertical="center"/>
      <protection/>
    </xf>
    <xf numFmtId="180" fontId="31" fillId="0" borderId="10" xfId="50" applyNumberFormat="1" applyFont="1" applyFill="1" applyBorder="1" applyAlignment="1" applyProtection="1">
      <alignment vertical="center"/>
      <protection locked="0"/>
    </xf>
    <xf numFmtId="180" fontId="31" fillId="33" borderId="10" xfId="50" applyNumberFormat="1" applyFont="1" applyFill="1" applyBorder="1" applyAlignment="1" applyProtection="1">
      <alignment vertical="center"/>
      <protection/>
    </xf>
    <xf numFmtId="167" fontId="3" fillId="0" borderId="0" xfId="50" applyNumberFormat="1" applyFont="1" applyBorder="1" applyAlignment="1" applyProtection="1">
      <alignment horizontal="left" wrapText="1"/>
      <protection/>
    </xf>
    <xf numFmtId="0" fontId="3" fillId="0" borderId="0" xfId="56" applyFont="1" applyBorder="1" applyAlignment="1" applyProtection="1">
      <alignment wrapText="1"/>
      <protection/>
    </xf>
    <xf numFmtId="0" fontId="3" fillId="0" borderId="28" xfId="56" applyFont="1" applyFill="1" applyBorder="1" applyAlignment="1" applyProtection="1">
      <alignment/>
      <protection/>
    </xf>
    <xf numFmtId="0" fontId="3" fillId="0" borderId="29" xfId="56" applyFont="1" applyFill="1" applyBorder="1" applyAlignment="1" applyProtection="1">
      <alignment/>
      <protection/>
    </xf>
    <xf numFmtId="0" fontId="3" fillId="0" borderId="0" xfId="56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/>
      <protection/>
    </xf>
    <xf numFmtId="14" fontId="3" fillId="0" borderId="30" xfId="56" applyNumberFormat="1" applyFont="1" applyBorder="1" applyAlignment="1" applyProtection="1">
      <alignment horizontal="center" vertical="center"/>
      <protection/>
    </xf>
    <xf numFmtId="0" fontId="3" fillId="0" borderId="31" xfId="56" applyFont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/>
    </xf>
    <xf numFmtId="4" fontId="4" fillId="0" borderId="10" xfId="56" applyNumberFormat="1" applyFont="1" applyFill="1" applyBorder="1" applyAlignment="1" applyProtection="1">
      <alignment vertical="center"/>
      <protection/>
    </xf>
    <xf numFmtId="4" fontId="4" fillId="33" borderId="32" xfId="50" applyNumberFormat="1" applyFont="1" applyFill="1" applyBorder="1" applyAlignment="1" applyProtection="1">
      <alignment horizontal="right" vertical="center" indent="1"/>
      <protection/>
    </xf>
    <xf numFmtId="4" fontId="4" fillId="0" borderId="0" xfId="56" applyNumberFormat="1" applyFont="1" applyBorder="1" applyAlignment="1" applyProtection="1">
      <alignment wrapText="1"/>
      <protection/>
    </xf>
    <xf numFmtId="4" fontId="3" fillId="0" borderId="1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/>
    </xf>
    <xf numFmtId="4" fontId="35" fillId="0" borderId="0" xfId="59" applyNumberFormat="1" applyFont="1" applyBorder="1" applyAlignment="1" applyProtection="1">
      <alignment horizontal="right" vertical="center"/>
      <protection/>
    </xf>
    <xf numFmtId="4" fontId="4" fillId="0" borderId="0" xfId="56" applyNumberFormat="1" applyFont="1" applyBorder="1" applyAlignment="1" applyProtection="1">
      <alignment vertical="top" wrapText="1"/>
      <protection locked="0"/>
    </xf>
    <xf numFmtId="4" fontId="3" fillId="0" borderId="10" xfId="56" applyNumberFormat="1" applyFont="1" applyBorder="1" applyProtection="1">
      <alignment/>
      <protection locked="0"/>
    </xf>
    <xf numFmtId="0" fontId="4" fillId="34" borderId="33" xfId="56" applyFont="1" applyFill="1" applyBorder="1" applyAlignment="1" applyProtection="1">
      <alignment horizontal="center" vertical="center"/>
      <protection locked="0"/>
    </xf>
    <xf numFmtId="0" fontId="4" fillId="34" borderId="34" xfId="56" applyFont="1" applyFill="1" applyBorder="1" applyAlignment="1" applyProtection="1">
      <alignment horizontal="center" vertical="center"/>
      <protection locked="0"/>
    </xf>
    <xf numFmtId="164" fontId="4" fillId="34" borderId="33" xfId="58" applyNumberFormat="1" applyFont="1" applyFill="1" applyBorder="1" applyAlignment="1" applyProtection="1">
      <alignment horizontal="center" vertical="center"/>
      <protection/>
    </xf>
    <xf numFmtId="4" fontId="4" fillId="34" borderId="35" xfId="56" applyNumberFormat="1" applyFont="1" applyFill="1" applyBorder="1" applyAlignment="1" applyProtection="1">
      <alignment horizontal="center" wrapText="1"/>
      <protection/>
    </xf>
    <xf numFmtId="4" fontId="4" fillId="34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0" xfId="56" applyNumberFormat="1" applyFont="1" applyFill="1" applyBorder="1" applyProtection="1">
      <alignment/>
      <protection locked="0"/>
    </xf>
    <xf numFmtId="4" fontId="3" fillId="0" borderId="10" xfId="56" applyNumberFormat="1" applyFont="1" applyBorder="1" applyAlignment="1" applyProtection="1">
      <alignment vertical="center"/>
      <protection/>
    </xf>
    <xf numFmtId="4" fontId="4" fillId="0" borderId="0" xfId="56" applyNumberFormat="1" applyFont="1" applyFill="1" applyBorder="1" applyAlignment="1" applyProtection="1">
      <alignment vertical="top"/>
      <protection/>
    </xf>
    <xf numFmtId="4" fontId="3" fillId="0" borderId="10" xfId="56" applyNumberFormat="1" applyFont="1" applyBorder="1" applyProtection="1">
      <alignment/>
      <protection/>
    </xf>
    <xf numFmtId="4" fontId="3" fillId="0" borderId="36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vertical="center"/>
      <protection locked="0"/>
    </xf>
    <xf numFmtId="4" fontId="4" fillId="33" borderId="10" xfId="56" applyNumberFormat="1" applyFont="1" applyFill="1" applyBorder="1" applyAlignment="1" applyProtection="1">
      <alignment horizontal="center" vertical="center"/>
      <protection/>
    </xf>
    <xf numFmtId="4" fontId="3" fillId="33" borderId="10" xfId="56" applyNumberFormat="1" applyFont="1" applyFill="1" applyBorder="1" applyAlignment="1" applyProtection="1">
      <alignment horizontal="center" vertical="center"/>
      <protection/>
    </xf>
    <xf numFmtId="4" fontId="3" fillId="0" borderId="10" xfId="56" applyNumberFormat="1" applyFont="1" applyFill="1" applyBorder="1" applyAlignment="1" applyProtection="1">
      <alignment horizontal="center" vertical="center"/>
      <protection locked="0"/>
    </xf>
    <xf numFmtId="14" fontId="3" fillId="0" borderId="26" xfId="56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Fill="1" applyBorder="1" applyAlignment="1" applyProtection="1">
      <alignment horizontal="center" vertical="center"/>
      <protection/>
    </xf>
    <xf numFmtId="4" fontId="3" fillId="0" borderId="26" xfId="56" applyNumberFormat="1" applyFont="1" applyFill="1" applyBorder="1" applyAlignment="1" applyProtection="1">
      <alignment horizontal="center" vertical="center"/>
      <protection/>
    </xf>
    <xf numFmtId="0" fontId="12" fillId="0" borderId="37" xfId="56" applyFont="1" applyFill="1" applyBorder="1" applyAlignment="1" applyProtection="1">
      <alignment vertical="center"/>
      <protection locked="0"/>
    </xf>
    <xf numFmtId="0" fontId="13" fillId="0" borderId="38" xfId="56" applyFont="1" applyFill="1" applyBorder="1" applyAlignment="1" applyProtection="1">
      <alignment vertical="center"/>
      <protection locked="0"/>
    </xf>
    <xf numFmtId="0" fontId="12" fillId="0" borderId="39" xfId="56" applyFont="1" applyFill="1" applyBorder="1" applyAlignment="1" applyProtection="1">
      <alignment vertical="center"/>
      <protection/>
    </xf>
    <xf numFmtId="14" fontId="12" fillId="0" borderId="40" xfId="56" applyNumberFormat="1" applyFont="1" applyFill="1" applyBorder="1" applyAlignment="1" applyProtection="1">
      <alignment horizontal="center" vertical="center"/>
      <protection/>
    </xf>
    <xf numFmtId="0" fontId="12" fillId="0" borderId="41" xfId="56" applyFont="1" applyFill="1" applyBorder="1" applyAlignment="1" applyProtection="1">
      <alignment horizontal="center" vertical="center"/>
      <protection/>
    </xf>
    <xf numFmtId="4" fontId="12" fillId="0" borderId="39" xfId="56" applyNumberFormat="1" applyFont="1" applyFill="1" applyBorder="1" applyAlignment="1" applyProtection="1">
      <alignment horizontal="center" vertical="center"/>
      <protection/>
    </xf>
    <xf numFmtId="4" fontId="12" fillId="0" borderId="42" xfId="56" applyNumberFormat="1" applyFont="1" applyFill="1" applyBorder="1" applyAlignment="1" applyProtection="1">
      <alignment vertical="center"/>
      <protection/>
    </xf>
    <xf numFmtId="180" fontId="36" fillId="0" borderId="42" xfId="50" applyNumberFormat="1" applyFont="1" applyFill="1" applyBorder="1" applyAlignment="1" applyProtection="1">
      <alignment vertical="center"/>
      <protection/>
    </xf>
    <xf numFmtId="0" fontId="3" fillId="0" borderId="43" xfId="56" applyFont="1" applyBorder="1" applyAlignment="1" applyProtection="1">
      <alignment vertical="center"/>
      <protection/>
    </xf>
    <xf numFmtId="0" fontId="4" fillId="0" borderId="44" xfId="56" applyFont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vertical="center" wrapText="1"/>
      <protection locked="0"/>
    </xf>
    <xf numFmtId="0" fontId="3" fillId="33" borderId="10" xfId="56" applyFont="1" applyFill="1" applyBorder="1" applyAlignment="1" applyProtection="1">
      <alignment vertical="center" wrapText="1"/>
      <protection/>
    </xf>
    <xf numFmtId="0" fontId="3" fillId="0" borderId="26" xfId="56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vertical="center" wrapText="1"/>
      <protection/>
    </xf>
    <xf numFmtId="0" fontId="3" fillId="0" borderId="30" xfId="56" applyFont="1" applyBorder="1" applyAlignment="1" applyProtection="1">
      <alignment vertical="center" wrapText="1"/>
      <protection/>
    </xf>
    <xf numFmtId="0" fontId="3" fillId="0" borderId="11" xfId="56" applyFont="1" applyBorder="1" applyAlignment="1" applyProtection="1">
      <alignment wrapText="1"/>
      <protection locked="0"/>
    </xf>
    <xf numFmtId="0" fontId="3" fillId="0" borderId="10" xfId="56" applyFont="1" applyBorder="1" applyAlignment="1" applyProtection="1">
      <alignment wrapText="1"/>
      <protection locked="0"/>
    </xf>
    <xf numFmtId="0" fontId="4" fillId="0" borderId="0" xfId="56" applyFont="1" applyBorder="1" applyAlignment="1" applyProtection="1">
      <alignment vertical="center" wrapText="1"/>
      <protection locked="0"/>
    </xf>
    <xf numFmtId="167" fontId="31" fillId="0" borderId="0" xfId="50" applyFont="1" applyBorder="1" applyAlignment="1" applyProtection="1">
      <alignment wrapText="1"/>
      <protection/>
    </xf>
    <xf numFmtId="0" fontId="33" fillId="0" borderId="0" xfId="56" applyFont="1" applyFill="1" applyBorder="1" applyAlignment="1" applyProtection="1">
      <alignment wrapText="1"/>
      <protection/>
    </xf>
    <xf numFmtId="0" fontId="33" fillId="0" borderId="10" xfId="56" applyFont="1" applyBorder="1" applyAlignment="1" applyProtection="1">
      <alignment wrapText="1"/>
      <protection locked="0"/>
    </xf>
    <xf numFmtId="167" fontId="3" fillId="0" borderId="0" xfId="50" applyNumberFormat="1" applyFont="1" applyBorder="1" applyAlignment="1" applyProtection="1">
      <alignment wrapText="1"/>
      <protection/>
    </xf>
    <xf numFmtId="0" fontId="3" fillId="0" borderId="11" xfId="56" applyFont="1" applyFill="1" applyBorder="1" applyAlignment="1" applyProtection="1">
      <alignment vertical="center" wrapText="1"/>
      <protection locked="0"/>
    </xf>
    <xf numFmtId="14" fontId="3" fillId="0" borderId="11" xfId="56" applyNumberFormat="1" applyFont="1" applyFill="1" applyBorder="1" applyAlignment="1" applyProtection="1">
      <alignment horizontal="center"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vertical="center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4" fontId="37" fillId="0" borderId="0" xfId="56" applyNumberFormat="1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/>
    </xf>
    <xf numFmtId="167" fontId="5" fillId="0" borderId="0" xfId="50" applyFont="1" applyFill="1" applyBorder="1" applyAlignment="1" applyProtection="1">
      <alignment horizontal="center" vertical="center"/>
      <protection locked="0"/>
    </xf>
    <xf numFmtId="0" fontId="4" fillId="0" borderId="45" xfId="56" applyFont="1" applyBorder="1" applyAlignment="1" applyProtection="1">
      <alignment vertical="top" wrapText="1"/>
      <protection locked="0"/>
    </xf>
    <xf numFmtId="167" fontId="4" fillId="0" borderId="29" xfId="56" applyNumberFormat="1" applyFont="1" applyFill="1" applyBorder="1" applyAlignment="1" applyProtection="1">
      <alignment vertical="top"/>
      <protection locked="0"/>
    </xf>
    <xf numFmtId="167" fontId="4" fillId="0" borderId="0" xfId="56" applyNumberFormat="1" applyFont="1" applyFill="1" applyBorder="1" applyAlignment="1" applyProtection="1">
      <alignment vertical="top"/>
      <protection locked="0"/>
    </xf>
    <xf numFmtId="167" fontId="4" fillId="0" borderId="45" xfId="56" applyNumberFormat="1" applyFont="1" applyFill="1" applyBorder="1" applyAlignment="1" applyProtection="1">
      <alignment vertical="top" wrapText="1"/>
      <protection locked="0"/>
    </xf>
    <xf numFmtId="166" fontId="4" fillId="33" borderId="10" xfId="50" applyNumberFormat="1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horizontal="center" vertical="center"/>
      <protection/>
    </xf>
    <xf numFmtId="0" fontId="3" fillId="0" borderId="30" xfId="56" applyFont="1" applyBorder="1" applyAlignment="1" applyProtection="1">
      <alignment horizontal="center" vertical="center"/>
      <protection/>
    </xf>
    <xf numFmtId="0" fontId="4" fillId="0" borderId="40" xfId="56" applyFont="1" applyFill="1" applyBorder="1" applyAlignment="1" applyProtection="1">
      <alignment horizontal="center" wrapText="1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0" fontId="3" fillId="0" borderId="30" xfId="56" applyFont="1" applyFill="1" applyBorder="1" applyAlignment="1" applyProtection="1">
      <alignment horizontal="center" vertical="center"/>
      <protection locked="0"/>
    </xf>
    <xf numFmtId="0" fontId="3" fillId="0" borderId="29" xfId="56" applyFont="1" applyFill="1" applyBorder="1" applyAlignment="1" applyProtection="1">
      <alignment wrapText="1"/>
      <protection/>
    </xf>
    <xf numFmtId="0" fontId="33" fillId="0" borderId="45" xfId="56" applyFont="1" applyBorder="1" applyAlignment="1" applyProtection="1">
      <alignment wrapText="1"/>
      <protection/>
    </xf>
    <xf numFmtId="0" fontId="3" fillId="0" borderId="29" xfId="56" applyFont="1" applyBorder="1" applyProtection="1">
      <alignment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6" xfId="50" applyNumberFormat="1" applyFont="1" applyFill="1" applyBorder="1" applyAlignment="1" applyProtection="1">
      <alignment horizontal="center" wrapText="1"/>
      <protection/>
    </xf>
    <xf numFmtId="180" fontId="31" fillId="0" borderId="13" xfId="50" applyNumberFormat="1" applyFont="1" applyFill="1" applyBorder="1" applyAlignment="1" applyProtection="1">
      <alignment vertical="center"/>
      <protection/>
    </xf>
    <xf numFmtId="167" fontId="31" fillId="0" borderId="47" xfId="50" applyFont="1" applyBorder="1" applyAlignment="1" applyProtection="1">
      <alignment/>
      <protection locked="0"/>
    </xf>
    <xf numFmtId="167" fontId="31" fillId="0" borderId="12" xfId="50" applyFont="1" applyBorder="1" applyAlignment="1" applyProtection="1">
      <alignment/>
      <protection locked="0"/>
    </xf>
    <xf numFmtId="0" fontId="3" fillId="33" borderId="26" xfId="56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2" fillId="0" borderId="10" xfId="56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6" fillId="0" borderId="29" xfId="56" applyFont="1" applyFill="1" applyBorder="1" applyAlignment="1" applyProtection="1">
      <alignment horizontal="center" vertical="center"/>
      <protection/>
    </xf>
    <xf numFmtId="0" fontId="6" fillId="0" borderId="49" xfId="56" applyFont="1" applyFill="1" applyBorder="1" applyAlignment="1" applyProtection="1">
      <alignment horizontal="center" vertical="center"/>
      <protection/>
    </xf>
    <xf numFmtId="0" fontId="17" fillId="35" borderId="11" xfId="0" applyFont="1" applyFill="1" applyBorder="1" applyAlignment="1" applyProtection="1">
      <alignment horizontal="center" vertical="center" wrapText="1"/>
      <protection/>
    </xf>
    <xf numFmtId="167" fontId="17" fillId="35" borderId="11" xfId="50" applyFont="1" applyFill="1" applyBorder="1" applyAlignment="1" applyProtection="1">
      <alignment horizontal="center" vertical="center" wrapText="1"/>
      <protection/>
    </xf>
    <xf numFmtId="14" fontId="5" fillId="36" borderId="46" xfId="56" applyNumberFormat="1" applyFont="1" applyFill="1" applyBorder="1" applyAlignment="1" applyProtection="1">
      <alignment horizontal="center" vertical="center"/>
      <protection locked="0"/>
    </xf>
    <xf numFmtId="14" fontId="14" fillId="36" borderId="33" xfId="0" applyNumberFormat="1" applyFont="1" applyFill="1" applyBorder="1" applyAlignment="1" applyProtection="1">
      <alignment horizontal="center"/>
      <protection locked="0"/>
    </xf>
    <xf numFmtId="167" fontId="5" fillId="37" borderId="50" xfId="50" applyFont="1" applyFill="1" applyBorder="1" applyAlignment="1" applyProtection="1">
      <alignment horizontal="center" vertical="center"/>
      <protection locked="0"/>
    </xf>
    <xf numFmtId="14" fontId="5" fillId="0" borderId="0" xfId="56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 locked="0"/>
    </xf>
    <xf numFmtId="177" fontId="11" fillId="37" borderId="51" xfId="56" applyNumberFormat="1" applyFont="1" applyFill="1" applyBorder="1" applyAlignment="1" applyProtection="1">
      <alignment horizontal="center"/>
      <protection locked="0"/>
    </xf>
    <xf numFmtId="0" fontId="6" fillId="0" borderId="52" xfId="56" applyFont="1" applyFill="1" applyBorder="1" applyProtection="1">
      <alignment/>
      <protection/>
    </xf>
    <xf numFmtId="0" fontId="6" fillId="0" borderId="41" xfId="56" applyFont="1" applyFill="1" applyBorder="1" applyProtection="1">
      <alignment/>
      <protection/>
    </xf>
    <xf numFmtId="165" fontId="3" fillId="0" borderId="35" xfId="56" applyNumberFormat="1" applyFont="1" applyFill="1" applyBorder="1" applyAlignment="1" applyProtection="1">
      <alignment vertical="center"/>
      <protection locked="0"/>
    </xf>
    <xf numFmtId="165" fontId="3" fillId="0" borderId="35" xfId="56" applyNumberFormat="1" applyFont="1" applyBorder="1" applyAlignment="1" applyProtection="1">
      <alignment vertical="center"/>
      <protection locked="0"/>
    </xf>
    <xf numFmtId="0" fontId="3" fillId="0" borderId="23" xfId="56" applyFont="1" applyFill="1" applyBorder="1" applyAlignment="1" applyProtection="1">
      <alignment vertical="center"/>
      <protection locked="0"/>
    </xf>
    <xf numFmtId="14" fontId="3" fillId="0" borderId="45" xfId="56" applyNumberFormat="1" applyFont="1" applyBorder="1" applyAlignment="1" applyProtection="1">
      <alignment horizontal="center"/>
      <protection/>
    </xf>
    <xf numFmtId="0" fontId="3" fillId="0" borderId="35" xfId="56" applyFont="1" applyBorder="1" applyProtection="1">
      <alignment/>
      <protection locked="0"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17" fillId="38" borderId="47" xfId="0" applyFont="1" applyFill="1" applyBorder="1" applyAlignment="1" applyProtection="1">
      <alignment horizontal="center" vertical="center" wrapText="1"/>
      <protection/>
    </xf>
    <xf numFmtId="0" fontId="9" fillId="0" borderId="38" xfId="56" applyFont="1" applyFill="1" applyBorder="1" applyAlignment="1" applyProtection="1">
      <alignment vertical="top" wrapText="1"/>
      <protection locked="0"/>
    </xf>
    <xf numFmtId="9" fontId="3" fillId="0" borderId="33" xfId="58" applyFont="1" applyFill="1" applyBorder="1" applyAlignment="1" applyProtection="1">
      <alignment horizontal="center" vertical="center" wrapText="1"/>
      <protection/>
    </xf>
    <xf numFmtId="167" fontId="3" fillId="0" borderId="35" xfId="50" applyNumberFormat="1" applyFont="1" applyFill="1" applyBorder="1" applyAlignment="1" applyProtection="1">
      <alignment horizontal="center" vertical="center" wrapText="1"/>
      <protection/>
    </xf>
    <xf numFmtId="167" fontId="3" fillId="0" borderId="53" xfId="50" applyNumberFormat="1" applyFont="1" applyFill="1" applyBorder="1" applyAlignment="1" applyProtection="1">
      <alignment horizontal="center" vertical="center" wrapText="1"/>
      <protection/>
    </xf>
    <xf numFmtId="167" fontId="4" fillId="39" borderId="27" xfId="50" applyNumberFormat="1" applyFont="1" applyFill="1" applyBorder="1" applyAlignment="1" applyProtection="1">
      <alignment horizontal="center" vertical="center" wrapText="1"/>
      <protection/>
    </xf>
    <xf numFmtId="14" fontId="23" fillId="37" borderId="27" xfId="50" applyNumberFormat="1" applyFont="1" applyFill="1" applyBorder="1" applyAlignment="1" applyProtection="1">
      <alignment horizontal="center" vertical="center" wrapText="1"/>
      <protection/>
    </xf>
    <xf numFmtId="0" fontId="4" fillId="39" borderId="27" xfId="56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horizontal="center" wrapText="1"/>
      <protection locked="0"/>
    </xf>
    <xf numFmtId="0" fontId="3" fillId="0" borderId="12" xfId="56" applyFont="1" applyFill="1" applyBorder="1" applyAlignment="1" applyProtection="1">
      <alignment horizontal="center"/>
      <protection locked="0"/>
    </xf>
    <xf numFmtId="0" fontId="15" fillId="0" borderId="31" xfId="56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0" fontId="4" fillId="40" borderId="54" xfId="56" applyFont="1" applyFill="1" applyBorder="1" applyAlignment="1" applyProtection="1">
      <alignment horizontal="center" vertical="center" wrapText="1"/>
      <protection/>
    </xf>
    <xf numFmtId="0" fontId="17" fillId="38" borderId="24" xfId="0" applyFont="1" applyFill="1" applyBorder="1" applyAlignment="1" applyProtection="1">
      <alignment horizontal="center" vertical="center" wrapText="1"/>
      <protection/>
    </xf>
    <xf numFmtId="0" fontId="4" fillId="40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 locked="0"/>
    </xf>
    <xf numFmtId="0" fontId="3" fillId="0" borderId="10" xfId="56" applyFont="1" applyBorder="1" applyAlignment="1" applyProtection="1">
      <alignment horizontal="center" wrapText="1"/>
      <protection locked="0"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4" fontId="26" fillId="41" borderId="10" xfId="50" applyNumberFormat="1" applyFont="1" applyFill="1" applyBorder="1" applyAlignment="1" applyProtection="1">
      <alignment horizontal="right" vertical="center" indent="1"/>
      <protection/>
    </xf>
    <xf numFmtId="165" fontId="3" fillId="0" borderId="11" xfId="56" applyNumberFormat="1" applyFont="1" applyBorder="1" applyAlignment="1" applyProtection="1">
      <alignment vertical="center"/>
      <protection locked="0"/>
    </xf>
    <xf numFmtId="0" fontId="4" fillId="0" borderId="47" xfId="56" applyFont="1" applyBorder="1" applyAlignment="1" applyProtection="1">
      <alignment vertical="center"/>
      <protection locked="0"/>
    </xf>
    <xf numFmtId="165" fontId="3" fillId="0" borderId="10" xfId="56" applyNumberFormat="1" applyFont="1" applyBorder="1" applyAlignment="1" applyProtection="1">
      <alignment vertical="center"/>
      <protection locked="0"/>
    </xf>
    <xf numFmtId="170" fontId="4" fillId="33" borderId="12" xfId="56" applyNumberFormat="1" applyFont="1" applyFill="1" applyBorder="1" applyAlignment="1" applyProtection="1">
      <alignment vertical="center"/>
      <protection/>
    </xf>
    <xf numFmtId="0" fontId="4" fillId="41" borderId="12" xfId="56" applyFont="1" applyFill="1" applyBorder="1" applyAlignment="1" applyProtection="1">
      <alignment vertical="center"/>
      <protection/>
    </xf>
    <xf numFmtId="165" fontId="3" fillId="0" borderId="10" xfId="56" applyNumberFormat="1" applyFont="1" applyFill="1" applyBorder="1" applyAlignment="1" applyProtection="1">
      <alignment vertical="center"/>
      <protection locked="0"/>
    </xf>
    <xf numFmtId="170" fontId="4" fillId="0" borderId="12" xfId="56" applyNumberFormat="1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167" fontId="17" fillId="0" borderId="11" xfId="50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Protection="1">
      <alignment/>
      <protection/>
    </xf>
    <xf numFmtId="0" fontId="6" fillId="0" borderId="11" xfId="56" applyFont="1" applyFill="1" applyBorder="1" applyProtection="1">
      <alignment/>
      <protection/>
    </xf>
    <xf numFmtId="0" fontId="4" fillId="41" borderId="10" xfId="56" applyFont="1" applyFill="1" applyBorder="1" applyAlignment="1" applyProtection="1">
      <alignment horizontal="center" vertical="center"/>
      <protection/>
    </xf>
    <xf numFmtId="0" fontId="4" fillId="41" borderId="12" xfId="56" applyFont="1" applyFill="1" applyBorder="1" applyAlignment="1" applyProtection="1">
      <alignment vertical="center" wrapText="1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0" fontId="17" fillId="41" borderId="24" xfId="0" applyFont="1" applyFill="1" applyBorder="1" applyAlignment="1" applyProtection="1">
      <alignment horizontal="center" vertical="center" wrapText="1"/>
      <protection/>
    </xf>
    <xf numFmtId="0" fontId="6" fillId="41" borderId="24" xfId="56" applyFont="1" applyFill="1" applyBorder="1" applyProtection="1">
      <alignment/>
      <protection/>
    </xf>
    <xf numFmtId="0" fontId="6" fillId="41" borderId="11" xfId="56" applyFont="1" applyFill="1" applyBorder="1" applyProtection="1">
      <alignment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6" fillId="33" borderId="24" xfId="56" applyFont="1" applyFill="1" applyBorder="1" applyProtection="1">
      <alignment/>
      <protection/>
    </xf>
    <xf numFmtId="0" fontId="6" fillId="33" borderId="11" xfId="56" applyFont="1" applyFill="1" applyBorder="1" applyProtection="1">
      <alignment/>
      <protection/>
    </xf>
    <xf numFmtId="4" fontId="4" fillId="38" borderId="27" xfId="50" applyNumberFormat="1" applyFont="1" applyFill="1" applyBorder="1" applyAlignment="1" applyProtection="1">
      <alignment vertical="center"/>
      <protection locked="0"/>
    </xf>
    <xf numFmtId="4" fontId="4" fillId="41" borderId="55" xfId="56" applyNumberFormat="1" applyFont="1" applyFill="1" applyBorder="1" applyAlignment="1" applyProtection="1">
      <alignment vertical="center"/>
      <protection/>
    </xf>
    <xf numFmtId="4" fontId="25" fillId="41" borderId="26" xfId="45" applyNumberFormat="1" applyFont="1" applyFill="1" applyBorder="1" applyAlignment="1" applyProtection="1">
      <alignment horizontal="center" vertical="center" wrapText="1"/>
      <protection/>
    </xf>
    <xf numFmtId="4" fontId="4" fillId="38" borderId="27" xfId="50" applyNumberFormat="1" applyFont="1" applyFill="1" applyBorder="1" applyAlignment="1" applyProtection="1">
      <alignment vertical="center" wrapText="1"/>
      <protection locked="0"/>
    </xf>
    <xf numFmtId="180" fontId="31" fillId="0" borderId="11" xfId="50" applyNumberFormat="1" applyFont="1" applyBorder="1" applyAlignment="1" applyProtection="1">
      <alignment vertical="center"/>
      <protection locked="0"/>
    </xf>
    <xf numFmtId="180" fontId="34" fillId="41" borderId="10" xfId="50" applyNumberFormat="1" applyFont="1" applyFill="1" applyBorder="1" applyAlignment="1" applyProtection="1">
      <alignment vertical="center"/>
      <protection/>
    </xf>
    <xf numFmtId="180" fontId="34" fillId="0" borderId="10" xfId="50" applyNumberFormat="1" applyFont="1" applyFill="1" applyBorder="1" applyAlignment="1" applyProtection="1">
      <alignment vertical="center"/>
      <protection locked="0"/>
    </xf>
    <xf numFmtId="180" fontId="4" fillId="0" borderId="10" xfId="50" applyNumberFormat="1" applyFont="1" applyFill="1" applyBorder="1" applyAlignment="1" applyProtection="1">
      <alignment vertical="center"/>
      <protection locked="0"/>
    </xf>
    <xf numFmtId="180" fontId="3" fillId="0" borderId="10" xfId="50" applyNumberFormat="1" applyFont="1" applyFill="1" applyBorder="1" applyAlignment="1" applyProtection="1">
      <alignment vertical="center"/>
      <protection locked="0"/>
    </xf>
    <xf numFmtId="180" fontId="4" fillId="41" borderId="10" xfId="50" applyNumberFormat="1" applyFont="1" applyFill="1" applyBorder="1" applyAlignment="1" applyProtection="1">
      <alignment vertical="center"/>
      <protection/>
    </xf>
    <xf numFmtId="180" fontId="3" fillId="42" borderId="10" xfId="5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 quotePrefix="1">
      <alignment horizontal="center" vertical="center"/>
      <protection/>
    </xf>
    <xf numFmtId="167" fontId="17" fillId="0" borderId="10" xfId="5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41" borderId="35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center"/>
      <protection locked="0"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5" fillId="38" borderId="57" xfId="0" applyFont="1" applyFill="1" applyBorder="1" applyAlignment="1" applyProtection="1">
      <alignment horizontal="center" vertical="center" wrapText="1"/>
      <protection/>
    </xf>
    <xf numFmtId="4" fontId="3" fillId="0" borderId="11" xfId="56" applyNumberFormat="1" applyFont="1" applyBorder="1" applyAlignment="1" applyProtection="1">
      <alignment vertical="center"/>
      <protection/>
    </xf>
    <xf numFmtId="4" fontId="4" fillId="41" borderId="10" xfId="56" applyNumberFormat="1" applyFont="1" applyFill="1" applyBorder="1" applyAlignment="1" applyProtection="1">
      <alignment vertical="center"/>
      <protection/>
    </xf>
    <xf numFmtId="4" fontId="4" fillId="0" borderId="10" xfId="50" applyNumberFormat="1" applyFont="1" applyFill="1" applyBorder="1" applyAlignment="1" applyProtection="1">
      <alignment vertical="center"/>
      <protection/>
    </xf>
    <xf numFmtId="4" fontId="3" fillId="0" borderId="10" xfId="50" applyNumberFormat="1" applyFont="1" applyFill="1" applyBorder="1" applyAlignment="1" applyProtection="1">
      <alignment vertical="center"/>
      <protection/>
    </xf>
    <xf numFmtId="4" fontId="3" fillId="42" borderId="10" xfId="50" applyNumberFormat="1" applyFont="1" applyFill="1" applyBorder="1" applyAlignment="1" applyProtection="1">
      <alignment vertical="center"/>
      <protection/>
    </xf>
    <xf numFmtId="0" fontId="3" fillId="0" borderId="11" xfId="56" applyFont="1" applyBorder="1" applyAlignment="1" applyProtection="1">
      <alignment horizontal="center" vertical="center"/>
      <protection/>
    </xf>
    <xf numFmtId="0" fontId="39" fillId="0" borderId="10" xfId="56" applyFont="1" applyFill="1" applyBorder="1" applyAlignment="1" applyProtection="1">
      <alignment horizontal="center" vertical="center"/>
      <protection/>
    </xf>
    <xf numFmtId="0" fontId="32" fillId="0" borderId="10" xfId="56" applyFont="1" applyBorder="1" applyAlignment="1" applyProtection="1">
      <alignment horizontal="center" vertical="center"/>
      <protection/>
    </xf>
    <xf numFmtId="170" fontId="32" fillId="41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170" fontId="4" fillId="0" borderId="10" xfId="56" applyNumberFormat="1" applyFont="1" applyFill="1" applyBorder="1" applyAlignment="1" applyProtection="1">
      <alignment horizontal="center" vertical="center"/>
      <protection/>
    </xf>
    <xf numFmtId="0" fontId="17" fillId="35" borderId="47" xfId="0" applyFont="1" applyFill="1" applyBorder="1" applyAlignment="1" applyProtection="1">
      <alignment horizontal="center" vertical="center" wrapText="1"/>
      <protection/>
    </xf>
    <xf numFmtId="0" fontId="17" fillId="34" borderId="58" xfId="0" applyFont="1" applyFill="1" applyBorder="1" applyAlignment="1" applyProtection="1">
      <alignment horizontal="center" vertical="center" wrapText="1"/>
      <protection/>
    </xf>
    <xf numFmtId="4" fontId="17" fillId="34" borderId="59" xfId="0" applyNumberFormat="1" applyFont="1" applyFill="1" applyBorder="1" applyAlignment="1" applyProtection="1">
      <alignment horizontal="center" vertical="center" wrapText="1"/>
      <protection/>
    </xf>
    <xf numFmtId="0" fontId="4" fillId="34" borderId="59" xfId="56" applyFont="1" applyFill="1" applyBorder="1" applyAlignment="1" applyProtection="1">
      <alignment horizontal="center" vertical="center" wrapText="1"/>
      <protection/>
    </xf>
    <xf numFmtId="0" fontId="4" fillId="34" borderId="60" xfId="56" applyFont="1" applyFill="1" applyBorder="1" applyAlignment="1" applyProtection="1">
      <alignment horizontal="center" vertical="center" wrapText="1"/>
      <protection/>
    </xf>
    <xf numFmtId="164" fontId="4" fillId="0" borderId="50" xfId="58" applyNumberFormat="1" applyFont="1" applyFill="1" applyBorder="1" applyAlignment="1" applyProtection="1">
      <alignment horizontal="center" vertical="center" wrapText="1"/>
      <protection/>
    </xf>
    <xf numFmtId="0" fontId="3" fillId="42" borderId="12" xfId="56" applyFont="1" applyFill="1" applyBorder="1" applyAlignment="1" applyProtection="1">
      <alignment vertical="center" wrapText="1"/>
      <protection locked="0"/>
    </xf>
    <xf numFmtId="0" fontId="33" fillId="0" borderId="12" xfId="56" applyFont="1" applyFill="1" applyBorder="1" applyAlignment="1" applyProtection="1">
      <alignment vertical="center" wrapText="1"/>
      <protection locked="0"/>
    </xf>
    <xf numFmtId="0" fontId="33" fillId="0" borderId="12" xfId="56" applyFont="1" applyBorder="1" applyAlignment="1" applyProtection="1">
      <alignment vertical="center" wrapText="1"/>
      <protection locked="0"/>
    </xf>
    <xf numFmtId="170" fontId="40" fillId="0" borderId="12" xfId="56" applyNumberFormat="1" applyFont="1" applyFill="1" applyBorder="1" applyAlignment="1" applyProtection="1">
      <alignment vertical="center" wrapText="1"/>
      <protection locked="0"/>
    </xf>
    <xf numFmtId="0" fontId="40" fillId="33" borderId="12" xfId="0" applyFont="1" applyFill="1" applyBorder="1" applyAlignment="1" applyProtection="1">
      <alignment horizontal="center" wrapText="1"/>
      <protection locked="0"/>
    </xf>
    <xf numFmtId="0" fontId="40" fillId="41" borderId="12" xfId="56" applyFont="1" applyFill="1" applyBorder="1" applyAlignment="1" applyProtection="1">
      <alignment vertical="center" wrapText="1"/>
      <protection/>
    </xf>
    <xf numFmtId="0" fontId="33" fillId="0" borderId="47" xfId="56" applyFont="1" applyBorder="1" applyAlignment="1" applyProtection="1">
      <alignment vertical="center" wrapText="1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33" fillId="0" borderId="47" xfId="56" applyFont="1" applyFill="1" applyBorder="1" applyAlignment="1" applyProtection="1">
      <alignment vertical="center" wrapText="1"/>
      <protection locked="0"/>
    </xf>
    <xf numFmtId="0" fontId="13" fillId="33" borderId="52" xfId="56" applyFont="1" applyFill="1" applyBorder="1" applyAlignment="1" applyProtection="1">
      <alignment horizontal="center" vertical="center" wrapText="1"/>
      <protection/>
    </xf>
    <xf numFmtId="0" fontId="3" fillId="0" borderId="48" xfId="56" applyFont="1" applyFill="1" applyBorder="1" applyAlignment="1" applyProtection="1">
      <alignment vertical="center"/>
      <protection locked="0"/>
    </xf>
    <xf numFmtId="0" fontId="4" fillId="33" borderId="48" xfId="56" applyFont="1" applyFill="1" applyBorder="1" applyAlignment="1" applyProtection="1">
      <alignment vertical="center"/>
      <protection/>
    </xf>
    <xf numFmtId="0" fontId="3" fillId="0" borderId="48" xfId="56" applyFont="1" applyBorder="1" applyAlignment="1" applyProtection="1">
      <alignment vertical="center"/>
      <protection locked="0"/>
    </xf>
    <xf numFmtId="0" fontId="3" fillId="0" borderId="61" xfId="56" applyFont="1" applyBorder="1" applyAlignment="1" applyProtection="1">
      <alignment vertical="center" wrapText="1"/>
      <protection/>
    </xf>
    <xf numFmtId="0" fontId="3" fillId="0" borderId="33" xfId="56" applyFont="1" applyBorder="1" applyAlignment="1" applyProtection="1">
      <alignment vertical="center" wrapText="1"/>
      <protection/>
    </xf>
    <xf numFmtId="164" fontId="4" fillId="33" borderId="35" xfId="58" applyNumberFormat="1" applyFont="1" applyFill="1" applyBorder="1" applyAlignment="1" applyProtection="1">
      <alignment horizontal="center" vertical="center"/>
      <protection/>
    </xf>
    <xf numFmtId="170" fontId="32" fillId="33" borderId="33" xfId="56" applyNumberFormat="1" applyFont="1" applyFill="1" applyBorder="1" applyAlignment="1" applyProtection="1">
      <alignment horizontal="center" vertical="center" wrapText="1"/>
      <protection/>
    </xf>
    <xf numFmtId="0" fontId="3" fillId="0" borderId="33" xfId="56" applyFont="1" applyBorder="1" applyAlignment="1" applyProtection="1">
      <alignment vertical="center"/>
      <protection/>
    </xf>
    <xf numFmtId="164" fontId="4" fillId="41" borderId="35" xfId="58" applyNumberFormat="1" applyFont="1" applyFill="1" applyBorder="1" applyAlignment="1" applyProtection="1">
      <alignment horizontal="center" vertical="center"/>
      <protection/>
    </xf>
    <xf numFmtId="0" fontId="4" fillId="41" borderId="33" xfId="56" applyFont="1" applyFill="1" applyBorder="1" applyAlignment="1" applyProtection="1">
      <alignment vertical="center"/>
      <protection/>
    </xf>
    <xf numFmtId="0" fontId="4" fillId="0" borderId="33" xfId="56" applyFont="1" applyFill="1" applyBorder="1" applyAlignment="1" applyProtection="1">
      <alignment vertical="center"/>
      <protection/>
    </xf>
    <xf numFmtId="170" fontId="4" fillId="0" borderId="33" xfId="56" applyNumberFormat="1" applyFont="1" applyFill="1" applyBorder="1" applyAlignment="1" applyProtection="1">
      <alignment vertical="center"/>
      <protection/>
    </xf>
    <xf numFmtId="0" fontId="3" fillId="0" borderId="33" xfId="56" applyFont="1" applyFill="1" applyBorder="1" applyAlignment="1" applyProtection="1">
      <alignment vertical="center"/>
      <protection/>
    </xf>
    <xf numFmtId="0" fontId="3" fillId="0" borderId="35" xfId="56" applyFont="1" applyFill="1" applyBorder="1" applyAlignment="1" applyProtection="1">
      <alignment vertical="center"/>
      <protection/>
    </xf>
    <xf numFmtId="0" fontId="3" fillId="0" borderId="56" xfId="56" applyFont="1" applyFill="1" applyBorder="1" applyAlignment="1" applyProtection="1">
      <alignment vertical="center"/>
      <protection/>
    </xf>
    <xf numFmtId="0" fontId="3" fillId="0" borderId="61" xfId="56" applyFont="1" applyFill="1" applyBorder="1" applyAlignment="1" applyProtection="1">
      <alignment vertical="center"/>
      <protection/>
    </xf>
    <xf numFmtId="0" fontId="4" fillId="33" borderId="33" xfId="56" applyFont="1" applyFill="1" applyBorder="1" applyAlignment="1" applyProtection="1">
      <alignment vertical="center"/>
      <protection/>
    </xf>
    <xf numFmtId="0" fontId="3" fillId="0" borderId="35" xfId="56" applyFont="1" applyBorder="1" applyAlignment="1" applyProtection="1">
      <alignment vertical="center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3" fillId="0" borderId="39" xfId="56" applyFont="1" applyFill="1" applyBorder="1" applyAlignment="1" applyProtection="1">
      <alignment horizontal="center" vertical="center" wrapText="1"/>
      <protection/>
    </xf>
    <xf numFmtId="0" fontId="12" fillId="0" borderId="61" xfId="56" applyFont="1" applyFill="1" applyBorder="1" applyAlignment="1" applyProtection="1">
      <alignment vertical="center"/>
      <protection/>
    </xf>
    <xf numFmtId="164" fontId="3" fillId="0" borderId="32" xfId="58" applyNumberFormat="1" applyFont="1" applyBorder="1" applyAlignment="1" applyProtection="1">
      <alignment vertical="center"/>
      <protection/>
    </xf>
    <xf numFmtId="170" fontId="32" fillId="33" borderId="30" xfId="56" applyNumberFormat="1" applyFont="1" applyFill="1" applyBorder="1" applyAlignment="1" applyProtection="1">
      <alignment horizontal="center" vertical="center"/>
      <protection/>
    </xf>
    <xf numFmtId="0" fontId="3" fillId="0" borderId="50" xfId="56" applyFont="1" applyBorder="1" applyAlignment="1" applyProtection="1">
      <alignment vertical="center"/>
      <protection/>
    </xf>
    <xf numFmtId="0" fontId="3" fillId="0" borderId="47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 wrapText="1"/>
      <protection locked="0"/>
    </xf>
    <xf numFmtId="0" fontId="3" fillId="0" borderId="12" xfId="56" applyFont="1" applyBorder="1" applyAlignment="1" applyProtection="1">
      <alignment vertical="center" wrapText="1"/>
      <protection locked="0"/>
    </xf>
    <xf numFmtId="0" fontId="3" fillId="33" borderId="12" xfId="56" applyFont="1" applyFill="1" applyBorder="1" applyAlignment="1" applyProtection="1">
      <alignment vertical="center" wrapText="1"/>
      <protection/>
    </xf>
    <xf numFmtId="0" fontId="3" fillId="0" borderId="13" xfId="56" applyFont="1" applyFill="1" applyBorder="1" applyAlignment="1" applyProtection="1">
      <alignment vertical="center" wrapText="1"/>
      <protection/>
    </xf>
    <xf numFmtId="0" fontId="12" fillId="0" borderId="42" xfId="56" applyFont="1" applyFill="1" applyBorder="1" applyAlignment="1" applyProtection="1">
      <alignment vertical="center" wrapText="1"/>
      <protection/>
    </xf>
    <xf numFmtId="0" fontId="3" fillId="0" borderId="64" xfId="56" applyFont="1" applyBorder="1" applyAlignment="1" applyProtection="1">
      <alignment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40" borderId="35" xfId="0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3" fillId="0" borderId="35" xfId="56" applyFont="1" applyFill="1" applyBorder="1" applyAlignment="1" applyProtection="1">
      <alignment horizontal="center" vertical="center" wrapText="1"/>
      <protection locked="0"/>
    </xf>
    <xf numFmtId="0" fontId="4" fillId="33" borderId="35" xfId="56" applyFont="1" applyFill="1" applyBorder="1" applyAlignment="1" applyProtection="1">
      <alignment horizontal="center" vertical="center" wrapText="1"/>
      <protection locked="0"/>
    </xf>
    <xf numFmtId="0" fontId="3" fillId="0" borderId="35" xfId="56" applyFont="1" applyBorder="1" applyAlignment="1" applyProtection="1">
      <alignment horizontal="center" vertical="center" wrapText="1"/>
      <protection locked="0"/>
    </xf>
    <xf numFmtId="0" fontId="3" fillId="33" borderId="35" xfId="56" applyFont="1" applyFill="1" applyBorder="1" applyAlignment="1" applyProtection="1">
      <alignment horizontal="center" vertical="center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17" fillId="41" borderId="65" xfId="0" applyFont="1" applyFill="1" applyBorder="1" applyAlignment="1" applyProtection="1">
      <alignment horizontal="center" vertical="center" wrapText="1"/>
      <protection/>
    </xf>
    <xf numFmtId="9" fontId="3" fillId="0" borderId="34" xfId="58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3" fillId="0" borderId="12" xfId="56" applyFont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2" fillId="0" borderId="24" xfId="56" applyFont="1" applyFill="1" applyBorder="1" applyProtection="1">
      <alignment/>
      <protection/>
    </xf>
    <xf numFmtId="0" fontId="22" fillId="0" borderId="11" xfId="56" applyFont="1" applyFill="1" applyBorder="1" applyProtection="1">
      <alignment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5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80" fontId="33" fillId="0" borderId="10" xfId="5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3" fontId="3" fillId="0" borderId="33" xfId="50" applyNumberFormat="1" applyFont="1" applyFill="1" applyBorder="1" applyAlignment="1" applyProtection="1">
      <alignment horizontal="right" vertical="center" indent="1"/>
      <protection/>
    </xf>
    <xf numFmtId="0" fontId="3" fillId="0" borderId="12" xfId="56" applyFont="1" applyFill="1" applyBorder="1" applyAlignment="1" applyProtection="1">
      <alignment vertical="center"/>
      <protection locked="0"/>
    </xf>
    <xf numFmtId="180" fontId="33" fillId="0" borderId="10" xfId="5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180" fontId="33" fillId="0" borderId="11" xfId="50" applyNumberFormat="1" applyFont="1" applyFill="1" applyBorder="1" applyAlignment="1" applyProtection="1">
      <alignment vertical="center"/>
      <protection locked="0"/>
    </xf>
    <xf numFmtId="165" fontId="4" fillId="33" borderId="10" xfId="56" applyNumberFormat="1" applyFont="1" applyFill="1" applyBorder="1" applyAlignment="1" applyProtection="1">
      <alignment vertical="center"/>
      <protection/>
    </xf>
    <xf numFmtId="4" fontId="26" fillId="41" borderId="10" xfId="50" applyNumberFormat="1" applyFont="1" applyFill="1" applyBorder="1" applyAlignment="1" applyProtection="1">
      <alignment vertical="center"/>
      <protection/>
    </xf>
    <xf numFmtId="4" fontId="3" fillId="43" borderId="26" xfId="56" applyNumberFormat="1" applyFont="1" applyFill="1" applyBorder="1" applyAlignment="1" applyProtection="1">
      <alignment horizontal="center" vertical="center"/>
      <protection/>
    </xf>
    <xf numFmtId="4" fontId="3" fillId="43" borderId="10" xfId="56" applyNumberFormat="1" applyFont="1" applyFill="1" applyBorder="1" applyAlignment="1" applyProtection="1">
      <alignment horizontal="center" vertical="center"/>
      <protection/>
    </xf>
    <xf numFmtId="4" fontId="3" fillId="43" borderId="11" xfId="56" applyNumberFormat="1" applyFont="1" applyFill="1" applyBorder="1" applyAlignment="1" applyProtection="1">
      <alignment vertical="center"/>
      <protection locked="0"/>
    </xf>
    <xf numFmtId="4" fontId="3" fillId="43" borderId="10" xfId="56" applyNumberFormat="1" applyFont="1" applyFill="1" applyBorder="1" applyAlignment="1" applyProtection="1">
      <alignment vertical="center"/>
      <protection locked="0"/>
    </xf>
    <xf numFmtId="4" fontId="3" fillId="43" borderId="26" xfId="56" applyNumberFormat="1" applyFont="1" applyFill="1" applyBorder="1" applyAlignment="1" applyProtection="1">
      <alignment vertical="center"/>
      <protection locked="0"/>
    </xf>
    <xf numFmtId="4" fontId="4" fillId="44" borderId="10" xfId="56" applyNumberFormat="1" applyFont="1" applyFill="1" applyBorder="1" applyAlignment="1" applyProtection="1">
      <alignment vertical="center"/>
      <protection/>
    </xf>
    <xf numFmtId="4" fontId="4" fillId="44" borderId="10" xfId="45" applyNumberFormat="1" applyFont="1" applyFill="1" applyBorder="1" applyAlignment="1" applyProtection="1">
      <alignment horizontal="center" vertical="center" wrapText="1"/>
      <protection/>
    </xf>
    <xf numFmtId="0" fontId="14" fillId="45" borderId="33" xfId="0" applyFont="1" applyFill="1" applyBorder="1" applyAlignment="1" applyProtection="1">
      <alignment horizontal="center" vertical="center" wrapText="1"/>
      <protection/>
    </xf>
    <xf numFmtId="4" fontId="4" fillId="43" borderId="10" xfId="56" applyNumberFormat="1" applyFont="1" applyFill="1" applyBorder="1" applyAlignment="1" applyProtection="1">
      <alignment vertical="center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4" fontId="4" fillId="0" borderId="0" xfId="50" applyNumberFormat="1" applyFont="1" applyFill="1" applyBorder="1" applyAlignment="1" applyProtection="1">
      <alignment vertical="center"/>
      <protection/>
    </xf>
    <xf numFmtId="167" fontId="17" fillId="0" borderId="47" xfId="50" applyFont="1" applyFill="1" applyBorder="1" applyAlignment="1" applyProtection="1">
      <alignment horizontal="center" vertical="center" wrapText="1"/>
      <protection/>
    </xf>
    <xf numFmtId="167" fontId="17" fillId="0" borderId="12" xfId="50" applyFont="1" applyFill="1" applyBorder="1" applyAlignment="1" applyProtection="1">
      <alignment horizontal="center" vertical="center" wrapText="1"/>
      <protection/>
    </xf>
    <xf numFmtId="167" fontId="2" fillId="0" borderId="12" xfId="50" applyFont="1" applyFill="1" applyBorder="1" applyAlignment="1" applyProtection="1">
      <alignment horizontal="center" vertical="center" wrapText="1"/>
      <protection/>
    </xf>
    <xf numFmtId="167" fontId="17" fillId="0" borderId="56" xfId="50" applyFont="1" applyFill="1" applyBorder="1" applyAlignment="1" applyProtection="1">
      <alignment horizontal="center" vertical="center" wrapText="1"/>
      <protection/>
    </xf>
    <xf numFmtId="14" fontId="17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167" fontId="2" fillId="0" borderId="35" xfId="50" applyFont="1" applyFill="1" applyBorder="1" applyAlignment="1" applyProtection="1">
      <alignment horizontal="center" vertical="center" wrapText="1"/>
      <protection/>
    </xf>
    <xf numFmtId="14" fontId="2" fillId="0" borderId="33" xfId="0" applyNumberFormat="1" applyFont="1" applyFill="1" applyBorder="1" applyAlignment="1" applyProtection="1">
      <alignment horizontal="center" vertical="center" wrapText="1"/>
      <protection/>
    </xf>
    <xf numFmtId="14" fontId="4" fillId="33" borderId="33" xfId="56" applyNumberFormat="1" applyFont="1" applyFill="1" applyBorder="1" applyAlignment="1" applyProtection="1">
      <alignment horizontal="center" vertical="center"/>
      <protection/>
    </xf>
    <xf numFmtId="167" fontId="17" fillId="0" borderId="35" xfId="50" applyFont="1" applyFill="1" applyBorder="1" applyAlignment="1" applyProtection="1">
      <alignment horizontal="center" vertical="center" wrapText="1"/>
      <protection/>
    </xf>
    <xf numFmtId="14" fontId="17" fillId="0" borderId="33" xfId="0" applyNumberFormat="1" applyFont="1" applyFill="1" applyBorder="1" applyAlignment="1" applyProtection="1">
      <alignment horizontal="center" vertical="center" wrapText="1"/>
      <protection/>
    </xf>
    <xf numFmtId="14" fontId="17" fillId="41" borderId="33" xfId="0" applyNumberFormat="1" applyFont="1" applyFill="1" applyBorder="1" applyAlignment="1" applyProtection="1">
      <alignment horizontal="center" vertical="center" wrapText="1"/>
      <protection/>
    </xf>
    <xf numFmtId="14" fontId="3" fillId="0" borderId="61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Border="1" applyAlignment="1" applyProtection="1">
      <alignment horizontal="center" vertical="center"/>
      <protection locked="0"/>
    </xf>
    <xf numFmtId="14" fontId="3" fillId="0" borderId="33" xfId="50" applyNumberFormat="1" applyFont="1" applyBorder="1" applyAlignment="1" applyProtection="1">
      <alignment horizontal="center" vertical="center"/>
      <protection locked="0"/>
    </xf>
    <xf numFmtId="14" fontId="3" fillId="33" borderId="33" xfId="56" applyNumberFormat="1" applyFont="1" applyFill="1" applyBorder="1" applyAlignment="1" applyProtection="1">
      <alignment horizontal="center" vertical="center"/>
      <protection/>
    </xf>
    <xf numFmtId="4" fontId="3" fillId="0" borderId="34" xfId="56" applyNumberFormat="1" applyFont="1" applyFill="1" applyBorder="1" applyAlignment="1" applyProtection="1">
      <alignment horizontal="center" vertical="center"/>
      <protection/>
    </xf>
    <xf numFmtId="4" fontId="12" fillId="0" borderId="46" xfId="56" applyNumberFormat="1" applyFont="1" applyFill="1" applyBorder="1" applyAlignment="1" applyProtection="1">
      <alignment horizontal="center" vertical="center"/>
      <protection/>
    </xf>
    <xf numFmtId="0" fontId="40" fillId="33" borderId="54" xfId="0" applyFont="1" applyFill="1" applyBorder="1" applyAlignment="1" applyProtection="1">
      <alignment horizontal="center" vertical="center" wrapText="1"/>
      <protection/>
    </xf>
    <xf numFmtId="4" fontId="3" fillId="43" borderId="26" xfId="56" applyNumberFormat="1" applyFont="1" applyFill="1" applyBorder="1" applyAlignment="1" applyProtection="1">
      <alignment vertical="center"/>
      <protection/>
    </xf>
    <xf numFmtId="4" fontId="3" fillId="43" borderId="11" xfId="56" applyNumberFormat="1" applyFont="1" applyFill="1" applyBorder="1" applyAlignment="1" applyProtection="1">
      <alignment vertical="center"/>
      <protection/>
    </xf>
    <xf numFmtId="0" fontId="17" fillId="41" borderId="48" xfId="0" applyFont="1" applyFill="1" applyBorder="1" applyAlignment="1" applyProtection="1">
      <alignment horizontal="center" vertical="center" wrapText="1"/>
      <protection/>
    </xf>
    <xf numFmtId="4" fontId="3" fillId="43" borderId="10" xfId="56" applyNumberFormat="1" applyFont="1" applyFill="1" applyBorder="1" applyAlignment="1" applyProtection="1">
      <alignment vertical="center"/>
      <protection/>
    </xf>
    <xf numFmtId="4" fontId="4" fillId="43" borderId="11" xfId="56" applyNumberFormat="1" applyFont="1" applyFill="1" applyBorder="1" applyAlignment="1" applyProtection="1">
      <alignment vertical="center"/>
      <protection/>
    </xf>
    <xf numFmtId="4" fontId="4" fillId="43" borderId="10" xfId="56" applyNumberFormat="1" applyFont="1" applyFill="1" applyBorder="1" applyAlignment="1" applyProtection="1">
      <alignment vertical="center"/>
      <protection/>
    </xf>
    <xf numFmtId="0" fontId="3" fillId="0" borderId="24" xfId="56" applyFont="1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14" fontId="3" fillId="0" borderId="48" xfId="56" applyNumberFormat="1" applyFont="1" applyBorder="1" applyAlignment="1" applyProtection="1">
      <alignment horizontal="center" vertical="center"/>
      <protection locked="0"/>
    </xf>
    <xf numFmtId="0" fontId="3" fillId="33" borderId="48" xfId="56" applyFont="1" applyFill="1" applyBorder="1" applyAlignment="1" applyProtection="1">
      <alignment vertical="center"/>
      <protection/>
    </xf>
    <xf numFmtId="0" fontId="3" fillId="0" borderId="67" xfId="56" applyFont="1" applyFill="1" applyBorder="1" applyAlignment="1" applyProtection="1">
      <alignment vertical="center"/>
      <protection/>
    </xf>
    <xf numFmtId="0" fontId="12" fillId="0" borderId="68" xfId="56" applyFont="1" applyFill="1" applyBorder="1" applyAlignment="1" applyProtection="1">
      <alignment vertical="center"/>
      <protection/>
    </xf>
    <xf numFmtId="0" fontId="3" fillId="0" borderId="69" xfId="56" applyFont="1" applyBorder="1" applyAlignment="1" applyProtection="1">
      <alignment vertical="center"/>
      <protection/>
    </xf>
    <xf numFmtId="0" fontId="4" fillId="0" borderId="56" xfId="56" applyFont="1" applyFill="1" applyBorder="1" applyAlignment="1" applyProtection="1">
      <alignment vertical="center" wrapText="1"/>
      <protection locked="0"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35" xfId="56" applyFont="1" applyFill="1" applyBorder="1" applyProtection="1">
      <alignment/>
      <protection locked="0"/>
    </xf>
    <xf numFmtId="0" fontId="3" fillId="0" borderId="35" xfId="56" applyFont="1" applyFill="1" applyBorder="1" applyAlignment="1" applyProtection="1">
      <alignment wrapText="1"/>
      <protection locked="0"/>
    </xf>
    <xf numFmtId="170" fontId="4" fillId="33" borderId="35" xfId="56" applyNumberFormat="1" applyFont="1" applyFill="1" applyBorder="1" applyAlignment="1" applyProtection="1">
      <alignment vertical="center" wrapText="1"/>
      <protection locked="0"/>
    </xf>
    <xf numFmtId="4" fontId="4" fillId="46" borderId="27" xfId="52" applyNumberFormat="1" applyFont="1" applyFill="1" applyBorder="1" applyAlignment="1" applyProtection="1">
      <alignment horizontal="right" vertical="center" indent="1"/>
      <protection locked="0"/>
    </xf>
    <xf numFmtId="0" fontId="3" fillId="0" borderId="35" xfId="56" applyFont="1" applyFill="1" applyBorder="1" applyAlignment="1" applyProtection="1">
      <alignment vertical="center" wrapText="1"/>
      <protection locked="0"/>
    </xf>
    <xf numFmtId="0" fontId="4" fillId="0" borderId="35" xfId="56" applyFont="1" applyFill="1" applyBorder="1" applyAlignment="1" applyProtection="1">
      <alignment vertical="center" wrapText="1"/>
      <protection locked="0"/>
    </xf>
    <xf numFmtId="0" fontId="4" fillId="41" borderId="35" xfId="56" applyFont="1" applyFill="1" applyBorder="1" applyAlignment="1" applyProtection="1">
      <alignment vertical="center" wrapText="1"/>
      <protection locked="0"/>
    </xf>
    <xf numFmtId="0" fontId="4" fillId="33" borderId="35" xfId="56" applyFont="1" applyFill="1" applyBorder="1" applyAlignment="1" applyProtection="1">
      <alignment vertical="center" wrapText="1"/>
      <protection locked="0"/>
    </xf>
    <xf numFmtId="0" fontId="3" fillId="0" borderId="56" xfId="56" applyFont="1" applyFill="1" applyBorder="1" applyAlignment="1" applyProtection="1">
      <alignment vertical="center" wrapText="1"/>
      <protection locked="0"/>
    </xf>
    <xf numFmtId="0" fontId="4" fillId="0" borderId="66" xfId="56" applyFont="1" applyFill="1" applyBorder="1" applyAlignment="1" applyProtection="1">
      <alignment vertical="center" wrapText="1"/>
      <protection locked="0"/>
    </xf>
    <xf numFmtId="0" fontId="3" fillId="0" borderId="66" xfId="56" applyFont="1" applyFill="1" applyBorder="1" applyAlignment="1" applyProtection="1">
      <alignment vertical="center" wrapText="1"/>
      <protection locked="0"/>
    </xf>
    <xf numFmtId="0" fontId="4" fillId="0" borderId="35" xfId="56" applyFont="1" applyBorder="1" applyAlignment="1" applyProtection="1">
      <alignment vertical="center" wrapText="1"/>
      <protection locked="0"/>
    </xf>
    <xf numFmtId="0" fontId="3" fillId="0" borderId="35" xfId="56" applyFont="1" applyBorder="1" applyAlignment="1" applyProtection="1">
      <alignment vertical="center" wrapText="1"/>
      <protection locked="0"/>
    </xf>
    <xf numFmtId="4" fontId="13" fillId="0" borderId="70" xfId="56" applyNumberFormat="1" applyFont="1" applyFill="1" applyBorder="1" applyAlignment="1" applyProtection="1">
      <alignment horizontal="center" vertical="center" wrapText="1"/>
      <protection/>
    </xf>
    <xf numFmtId="4" fontId="4" fillId="0" borderId="32" xfId="52" applyNumberFormat="1" applyFont="1" applyFill="1" applyBorder="1" applyAlignment="1" applyProtection="1">
      <alignment horizontal="right" vertical="center" indent="1"/>
      <protection/>
    </xf>
    <xf numFmtId="4" fontId="4" fillId="43" borderId="26" xfId="56" applyNumberFormat="1" applyFont="1" applyFill="1" applyBorder="1" applyAlignment="1" applyProtection="1">
      <alignment horizontal="center" vertical="center"/>
      <protection/>
    </xf>
    <xf numFmtId="4" fontId="3" fillId="44" borderId="10" xfId="56" applyNumberFormat="1" applyFont="1" applyFill="1" applyBorder="1" applyAlignment="1" applyProtection="1">
      <alignment vertical="center"/>
      <protection/>
    </xf>
    <xf numFmtId="4" fontId="4" fillId="44" borderId="26" xfId="56" applyNumberFormat="1" applyFont="1" applyFill="1" applyBorder="1" applyAlignment="1" applyProtection="1">
      <alignment vertical="center"/>
      <protection/>
    </xf>
    <xf numFmtId="4" fontId="4" fillId="44" borderId="26" xfId="56" applyNumberFormat="1" applyFont="1" applyFill="1" applyBorder="1" applyAlignment="1" applyProtection="1">
      <alignment horizontal="center" vertical="center"/>
      <protection/>
    </xf>
    <xf numFmtId="4" fontId="3" fillId="44" borderId="26" xfId="5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3" fillId="0" borderId="0" xfId="56" applyFont="1" applyBorder="1" applyAlignment="1" applyProtection="1">
      <alignment wrapText="1"/>
      <protection locked="0"/>
    </xf>
    <xf numFmtId="4" fontId="4" fillId="40" borderId="71" xfId="56" applyNumberFormat="1" applyFont="1" applyFill="1" applyBorder="1" applyAlignment="1" applyProtection="1">
      <alignment horizontal="center" vertical="center" wrapText="1"/>
      <protection/>
    </xf>
    <xf numFmtId="167" fontId="5" fillId="37" borderId="61" xfId="50" applyFont="1" applyFill="1" applyBorder="1" applyAlignment="1" applyProtection="1">
      <alignment horizontal="center" vertical="center"/>
      <protection locked="0"/>
    </xf>
    <xf numFmtId="14" fontId="5" fillId="36" borderId="33" xfId="56" applyNumberFormat="1" applyFont="1" applyFill="1" applyBorder="1" applyAlignment="1" applyProtection="1">
      <alignment horizontal="center" vertical="center"/>
      <protection locked="0"/>
    </xf>
    <xf numFmtId="0" fontId="6" fillId="35" borderId="35" xfId="56" applyFont="1" applyFill="1" applyBorder="1" applyAlignment="1" applyProtection="1">
      <alignment horizontal="center" vertical="center" wrapText="1"/>
      <protection locked="0"/>
    </xf>
    <xf numFmtId="0" fontId="16" fillId="41" borderId="58" xfId="56" applyFont="1" applyFill="1" applyBorder="1" applyAlignment="1" applyProtection="1">
      <alignment horizontal="center" vertical="center" wrapText="1"/>
      <protection/>
    </xf>
    <xf numFmtId="4" fontId="4" fillId="41" borderId="59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wrapText="1"/>
      <protection/>
    </xf>
    <xf numFmtId="4" fontId="39" fillId="0" borderId="0" xfId="56" applyNumberFormat="1" applyFont="1" applyBorder="1" applyAlignment="1" applyProtection="1">
      <alignment horizontal="center" vertical="center" wrapText="1"/>
      <protection/>
    </xf>
    <xf numFmtId="167" fontId="17" fillId="47" borderId="72" xfId="50" applyNumberFormat="1" applyFont="1" applyFill="1" applyBorder="1" applyAlignment="1" applyProtection="1">
      <alignment horizontal="center" vertical="center" wrapText="1"/>
      <protection/>
    </xf>
    <xf numFmtId="167" fontId="17" fillId="47" borderId="73" xfId="50" applyNumberFormat="1" applyFont="1" applyFill="1" applyBorder="1" applyAlignment="1" applyProtection="1">
      <alignment horizontal="center" vertical="center" wrapText="1"/>
      <protection/>
    </xf>
    <xf numFmtId="167" fontId="30" fillId="47" borderId="73" xfId="50" applyNumberFormat="1" applyFont="1" applyFill="1" applyBorder="1" applyAlignment="1" applyProtection="1">
      <alignment horizontal="center" vertical="center" wrapText="1"/>
      <protection/>
    </xf>
    <xf numFmtId="0" fontId="17" fillId="47" borderId="74" xfId="0" applyFont="1" applyFill="1" applyBorder="1" applyAlignment="1" applyProtection="1">
      <alignment horizontal="center" vertical="center" wrapText="1"/>
      <protection/>
    </xf>
    <xf numFmtId="4" fontId="4" fillId="19" borderId="27" xfId="50" applyNumberFormat="1" applyFont="1" applyFill="1" applyBorder="1" applyAlignment="1" applyProtection="1">
      <alignment vertical="center"/>
      <protection locked="0"/>
    </xf>
    <xf numFmtId="4" fontId="4" fillId="19" borderId="27" xfId="50" applyNumberFormat="1" applyFont="1" applyFill="1" applyBorder="1" applyAlignment="1" applyProtection="1">
      <alignment vertical="center" wrapText="1"/>
      <protection locked="0"/>
    </xf>
    <xf numFmtId="167" fontId="4" fillId="0" borderId="37" xfId="50" applyFont="1" applyBorder="1" applyAlignment="1" applyProtection="1">
      <alignment/>
      <protection locked="0"/>
    </xf>
    <xf numFmtId="167" fontId="4" fillId="0" borderId="38" xfId="50" applyFont="1" applyBorder="1" applyAlignment="1" applyProtection="1">
      <alignment/>
      <protection locked="0"/>
    </xf>
    <xf numFmtId="167" fontId="4" fillId="0" borderId="0" xfId="50" applyFont="1" applyBorder="1" applyAlignment="1" applyProtection="1">
      <alignment/>
      <protection locked="0"/>
    </xf>
    <xf numFmtId="0" fontId="12" fillId="0" borderId="52" xfId="56" applyFont="1" applyFill="1" applyBorder="1" applyAlignment="1" applyProtection="1">
      <alignment vertical="center" wrapText="1"/>
      <protection/>
    </xf>
    <xf numFmtId="0" fontId="3" fillId="0" borderId="54" xfId="56" applyFont="1" applyBorder="1" applyAlignment="1" applyProtection="1">
      <alignment vertical="center" wrapText="1"/>
      <protection/>
    </xf>
    <xf numFmtId="0" fontId="15" fillId="0" borderId="75" xfId="0" applyFont="1" applyFill="1" applyBorder="1" applyAlignment="1" applyProtection="1">
      <alignment vertical="top" wrapText="1"/>
      <protection/>
    </xf>
    <xf numFmtId="0" fontId="3" fillId="0" borderId="10" xfId="56" applyFont="1" applyFill="1" applyBorder="1" applyAlignment="1" applyProtection="1">
      <alignment wrapText="1"/>
      <protection locked="0"/>
    </xf>
    <xf numFmtId="0" fontId="6" fillId="48" borderId="53" xfId="56" applyFont="1" applyFill="1" applyBorder="1" applyAlignment="1" applyProtection="1">
      <alignment horizontal="center" wrapText="1"/>
      <protection locked="0"/>
    </xf>
    <xf numFmtId="14" fontId="5" fillId="13" borderId="50" xfId="56" applyNumberFormat="1" applyFont="1" applyFill="1" applyBorder="1" applyAlignment="1" applyProtection="1">
      <alignment horizontal="center" vertical="center"/>
      <protection locked="0"/>
    </xf>
    <xf numFmtId="4" fontId="19" fillId="49" borderId="27" xfId="56" applyNumberFormat="1" applyFont="1" applyFill="1" applyBorder="1" applyAlignment="1" applyProtection="1">
      <alignment horizontal="center" vertical="center"/>
      <protection locked="0"/>
    </xf>
    <xf numFmtId="4" fontId="4" fillId="43" borderId="24" xfId="56" applyNumberFormat="1" applyFont="1" applyFill="1" applyBorder="1" applyAlignment="1" applyProtection="1">
      <alignment vertical="center"/>
      <protection/>
    </xf>
    <xf numFmtId="4" fontId="3" fillId="43" borderId="48" xfId="56" applyNumberFormat="1" applyFont="1" applyFill="1" applyBorder="1" applyAlignment="1" applyProtection="1">
      <alignment horizontal="center" vertical="center"/>
      <protection/>
    </xf>
    <xf numFmtId="4" fontId="3" fillId="43" borderId="48" xfId="56" applyNumberFormat="1" applyFont="1" applyFill="1" applyBorder="1" applyAlignment="1" applyProtection="1">
      <alignment vertical="center"/>
      <protection/>
    </xf>
    <xf numFmtId="4" fontId="3" fillId="43" borderId="24" xfId="56" applyNumberFormat="1" applyFont="1" applyFill="1" applyBorder="1" applyAlignment="1" applyProtection="1">
      <alignment vertical="center"/>
      <protection/>
    </xf>
    <xf numFmtId="4" fontId="3" fillId="44" borderId="48" xfId="56" applyNumberFormat="1" applyFont="1" applyFill="1" applyBorder="1" applyAlignment="1" applyProtection="1">
      <alignment vertical="center"/>
      <protection/>
    </xf>
    <xf numFmtId="4" fontId="4" fillId="43" borderId="48" xfId="56" applyNumberFormat="1" applyFont="1" applyFill="1" applyBorder="1" applyAlignment="1" applyProtection="1">
      <alignment vertical="center"/>
      <protection/>
    </xf>
    <xf numFmtId="4" fontId="4" fillId="44" borderId="48" xfId="56" applyNumberFormat="1" applyFont="1" applyFill="1" applyBorder="1" applyAlignment="1" applyProtection="1">
      <alignment vertical="center"/>
      <protection/>
    </xf>
    <xf numFmtId="0" fontId="9" fillId="0" borderId="76" xfId="56" applyFont="1" applyFill="1" applyBorder="1" applyAlignment="1" applyProtection="1">
      <alignment horizontal="center" vertical="center" wrapText="1"/>
      <protection/>
    </xf>
    <xf numFmtId="4" fontId="13" fillId="0" borderId="42" xfId="56" applyNumberFormat="1" applyFont="1" applyFill="1" applyBorder="1" applyAlignment="1" applyProtection="1">
      <alignment horizontal="center" vertical="center" wrapText="1"/>
      <protection/>
    </xf>
    <xf numFmtId="4" fontId="4" fillId="0" borderId="64" xfId="52" applyNumberFormat="1" applyFont="1" applyFill="1" applyBorder="1" applyAlignment="1" applyProtection="1">
      <alignment horizontal="right" vertical="center" indent="1"/>
      <protection/>
    </xf>
    <xf numFmtId="4" fontId="4" fillId="41" borderId="77" xfId="56" applyNumberFormat="1" applyFont="1" applyFill="1" applyBorder="1" applyAlignment="1" applyProtection="1">
      <alignment horizontal="center" vertical="center" wrapText="1"/>
      <protection/>
    </xf>
    <xf numFmtId="4" fontId="4" fillId="43" borderId="47" xfId="56" applyNumberFormat="1" applyFont="1" applyFill="1" applyBorder="1" applyAlignment="1" applyProtection="1">
      <alignment vertical="center"/>
      <protection/>
    </xf>
    <xf numFmtId="4" fontId="4" fillId="43" borderId="12" xfId="56" applyNumberFormat="1" applyFont="1" applyFill="1" applyBorder="1" applyAlignment="1" applyProtection="1">
      <alignment vertical="center"/>
      <protection/>
    </xf>
    <xf numFmtId="4" fontId="4" fillId="43" borderId="12" xfId="56" applyNumberFormat="1" applyFont="1" applyFill="1" applyBorder="1" applyAlignment="1" applyProtection="1">
      <alignment horizontal="center" vertical="center"/>
      <protection/>
    </xf>
    <xf numFmtId="4" fontId="4" fillId="33" borderId="78" xfId="56" applyNumberFormat="1" applyFont="1" applyFill="1" applyBorder="1" applyAlignment="1" applyProtection="1">
      <alignment horizontal="right" vertical="center" indent="1"/>
      <protection/>
    </xf>
    <xf numFmtId="4" fontId="3" fillId="43" borderId="12" xfId="56" applyNumberFormat="1" applyFont="1" applyFill="1" applyBorder="1" applyAlignment="1" applyProtection="1">
      <alignment vertical="center"/>
      <protection/>
    </xf>
    <xf numFmtId="4" fontId="3" fillId="43" borderId="12" xfId="56" applyNumberFormat="1" applyFont="1" applyFill="1" applyBorder="1" applyAlignment="1" applyProtection="1">
      <alignment horizontal="center" vertical="center"/>
      <protection/>
    </xf>
    <xf numFmtId="4" fontId="4" fillId="33" borderId="12" xfId="56" applyNumberFormat="1" applyFont="1" applyFill="1" applyBorder="1" applyAlignment="1" applyProtection="1">
      <alignment vertical="center"/>
      <protection/>
    </xf>
    <xf numFmtId="4" fontId="4" fillId="43" borderId="10" xfId="56" applyNumberFormat="1" applyFont="1" applyFill="1" applyBorder="1" applyAlignment="1" applyProtection="1">
      <alignment horizontal="center" vertical="center"/>
      <protection/>
    </xf>
    <xf numFmtId="4" fontId="4" fillId="33" borderId="55" xfId="56" applyNumberFormat="1" applyFont="1" applyFill="1" applyBorder="1" applyAlignment="1" applyProtection="1">
      <alignment horizontal="right" vertical="center" indent="1"/>
      <protection/>
    </xf>
    <xf numFmtId="4" fontId="4" fillId="49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50" borderId="48" xfId="56" applyNumberFormat="1" applyFont="1" applyFill="1" applyBorder="1" applyAlignment="1" applyProtection="1">
      <alignment horizontal="center" vertical="center"/>
      <protection/>
    </xf>
    <xf numFmtId="4" fontId="3" fillId="50" borderId="67" xfId="56" applyNumberFormat="1" applyFont="1" applyFill="1" applyBorder="1" applyAlignment="1" applyProtection="1">
      <alignment horizontal="center" vertical="center"/>
      <protection/>
    </xf>
    <xf numFmtId="0" fontId="17" fillId="51" borderId="69" xfId="0" applyFont="1" applyFill="1" applyBorder="1" applyAlignment="1" applyProtection="1">
      <alignment horizontal="center" vertical="center" wrapText="1"/>
      <protection/>
    </xf>
    <xf numFmtId="14" fontId="17" fillId="51" borderId="30" xfId="0" applyNumberFormat="1" applyFont="1" applyFill="1" applyBorder="1" applyAlignment="1" applyProtection="1">
      <alignment horizontal="center" vertical="center" wrapText="1"/>
      <protection/>
    </xf>
    <xf numFmtId="0" fontId="17" fillId="51" borderId="30" xfId="0" applyFont="1" applyFill="1" applyBorder="1" applyAlignment="1" applyProtection="1">
      <alignment horizontal="center" vertical="center" wrapText="1"/>
      <protection/>
    </xf>
    <xf numFmtId="167" fontId="17" fillId="51" borderId="30" xfId="50" applyFont="1" applyFill="1" applyBorder="1" applyAlignment="1" applyProtection="1">
      <alignment horizontal="center" vertical="center" wrapText="1"/>
      <protection/>
    </xf>
    <xf numFmtId="167" fontId="17" fillId="51" borderId="31" xfId="50" applyFont="1" applyFill="1" applyBorder="1" applyAlignment="1" applyProtection="1">
      <alignment horizontal="center" vertical="center" wrapText="1"/>
      <protection/>
    </xf>
    <xf numFmtId="167" fontId="17" fillId="51" borderId="53" xfId="50" applyFont="1" applyFill="1" applyBorder="1" applyAlignment="1" applyProtection="1">
      <alignment horizontal="center" vertical="center" wrapText="1"/>
      <protection/>
    </xf>
    <xf numFmtId="14" fontId="17" fillId="51" borderId="50" xfId="0" applyNumberFormat="1" applyFont="1" applyFill="1" applyBorder="1" applyAlignment="1" applyProtection="1">
      <alignment horizontal="center" vertical="center" wrapText="1"/>
      <protection/>
    </xf>
    <xf numFmtId="0" fontId="17" fillId="33" borderId="79" xfId="0" applyFont="1" applyFill="1" applyBorder="1" applyAlignment="1" applyProtection="1">
      <alignment horizontal="center" vertical="center" wrapText="1"/>
      <protection/>
    </xf>
    <xf numFmtId="0" fontId="17" fillId="51" borderId="53" xfId="0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vertical="center"/>
      <protection locked="0"/>
    </xf>
    <xf numFmtId="0" fontId="4" fillId="33" borderId="10" xfId="56" applyFont="1" applyFill="1" applyBorder="1" applyAlignment="1" applyProtection="1">
      <alignment vertical="center" wrapText="1"/>
      <protection/>
    </xf>
    <xf numFmtId="0" fontId="6" fillId="35" borderId="39" xfId="56" applyFont="1" applyFill="1" applyBorder="1" applyAlignment="1" applyProtection="1">
      <alignment horizontal="center" vertical="center" wrapText="1"/>
      <protection/>
    </xf>
    <xf numFmtId="0" fontId="6" fillId="35" borderId="35" xfId="56" applyFont="1" applyFill="1" applyBorder="1" applyAlignment="1" applyProtection="1">
      <alignment horizontal="center" vertical="center" wrapText="1"/>
      <protection/>
    </xf>
    <xf numFmtId="0" fontId="7" fillId="41" borderId="80" xfId="56" applyFont="1" applyFill="1" applyBorder="1" applyAlignment="1" applyProtection="1">
      <alignment vertical="center"/>
      <protection locked="0"/>
    </xf>
    <xf numFmtId="0" fontId="7" fillId="52" borderId="39" xfId="56" applyFont="1" applyFill="1" applyBorder="1" applyAlignment="1" applyProtection="1">
      <alignment vertical="center"/>
      <protection/>
    </xf>
    <xf numFmtId="0" fontId="7" fillId="52" borderId="35" xfId="56" applyFont="1" applyFill="1" applyBorder="1" applyAlignment="1" applyProtection="1">
      <alignment vertical="center"/>
      <protection/>
    </xf>
    <xf numFmtId="0" fontId="7" fillId="52" borderId="53" xfId="56" applyFont="1" applyFill="1" applyBorder="1" applyAlignment="1" applyProtection="1">
      <alignment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41" borderId="10" xfId="0" applyNumberFormat="1" applyFont="1" applyFill="1" applyBorder="1" applyAlignment="1" applyProtection="1">
      <alignment horizontal="center" vertical="center" wrapText="1"/>
      <protection/>
    </xf>
    <xf numFmtId="4" fontId="3" fillId="41" borderId="27" xfId="50" applyNumberFormat="1" applyFont="1" applyFill="1" applyBorder="1" applyAlignment="1" applyProtection="1">
      <alignment horizontal="right" vertical="center" indent="1"/>
      <protection locked="0"/>
    </xf>
    <xf numFmtId="4" fontId="3" fillId="44" borderId="26" xfId="56" applyNumberFormat="1" applyFont="1" applyFill="1" applyBorder="1" applyAlignment="1" applyProtection="1">
      <alignment vertical="center"/>
      <protection/>
    </xf>
    <xf numFmtId="4" fontId="22" fillId="0" borderId="53" xfId="56" applyNumberFormat="1" applyFont="1" applyBorder="1" applyAlignment="1" applyProtection="1">
      <alignment horizontal="center" vertical="center"/>
      <protection/>
    </xf>
    <xf numFmtId="4" fontId="22" fillId="0" borderId="50" xfId="56" applyNumberFormat="1" applyFont="1" applyBorder="1" applyAlignment="1" applyProtection="1">
      <alignment horizontal="center" vertical="center"/>
      <protection/>
    </xf>
    <xf numFmtId="167" fontId="2" fillId="0" borderId="81" xfId="50" applyFont="1" applyFill="1" applyBorder="1" applyAlignment="1" applyProtection="1">
      <alignment horizontal="center" vertical="center" wrapText="1"/>
      <protection/>
    </xf>
    <xf numFmtId="167" fontId="4" fillId="33" borderId="10" xfId="50" applyFont="1" applyFill="1" applyBorder="1" applyAlignment="1" applyProtection="1">
      <alignment vertical="center"/>
      <protection/>
    </xf>
    <xf numFmtId="167" fontId="4" fillId="33" borderId="12" xfId="50" applyFont="1" applyFill="1" applyBorder="1" applyAlignment="1" applyProtection="1">
      <alignment vertical="center"/>
      <protection/>
    </xf>
    <xf numFmtId="167" fontId="4" fillId="33" borderId="3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 wrapText="1" indent="1"/>
      <protection/>
    </xf>
    <xf numFmtId="167" fontId="4" fillId="41" borderId="12" xfId="50" applyFont="1" applyFill="1" applyBorder="1" applyAlignment="1" applyProtection="1">
      <alignment horizontal="right" vertical="center" wrapText="1" indent="1"/>
      <protection/>
    </xf>
    <xf numFmtId="167" fontId="4" fillId="41" borderId="35" xfId="50" applyFont="1" applyFill="1" applyBorder="1" applyAlignment="1" applyProtection="1">
      <alignment horizontal="right" vertical="center" wrapText="1" indent="1"/>
      <protection/>
    </xf>
    <xf numFmtId="167" fontId="3" fillId="0" borderId="10" xfId="50" applyFont="1" applyFill="1" applyBorder="1" applyAlignment="1" applyProtection="1">
      <alignment vertical="center"/>
      <protection locked="0"/>
    </xf>
    <xf numFmtId="167" fontId="3" fillId="0" borderId="12" xfId="50" applyFont="1" applyFill="1" applyBorder="1" applyAlignment="1" applyProtection="1">
      <alignment vertical="center"/>
      <protection locked="0"/>
    </xf>
    <xf numFmtId="167" fontId="3" fillId="0" borderId="35" xfId="50" applyFont="1" applyFill="1" applyBorder="1" applyAlignment="1" applyProtection="1">
      <alignment vertical="center"/>
      <protection locked="0"/>
    </xf>
    <xf numFmtId="167" fontId="3" fillId="0" borderId="11" xfId="50" applyFont="1" applyFill="1" applyBorder="1" applyAlignment="1" applyProtection="1">
      <alignment vertical="center"/>
      <protection locked="0"/>
    </xf>
    <xf numFmtId="167" fontId="3" fillId="0" borderId="47" xfId="50" applyFont="1" applyFill="1" applyBorder="1" applyAlignment="1" applyProtection="1">
      <alignment vertical="center"/>
      <protection locked="0"/>
    </xf>
    <xf numFmtId="167" fontId="3" fillId="0" borderId="56" xfId="50" applyFont="1" applyFill="1" applyBorder="1" applyAlignment="1" applyProtection="1">
      <alignment vertical="center"/>
      <protection locked="0"/>
    </xf>
    <xf numFmtId="167" fontId="3" fillId="0" borderId="48" xfId="50" applyFont="1" applyFill="1" applyBorder="1" applyAlignment="1" applyProtection="1">
      <alignment vertical="center"/>
      <protection locked="0"/>
    </xf>
    <xf numFmtId="167" fontId="3" fillId="0" borderId="10" xfId="50" applyFont="1" applyBorder="1" applyAlignment="1" applyProtection="1">
      <alignment vertical="center"/>
      <protection locked="0"/>
    </xf>
    <xf numFmtId="167" fontId="3" fillId="0" borderId="12" xfId="50" applyFont="1" applyBorder="1" applyAlignment="1" applyProtection="1">
      <alignment vertical="center"/>
      <protection locked="0"/>
    </xf>
    <xf numFmtId="167" fontId="3" fillId="0" borderId="35" xfId="50" applyFont="1" applyBorder="1" applyAlignment="1" applyProtection="1">
      <alignment vertical="center"/>
      <protection locked="0"/>
    </xf>
    <xf numFmtId="167" fontId="3" fillId="33" borderId="10" xfId="50" applyFont="1" applyFill="1" applyBorder="1" applyAlignment="1" applyProtection="1">
      <alignment vertical="center"/>
      <protection/>
    </xf>
    <xf numFmtId="167" fontId="3" fillId="33" borderId="12" xfId="50" applyFont="1" applyFill="1" applyBorder="1" applyAlignment="1" applyProtection="1">
      <alignment vertical="center"/>
      <protection/>
    </xf>
    <xf numFmtId="167" fontId="3" fillId="33" borderId="35" xfId="50" applyFont="1" applyFill="1" applyBorder="1" applyAlignment="1" applyProtection="1">
      <alignment vertical="center"/>
      <protection/>
    </xf>
    <xf numFmtId="167" fontId="3" fillId="0" borderId="26" xfId="50" applyFont="1" applyFill="1" applyBorder="1" applyAlignment="1" applyProtection="1">
      <alignment vertical="center"/>
      <protection/>
    </xf>
    <xf numFmtId="167" fontId="3" fillId="0" borderId="13" xfId="50" applyFont="1" applyFill="1" applyBorder="1" applyAlignment="1" applyProtection="1">
      <alignment vertical="center"/>
      <protection/>
    </xf>
    <xf numFmtId="167" fontId="3" fillId="0" borderId="23" xfId="50" applyFont="1" applyFill="1" applyBorder="1" applyAlignment="1" applyProtection="1">
      <alignment vertical="center"/>
      <protection/>
    </xf>
    <xf numFmtId="167" fontId="12" fillId="33" borderId="27" xfId="50" applyFont="1" applyFill="1" applyBorder="1" applyAlignment="1" applyProtection="1">
      <alignment horizontal="center" vertical="center" wrapText="1"/>
      <protection/>
    </xf>
    <xf numFmtId="167" fontId="12" fillId="33" borderId="82" xfId="50" applyFont="1" applyFill="1" applyBorder="1" applyAlignment="1" applyProtection="1">
      <alignment horizontal="center" vertical="center" wrapText="1"/>
      <protection/>
    </xf>
    <xf numFmtId="167" fontId="22" fillId="33" borderId="32" xfId="50" applyFont="1" applyFill="1" applyBorder="1" applyAlignment="1" applyProtection="1">
      <alignment horizontal="right" vertical="center" indent="1"/>
      <protection/>
    </xf>
    <xf numFmtId="167" fontId="3" fillId="0" borderId="24" xfId="50" applyFont="1" applyBorder="1" applyAlignment="1" applyProtection="1">
      <alignment vertical="center"/>
      <protection locked="0"/>
    </xf>
    <xf numFmtId="167" fontId="3" fillId="0" borderId="11" xfId="50" applyFont="1" applyBorder="1" applyAlignment="1" applyProtection="1">
      <alignment vertical="center"/>
      <protection locked="0"/>
    </xf>
    <xf numFmtId="167" fontId="2" fillId="0" borderId="48" xfId="50" applyFont="1" applyFill="1" applyBorder="1" applyAlignment="1" applyProtection="1">
      <alignment horizontal="center" vertical="center" wrapText="1"/>
      <protection/>
    </xf>
    <xf numFmtId="167" fontId="3" fillId="0" borderId="48" xfId="50" applyFont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/>
      <protection/>
    </xf>
    <xf numFmtId="167" fontId="4" fillId="33" borderId="10" xfId="50" applyFont="1" applyFill="1" applyBorder="1" applyAlignment="1" applyProtection="1">
      <alignment horizontal="right" vertical="center"/>
      <protection/>
    </xf>
    <xf numFmtId="167" fontId="4" fillId="33" borderId="24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/>
      <protection/>
    </xf>
    <xf numFmtId="167" fontId="3" fillId="0" borderId="10" xfId="50" applyFont="1" applyFill="1" applyBorder="1" applyAlignment="1" applyProtection="1">
      <alignment horizontal="right" vertical="center" wrapText="1"/>
      <protection/>
    </xf>
    <xf numFmtId="167" fontId="3" fillId="0" borderId="48" xfId="50" applyFont="1" applyFill="1" applyBorder="1" applyAlignment="1" applyProtection="1">
      <alignment horizontal="right" vertical="center" wrapText="1"/>
      <protection locked="0"/>
    </xf>
    <xf numFmtId="167" fontId="3" fillId="0" borderId="10" xfId="50" applyFont="1" applyFill="1" applyBorder="1" applyAlignment="1" applyProtection="1">
      <alignment horizontal="right" vertical="center" wrapText="1"/>
      <protection locked="0"/>
    </xf>
    <xf numFmtId="167" fontId="4" fillId="41" borderId="48" xfId="50" applyFont="1" applyFill="1" applyBorder="1" applyAlignment="1" applyProtection="1">
      <alignment horizontal="right" vertical="center" wrapText="1" indent="1"/>
      <protection/>
    </xf>
    <xf numFmtId="167" fontId="4" fillId="33" borderId="48" xfId="50" applyFont="1" applyFill="1" applyBorder="1" applyAlignment="1" applyProtection="1">
      <alignment horizontal="right" vertical="center" wrapText="1" indent="1"/>
      <protection/>
    </xf>
    <xf numFmtId="167" fontId="4" fillId="33" borderId="10" xfId="50" applyFont="1" applyFill="1" applyBorder="1" applyAlignment="1" applyProtection="1">
      <alignment horizontal="right" vertical="center" wrapText="1" indent="1"/>
      <protection/>
    </xf>
    <xf numFmtId="167" fontId="4" fillId="41" borderId="10" xfId="50" applyFont="1" applyFill="1" applyBorder="1" applyAlignment="1" applyProtection="1">
      <alignment vertical="center"/>
      <protection/>
    </xf>
    <xf numFmtId="167" fontId="4" fillId="0" borderId="48" xfId="50" applyFont="1" applyFill="1" applyBorder="1" applyAlignment="1" applyProtection="1">
      <alignment vertical="center"/>
      <protection locked="0"/>
    </xf>
    <xf numFmtId="167" fontId="4" fillId="0" borderId="10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vertical="center"/>
      <protection/>
    </xf>
    <xf numFmtId="167" fontId="3" fillId="0" borderId="24" xfId="50" applyFont="1" applyFill="1" applyBorder="1" applyAlignment="1" applyProtection="1">
      <alignment vertical="center"/>
      <protection locked="0"/>
    </xf>
    <xf numFmtId="167" fontId="3" fillId="33" borderId="48" xfId="50" applyFont="1" applyFill="1" applyBorder="1" applyAlignment="1" applyProtection="1">
      <alignment vertical="center"/>
      <protection/>
    </xf>
    <xf numFmtId="167" fontId="3" fillId="0" borderId="67" xfId="50" applyFont="1" applyFill="1" applyBorder="1" applyAlignment="1" applyProtection="1">
      <alignment vertical="center"/>
      <protection/>
    </xf>
    <xf numFmtId="167" fontId="12" fillId="33" borderId="83" xfId="50" applyFont="1" applyFill="1" applyBorder="1" applyAlignment="1" applyProtection="1">
      <alignment horizontal="center" vertical="center" wrapText="1"/>
      <protection/>
    </xf>
    <xf numFmtId="167" fontId="3" fillId="33" borderId="32" xfId="50" applyFont="1" applyFill="1" applyBorder="1" applyAlignment="1" applyProtection="1">
      <alignment horizontal="right" vertical="center" indent="1"/>
      <protection/>
    </xf>
    <xf numFmtId="0" fontId="3" fillId="0" borderId="23" xfId="56" applyFont="1" applyBorder="1" applyProtection="1">
      <alignment/>
      <protection locked="0"/>
    </xf>
    <xf numFmtId="0" fontId="4" fillId="0" borderId="13" xfId="56" applyFont="1" applyBorder="1" applyProtection="1">
      <alignment/>
      <protection locked="0"/>
    </xf>
    <xf numFmtId="0" fontId="4" fillId="0" borderId="47" xfId="56" applyFont="1" applyBorder="1" applyProtection="1">
      <alignment/>
      <protection locked="0"/>
    </xf>
    <xf numFmtId="4" fontId="3" fillId="0" borderId="11" xfId="50" applyNumberFormat="1" applyFont="1" applyBorder="1" applyAlignment="1" applyProtection="1">
      <alignment/>
      <protection locked="0"/>
    </xf>
    <xf numFmtId="4" fontId="3" fillId="0" borderId="11" xfId="56" applyNumberFormat="1" applyFont="1" applyBorder="1" applyProtection="1">
      <alignment/>
      <protection locked="0"/>
    </xf>
    <xf numFmtId="0" fontId="3" fillId="0" borderId="11" xfId="56" applyFont="1" applyBorder="1" applyAlignment="1" applyProtection="1">
      <alignment horizontal="center"/>
      <protection/>
    </xf>
    <xf numFmtId="167" fontId="3" fillId="0" borderId="11" xfId="50" applyFont="1" applyBorder="1" applyAlignment="1" applyProtection="1">
      <alignment/>
      <protection/>
    </xf>
    <xf numFmtId="167" fontId="4" fillId="0" borderId="11" xfId="50" applyFont="1" applyBorder="1" applyAlignment="1" applyProtection="1">
      <alignment horizontal="center"/>
      <protection/>
    </xf>
    <xf numFmtId="167" fontId="3" fillId="0" borderId="47" xfId="50" applyFont="1" applyBorder="1" applyAlignment="1" applyProtection="1">
      <alignment/>
      <protection/>
    </xf>
    <xf numFmtId="167" fontId="4" fillId="0" borderId="47" xfId="50" applyFont="1" applyBorder="1" applyAlignment="1" applyProtection="1">
      <alignment horizontal="center"/>
      <protection/>
    </xf>
    <xf numFmtId="14" fontId="3" fillId="0" borderId="0" xfId="56" applyNumberFormat="1" applyFont="1" applyBorder="1" applyAlignment="1" applyProtection="1">
      <alignment horizontal="center"/>
      <protection locked="0"/>
    </xf>
    <xf numFmtId="167" fontId="3" fillId="0" borderId="0" xfId="50" applyFont="1" applyBorder="1" applyAlignment="1" applyProtection="1">
      <alignment/>
      <protection locked="0"/>
    </xf>
    <xf numFmtId="167" fontId="3" fillId="0" borderId="0" xfId="50" applyNumberFormat="1" applyFont="1" applyBorder="1" applyAlignment="1" applyProtection="1">
      <alignment/>
      <protection locked="0"/>
    </xf>
    <xf numFmtId="0" fontId="3" fillId="0" borderId="0" xfId="56" applyFont="1" applyBorder="1" applyAlignment="1" applyProtection="1">
      <alignment horizontal="center" wrapText="1"/>
      <protection locked="0"/>
    </xf>
    <xf numFmtId="167" fontId="31" fillId="0" borderId="0" xfId="5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12" fillId="33" borderId="84" xfId="56" applyNumberFormat="1" applyFont="1" applyFill="1" applyBorder="1" applyAlignment="1" applyProtection="1">
      <alignment horizontal="center" vertical="center" wrapText="1"/>
      <protection/>
    </xf>
    <xf numFmtId="167" fontId="4" fillId="0" borderId="0" xfId="50" applyFont="1" applyBorder="1" applyAlignment="1" applyProtection="1">
      <alignment horizontal="center"/>
      <protection locked="0"/>
    </xf>
    <xf numFmtId="167" fontId="3" fillId="0" borderId="47" xfId="50" applyFont="1" applyBorder="1" applyAlignment="1" applyProtection="1">
      <alignment vertical="center"/>
      <protection locked="0"/>
    </xf>
    <xf numFmtId="167" fontId="15" fillId="0" borderId="33" xfId="50" applyFont="1" applyFill="1" applyBorder="1" applyAlignment="1" applyProtection="1">
      <alignment horizontal="center" vertical="center" wrapText="1"/>
      <protection/>
    </xf>
    <xf numFmtId="167" fontId="3" fillId="0" borderId="65" xfId="50" applyFont="1" applyBorder="1" applyAlignment="1" applyProtection="1">
      <alignment vertical="center"/>
      <protection locked="0"/>
    </xf>
    <xf numFmtId="167" fontId="3" fillId="43" borderId="11" xfId="50" applyFont="1" applyFill="1" applyBorder="1" applyAlignment="1" applyProtection="1">
      <alignment vertical="center"/>
      <protection locked="0"/>
    </xf>
    <xf numFmtId="167" fontId="26" fillId="0" borderId="24" xfId="50" applyFont="1" applyFill="1" applyBorder="1" applyAlignment="1" applyProtection="1">
      <alignment horizontal="center" vertical="center"/>
      <protection locked="0"/>
    </xf>
    <xf numFmtId="167" fontId="14" fillId="0" borderId="33" xfId="50" applyFont="1" applyFill="1" applyBorder="1" applyAlignment="1" applyProtection="1">
      <alignment horizontal="center" vertical="center" wrapText="1"/>
      <protection/>
    </xf>
    <xf numFmtId="167" fontId="3" fillId="0" borderId="81" xfId="50" applyFont="1" applyBorder="1" applyAlignment="1" applyProtection="1">
      <alignment vertical="center"/>
      <protection locked="0"/>
    </xf>
    <xf numFmtId="167" fontId="15" fillId="33" borderId="33" xfId="50" applyFont="1" applyFill="1" applyBorder="1" applyAlignment="1" applyProtection="1">
      <alignment horizontal="center" vertical="center" wrapText="1"/>
      <protection/>
    </xf>
    <xf numFmtId="167" fontId="4" fillId="33" borderId="81" xfId="50" applyFont="1" applyFill="1" applyBorder="1" applyAlignment="1" applyProtection="1">
      <alignment vertical="center"/>
      <protection/>
    </xf>
    <xf numFmtId="167" fontId="4" fillId="35" borderId="27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 indent="1"/>
      <protection/>
    </xf>
    <xf numFmtId="167" fontId="3" fillId="0" borderId="12" xfId="50" applyFont="1" applyFill="1" applyBorder="1" applyAlignment="1" applyProtection="1">
      <alignment horizontal="right" vertical="center" wrapText="1"/>
      <protection/>
    </xf>
    <xf numFmtId="167" fontId="3" fillId="0" borderId="12" xfId="50" applyFont="1" applyFill="1" applyBorder="1" applyAlignment="1" applyProtection="1">
      <alignment horizontal="right" vertical="center" wrapText="1"/>
      <protection locked="0"/>
    </xf>
    <xf numFmtId="167" fontId="15" fillId="41" borderId="33" xfId="50" applyFont="1" applyFill="1" applyBorder="1" applyAlignment="1" applyProtection="1">
      <alignment horizontal="center" vertical="center" wrapText="1"/>
      <protection/>
    </xf>
    <xf numFmtId="167" fontId="4" fillId="41" borderId="5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 indent="1"/>
      <protection/>
    </xf>
    <xf numFmtId="167" fontId="25" fillId="41" borderId="26" xfId="50" applyFont="1" applyFill="1" applyBorder="1" applyAlignment="1" applyProtection="1">
      <alignment horizontal="center" vertical="center" wrapText="1"/>
      <protection/>
    </xf>
    <xf numFmtId="167" fontId="4" fillId="33" borderId="12" xfId="50" applyFont="1" applyFill="1" applyBorder="1" applyAlignment="1" applyProtection="1">
      <alignment horizontal="right" vertical="center" wrapText="1" indent="1"/>
      <protection/>
    </xf>
    <xf numFmtId="167" fontId="4" fillId="33" borderId="81" xfId="50" applyFont="1" applyFill="1" applyBorder="1" applyAlignment="1" applyProtection="1">
      <alignment horizontal="right" vertical="center" wrapText="1" indent="1"/>
      <protection/>
    </xf>
    <xf numFmtId="167" fontId="4" fillId="41" borderId="81" xfId="50" applyFont="1" applyFill="1" applyBorder="1" applyAlignment="1" applyProtection="1">
      <alignment horizontal="right" vertical="center" wrapText="1" indent="1"/>
      <protection/>
    </xf>
    <xf numFmtId="167" fontId="4" fillId="0" borderId="12" xfId="50" applyFont="1" applyFill="1" applyBorder="1" applyAlignment="1" applyProtection="1">
      <alignment vertical="center"/>
      <protection locked="0"/>
    </xf>
    <xf numFmtId="167" fontId="4" fillId="0" borderId="48" xfId="50" applyFont="1" applyFill="1" applyBorder="1" applyAlignment="1" applyProtection="1">
      <alignment horizontal="right" vertical="center" wrapText="1"/>
      <protection/>
    </xf>
    <xf numFmtId="167" fontId="4" fillId="0" borderId="11" xfId="50" applyFont="1" applyFill="1" applyBorder="1" applyAlignment="1" applyProtection="1">
      <alignment horizontal="right" vertical="center" wrapText="1"/>
      <protection/>
    </xf>
    <xf numFmtId="167" fontId="38" fillId="0" borderId="10" xfId="50" applyFont="1" applyFill="1" applyBorder="1" applyAlignment="1" applyProtection="1">
      <alignment horizontal="right" vertical="center"/>
      <protection/>
    </xf>
    <xf numFmtId="167" fontId="3" fillId="0" borderId="10" xfId="50" applyFont="1" applyFill="1" applyBorder="1" applyAlignment="1" applyProtection="1">
      <alignment vertical="center"/>
      <protection/>
    </xf>
    <xf numFmtId="167" fontId="41" fillId="0" borderId="10" xfId="50" applyFont="1" applyFill="1" applyBorder="1" applyAlignment="1" applyProtection="1">
      <alignment horizontal="right" vertical="center"/>
      <protection/>
    </xf>
    <xf numFmtId="167" fontId="4" fillId="41" borderId="55" xfId="50" applyFont="1" applyFill="1" applyBorder="1" applyAlignment="1" applyProtection="1">
      <alignment horizontal="center" vertical="center" wrapText="1"/>
      <protection/>
    </xf>
    <xf numFmtId="167" fontId="4" fillId="41" borderId="10" xfId="50" applyFont="1" applyFill="1" applyBorder="1" applyAlignment="1" applyProtection="1">
      <alignment horizontal="right" vertical="center" indent="1"/>
      <protection/>
    </xf>
    <xf numFmtId="167" fontId="3" fillId="42" borderId="10" xfId="50" applyFont="1" applyFill="1" applyBorder="1" applyAlignment="1" applyProtection="1">
      <alignment horizontal="center" vertical="center" wrapText="1"/>
      <protection/>
    </xf>
    <xf numFmtId="167" fontId="4" fillId="41" borderId="48" xfId="50" applyFont="1" applyFill="1" applyBorder="1" applyAlignment="1" applyProtection="1">
      <alignment horizontal="right" vertical="center" indent="1"/>
      <protection/>
    </xf>
    <xf numFmtId="167" fontId="4" fillId="35" borderId="27" xfId="50" applyFont="1" applyFill="1" applyBorder="1" applyAlignment="1" applyProtection="1">
      <alignment vertical="center" wrapText="1"/>
      <protection locked="0"/>
    </xf>
    <xf numFmtId="167" fontId="3" fillId="0" borderId="33" xfId="50" applyFont="1" applyFill="1" applyBorder="1" applyAlignment="1" applyProtection="1">
      <alignment vertical="center"/>
      <protection locked="0"/>
    </xf>
    <xf numFmtId="167" fontId="3" fillId="0" borderId="85" xfId="50" applyFont="1" applyFill="1" applyBorder="1" applyAlignment="1" applyProtection="1">
      <alignment vertical="center"/>
      <protection locked="0"/>
    </xf>
    <xf numFmtId="167" fontId="4" fillId="33" borderId="33" xfId="50" applyFont="1" applyFill="1" applyBorder="1" applyAlignment="1" applyProtection="1">
      <alignment vertical="center"/>
      <protection/>
    </xf>
    <xf numFmtId="167" fontId="4" fillId="33" borderId="85" xfId="50" applyFont="1" applyFill="1" applyBorder="1" applyAlignment="1" applyProtection="1">
      <alignment vertical="center"/>
      <protection/>
    </xf>
    <xf numFmtId="167" fontId="4" fillId="33" borderId="55" xfId="50" applyFont="1" applyFill="1" applyBorder="1" applyAlignment="1" applyProtection="1">
      <alignment vertical="center"/>
      <protection/>
    </xf>
    <xf numFmtId="167" fontId="3" fillId="0" borderId="33" xfId="50" applyFont="1" applyBorder="1" applyAlignment="1" applyProtection="1">
      <alignment vertical="center"/>
      <protection locked="0"/>
    </xf>
    <xf numFmtId="167" fontId="3" fillId="0" borderId="85" xfId="50" applyFont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horizontal="right" vertical="center" indent="1"/>
      <protection/>
    </xf>
    <xf numFmtId="167" fontId="25" fillId="0" borderId="10" xfId="50" applyFont="1" applyFill="1" applyBorder="1" applyAlignment="1" applyProtection="1">
      <alignment horizontal="center" vertical="center" wrapText="1"/>
      <protection locked="0"/>
    </xf>
    <xf numFmtId="167" fontId="3" fillId="33" borderId="33" xfId="50" applyFont="1" applyFill="1" applyBorder="1" applyAlignment="1" applyProtection="1">
      <alignment vertical="center"/>
      <protection/>
    </xf>
    <xf numFmtId="167" fontId="3" fillId="33" borderId="85" xfId="50" applyFont="1" applyFill="1" applyBorder="1" applyAlignment="1" applyProtection="1">
      <alignment vertical="center"/>
      <protection/>
    </xf>
    <xf numFmtId="167" fontId="3" fillId="0" borderId="34" xfId="50" applyFont="1" applyFill="1" applyBorder="1" applyAlignment="1" applyProtection="1">
      <alignment vertical="center"/>
      <protection/>
    </xf>
    <xf numFmtId="167" fontId="3" fillId="0" borderId="86" xfId="50" applyFont="1" applyFill="1" applyBorder="1" applyAlignment="1" applyProtection="1">
      <alignment vertical="center"/>
      <protection/>
    </xf>
    <xf numFmtId="167" fontId="13" fillId="33" borderId="27" xfId="50" applyFont="1" applyFill="1" applyBorder="1" applyAlignment="1" applyProtection="1">
      <alignment horizontal="center" vertical="center" wrapText="1"/>
      <protection/>
    </xf>
    <xf numFmtId="167" fontId="13" fillId="33" borderId="87" xfId="50" applyFont="1" applyFill="1" applyBorder="1" applyAlignment="1" applyProtection="1">
      <alignment horizontal="center" vertical="center" wrapText="1"/>
      <protection/>
    </xf>
    <xf numFmtId="167" fontId="12" fillId="0" borderId="42" xfId="50" applyFont="1" applyFill="1" applyBorder="1" applyAlignment="1" applyProtection="1">
      <alignment vertical="center"/>
      <protection/>
    </xf>
    <xf numFmtId="167" fontId="4" fillId="33" borderId="32" xfId="50" applyFont="1" applyFill="1" applyBorder="1" applyAlignment="1" applyProtection="1">
      <alignment horizontal="right" vertical="center" indent="1"/>
      <protection/>
    </xf>
    <xf numFmtId="167" fontId="4" fillId="33" borderId="88" xfId="50" applyFont="1" applyFill="1" applyBorder="1" applyAlignment="1" applyProtection="1">
      <alignment vertical="center"/>
      <protection/>
    </xf>
    <xf numFmtId="167" fontId="3" fillId="0" borderId="36" xfId="50" applyFont="1" applyFill="1" applyBorder="1" applyAlignment="1" applyProtection="1">
      <alignment vertical="center"/>
      <protection/>
    </xf>
    <xf numFmtId="0" fontId="83" fillId="33" borderId="12" xfId="0" applyFont="1" applyFill="1" applyBorder="1" applyAlignment="1" applyProtection="1">
      <alignment horizontal="center" wrapText="1"/>
      <protection locked="0"/>
    </xf>
    <xf numFmtId="0" fontId="6" fillId="53" borderId="35" xfId="56" applyFont="1" applyFill="1" applyBorder="1" applyAlignment="1" applyProtection="1">
      <alignment horizontal="center" wrapText="1"/>
      <protection locked="0"/>
    </xf>
    <xf numFmtId="14" fontId="14" fillId="4" borderId="33" xfId="0" applyNumberFormat="1" applyFont="1" applyFill="1" applyBorder="1" applyAlignment="1" applyProtection="1">
      <alignment horizontal="center" vertical="center"/>
      <protection/>
    </xf>
    <xf numFmtId="0" fontId="3" fillId="0" borderId="48" xfId="56" applyFont="1" applyBorder="1" applyProtection="1">
      <alignment/>
      <protection locked="0"/>
    </xf>
    <xf numFmtId="4" fontId="19" fillId="54" borderId="89" xfId="56" applyNumberFormat="1" applyFont="1" applyFill="1" applyBorder="1" applyAlignment="1" applyProtection="1">
      <alignment horizontal="center" vertical="center"/>
      <protection locked="0"/>
    </xf>
    <xf numFmtId="4" fontId="19" fillId="54" borderId="38" xfId="56" applyNumberFormat="1" applyFont="1" applyFill="1" applyBorder="1" applyAlignment="1" applyProtection="1">
      <alignment horizontal="center" vertical="center"/>
      <protection locked="0"/>
    </xf>
    <xf numFmtId="0" fontId="24" fillId="40" borderId="37" xfId="56" applyFont="1" applyFill="1" applyBorder="1" applyAlignment="1" applyProtection="1">
      <alignment horizontal="center" vertical="center"/>
      <protection locked="0"/>
    </xf>
    <xf numFmtId="0" fontId="24" fillId="40" borderId="38" xfId="56" applyFont="1" applyFill="1" applyBorder="1" applyAlignment="1" applyProtection="1">
      <alignment horizontal="center" vertical="center"/>
      <protection locked="0"/>
    </xf>
    <xf numFmtId="0" fontId="24" fillId="40" borderId="75" xfId="56" applyFont="1" applyFill="1" applyBorder="1" applyAlignment="1" applyProtection="1">
      <alignment horizontal="center" vertical="center"/>
      <protection locked="0"/>
    </xf>
    <xf numFmtId="0" fontId="4" fillId="34" borderId="52" xfId="56" applyFont="1" applyFill="1" applyBorder="1" applyAlignment="1" applyProtection="1">
      <alignment horizontal="center" vertical="center" wrapText="1"/>
      <protection/>
    </xf>
    <xf numFmtId="0" fontId="4" fillId="34" borderId="70" xfId="56" applyFont="1" applyFill="1" applyBorder="1" applyAlignment="1" applyProtection="1">
      <alignment horizontal="center" vertical="center" wrapText="1"/>
      <protection/>
    </xf>
    <xf numFmtId="4" fontId="5" fillId="47" borderId="41" xfId="56" applyNumberFormat="1" applyFont="1" applyFill="1" applyBorder="1" applyAlignment="1" applyProtection="1">
      <alignment horizontal="center" vertical="center"/>
      <protection locked="0"/>
    </xf>
    <xf numFmtId="4" fontId="5" fillId="47" borderId="42" xfId="56" applyNumberFormat="1" applyFont="1" applyFill="1" applyBorder="1" applyAlignment="1" applyProtection="1">
      <alignment horizontal="center" vertical="center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69" xfId="56" applyFont="1" applyFill="1" applyBorder="1" applyAlignment="1" applyProtection="1">
      <alignment horizontal="center" vertical="center" wrapText="1"/>
      <protection locked="0"/>
    </xf>
    <xf numFmtId="167" fontId="3" fillId="0" borderId="90" xfId="50" applyNumberFormat="1" applyFont="1" applyFill="1" applyBorder="1" applyAlignment="1" applyProtection="1">
      <alignment horizontal="center" wrapText="1"/>
      <protection/>
    </xf>
    <xf numFmtId="167" fontId="3" fillId="0" borderId="91" xfId="50" applyNumberFormat="1" applyFont="1" applyFill="1" applyBorder="1" applyAlignment="1" applyProtection="1">
      <alignment horizontal="center" wrapText="1"/>
      <protection/>
    </xf>
    <xf numFmtId="167" fontId="3" fillId="0" borderId="92" xfId="50" applyNumberFormat="1" applyFont="1" applyFill="1" applyBorder="1" applyAlignment="1" applyProtection="1">
      <alignment horizontal="center" wrapText="1"/>
      <protection/>
    </xf>
    <xf numFmtId="0" fontId="15" fillId="39" borderId="51" xfId="0" applyFont="1" applyFill="1" applyBorder="1" applyAlignment="1" applyProtection="1">
      <alignment horizontal="center" vertical="center" wrapText="1"/>
      <protection/>
    </xf>
    <xf numFmtId="0" fontId="15" fillId="39" borderId="57" xfId="0" applyFont="1" applyFill="1" applyBorder="1" applyAlignment="1" applyProtection="1">
      <alignment horizontal="center" vertical="center" wrapText="1"/>
      <protection/>
    </xf>
    <xf numFmtId="0" fontId="15" fillId="39" borderId="88" xfId="0" applyFont="1" applyFill="1" applyBorder="1" applyAlignment="1" applyProtection="1">
      <alignment horizontal="center" vertical="center" wrapText="1"/>
      <protection/>
    </xf>
    <xf numFmtId="1" fontId="28" fillId="47" borderId="12" xfId="56" applyNumberFormat="1" applyFont="1" applyFill="1" applyBorder="1" applyAlignment="1" applyProtection="1">
      <alignment horizontal="center" vertical="center"/>
      <protection locked="0"/>
    </xf>
    <xf numFmtId="1" fontId="28" fillId="47" borderId="81" xfId="56" applyNumberFormat="1" applyFont="1" applyFill="1" applyBorder="1" applyAlignment="1" applyProtection="1">
      <alignment horizontal="center" vertical="center"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0" xfId="50" applyNumberFormat="1" applyFont="1" applyFill="1" applyBorder="1" applyAlignment="1" applyProtection="1">
      <alignment horizontal="center" wrapText="1"/>
      <protection/>
    </xf>
    <xf numFmtId="4" fontId="11" fillId="47" borderId="12" xfId="56" applyNumberFormat="1" applyFont="1" applyFill="1" applyBorder="1" applyAlignment="1" applyProtection="1">
      <alignment horizontal="center" vertical="center"/>
      <protection/>
    </xf>
    <xf numFmtId="4" fontId="11" fillId="47" borderId="81" xfId="56" applyNumberFormat="1" applyFont="1" applyFill="1" applyBorder="1" applyAlignment="1" applyProtection="1">
      <alignment horizontal="center" vertical="center"/>
      <protection/>
    </xf>
    <xf numFmtId="167" fontId="22" fillId="0" borderId="66" xfId="50" applyNumberFormat="1" applyFont="1" applyFill="1" applyBorder="1" applyAlignment="1" applyProtection="1">
      <alignment horizontal="center" vertical="center" wrapText="1"/>
      <protection/>
    </xf>
    <xf numFmtId="167" fontId="22" fillId="0" borderId="48" xfId="50" applyNumberFormat="1" applyFont="1" applyFill="1" applyBorder="1" applyAlignment="1" applyProtection="1">
      <alignment horizontal="center" vertical="center" wrapText="1"/>
      <protection/>
    </xf>
    <xf numFmtId="4" fontId="10" fillId="34" borderId="23" xfId="0" applyNumberFormat="1" applyFont="1" applyFill="1" applyBorder="1" applyAlignment="1" applyProtection="1" quotePrefix="1">
      <alignment horizontal="center" vertical="center"/>
      <protection/>
    </xf>
    <xf numFmtId="4" fontId="10" fillId="34" borderId="72" xfId="0" applyNumberFormat="1" applyFont="1" applyFill="1" applyBorder="1" applyAlignment="1" applyProtection="1" quotePrefix="1">
      <alignment horizontal="center" vertical="center"/>
      <protection/>
    </xf>
    <xf numFmtId="4" fontId="37" fillId="47" borderId="31" xfId="56" applyNumberFormat="1" applyFont="1" applyFill="1" applyBorder="1" applyAlignment="1" applyProtection="1">
      <alignment horizontal="center" vertical="center"/>
      <protection locked="0"/>
    </xf>
    <xf numFmtId="4" fontId="37" fillId="47" borderId="64" xfId="56" applyNumberFormat="1" applyFont="1" applyFill="1" applyBorder="1" applyAlignment="1" applyProtection="1">
      <alignment horizontal="center" vertical="center"/>
      <protection locked="0"/>
    </xf>
    <xf numFmtId="0" fontId="22" fillId="0" borderId="25" xfId="56" applyFont="1" applyFill="1" applyBorder="1" applyAlignment="1" applyProtection="1">
      <alignment horizontal="center" vertical="center" wrapText="1"/>
      <protection locked="0"/>
    </xf>
    <xf numFmtId="0" fontId="22" fillId="0" borderId="67" xfId="56" applyFont="1" applyFill="1" applyBorder="1" applyAlignment="1" applyProtection="1">
      <alignment horizontal="center" vertical="center" wrapText="1"/>
      <protection locked="0"/>
    </xf>
    <xf numFmtId="166" fontId="7" fillId="41" borderId="37" xfId="52" applyNumberFormat="1" applyFont="1" applyFill="1" applyBorder="1" applyAlignment="1" applyProtection="1">
      <alignment horizontal="center" vertical="center" wrapText="1"/>
      <protection/>
    </xf>
    <xf numFmtId="166" fontId="7" fillId="41" borderId="38" xfId="52" applyNumberFormat="1" applyFont="1" applyFill="1" applyBorder="1" applyAlignment="1" applyProtection="1">
      <alignment horizontal="center" vertical="center" wrapText="1"/>
      <protection/>
    </xf>
    <xf numFmtId="166" fontId="7" fillId="41" borderId="43" xfId="52" applyNumberFormat="1" applyFont="1" applyFill="1" applyBorder="1" applyAlignment="1" applyProtection="1">
      <alignment horizontal="center" vertical="center" wrapText="1"/>
      <protection/>
    </xf>
    <xf numFmtId="166" fontId="7" fillId="41" borderId="44" xfId="52" applyNumberFormat="1" applyFont="1" applyFill="1" applyBorder="1" applyAlignment="1" applyProtection="1">
      <alignment horizontal="center" vertical="center" wrapText="1"/>
      <protection/>
    </xf>
    <xf numFmtId="0" fontId="7" fillId="33" borderId="93" xfId="56" applyFont="1" applyFill="1" applyBorder="1" applyAlignment="1" applyProtection="1">
      <alignment horizontal="center" vertical="center"/>
      <protection/>
    </xf>
    <xf numFmtId="0" fontId="7" fillId="33" borderId="82" xfId="56" applyFont="1" applyFill="1" applyBorder="1" applyAlignment="1" applyProtection="1">
      <alignment horizontal="center" vertical="center"/>
      <protection/>
    </xf>
    <xf numFmtId="0" fontId="7" fillId="33" borderId="87" xfId="56" applyFont="1" applyFill="1" applyBorder="1" applyAlignment="1" applyProtection="1">
      <alignment horizontal="center" vertical="center"/>
      <protection/>
    </xf>
    <xf numFmtId="0" fontId="15" fillId="52" borderId="37" xfId="0" applyFont="1" applyFill="1" applyBorder="1" applyAlignment="1" applyProtection="1">
      <alignment horizontal="center" vertical="center" wrapText="1"/>
      <protection/>
    </xf>
    <xf numFmtId="0" fontId="15" fillId="52" borderId="38" xfId="0" applyFont="1" applyFill="1" applyBorder="1" applyAlignment="1" applyProtection="1">
      <alignment horizontal="center" vertical="center" wrapText="1"/>
      <protection/>
    </xf>
    <xf numFmtId="0" fontId="15" fillId="52" borderId="75" xfId="0" applyFont="1" applyFill="1" applyBorder="1" applyAlignment="1" applyProtection="1">
      <alignment horizontal="center" vertical="center" wrapText="1"/>
      <protection/>
    </xf>
    <xf numFmtId="0" fontId="15" fillId="52" borderId="43" xfId="0" applyFont="1" applyFill="1" applyBorder="1" applyAlignment="1" applyProtection="1">
      <alignment horizontal="center" vertical="center" wrapText="1"/>
      <protection/>
    </xf>
    <xf numFmtId="0" fontId="15" fillId="52" borderId="44" xfId="0" applyFont="1" applyFill="1" applyBorder="1" applyAlignment="1" applyProtection="1">
      <alignment horizontal="center" vertical="center" wrapText="1"/>
      <protection/>
    </xf>
    <xf numFmtId="0" fontId="15" fillId="52" borderId="94" xfId="0" applyFont="1" applyFill="1" applyBorder="1" applyAlignment="1" applyProtection="1">
      <alignment horizontal="center" vertical="center" wrapText="1"/>
      <protection/>
    </xf>
    <xf numFmtId="0" fontId="44" fillId="0" borderId="93" xfId="0" applyFont="1" applyFill="1" applyBorder="1" applyAlignment="1" applyProtection="1">
      <alignment horizontal="left" vertical="top" wrapText="1"/>
      <protection/>
    </xf>
    <xf numFmtId="0" fontId="44" fillId="0" borderId="82" xfId="0" applyFont="1" applyFill="1" applyBorder="1" applyAlignment="1" applyProtection="1">
      <alignment horizontal="left" vertical="top" wrapText="1"/>
      <protection/>
    </xf>
    <xf numFmtId="0" fontId="44" fillId="0" borderId="87" xfId="0" applyFont="1" applyFill="1" applyBorder="1" applyAlignment="1" applyProtection="1">
      <alignment horizontal="left" vertical="top" wrapText="1"/>
      <protection/>
    </xf>
    <xf numFmtId="0" fontId="15" fillId="53" borderId="37" xfId="0" applyFont="1" applyFill="1" applyBorder="1" applyAlignment="1" applyProtection="1">
      <alignment horizontal="center" vertical="center"/>
      <protection/>
    </xf>
    <xf numFmtId="0" fontId="15" fillId="53" borderId="38" xfId="0" applyFont="1" applyFill="1" applyBorder="1" applyAlignment="1" applyProtection="1">
      <alignment horizontal="center" vertical="center"/>
      <protection/>
    </xf>
    <xf numFmtId="0" fontId="15" fillId="53" borderId="75" xfId="0" applyFont="1" applyFill="1" applyBorder="1" applyAlignment="1" applyProtection="1">
      <alignment horizontal="center" vertical="center" wrapText="1"/>
      <protection/>
    </xf>
    <xf numFmtId="0" fontId="15" fillId="53" borderId="43" xfId="0" applyFont="1" applyFill="1" applyBorder="1" applyAlignment="1" applyProtection="1">
      <alignment horizontal="center" vertical="center"/>
      <protection/>
    </xf>
    <xf numFmtId="0" fontId="15" fillId="53" borderId="44" xfId="0" applyFont="1" applyFill="1" applyBorder="1" applyAlignment="1" applyProtection="1">
      <alignment horizontal="center" vertical="center"/>
      <protection/>
    </xf>
    <xf numFmtId="0" fontId="15" fillId="53" borderId="94" xfId="0" applyFont="1" applyFill="1" applyBorder="1" applyAlignment="1" applyProtection="1">
      <alignment horizontal="center" vertical="center" wrapText="1"/>
      <protection/>
    </xf>
    <xf numFmtId="0" fontId="43" fillId="34" borderId="37" xfId="0" applyFont="1" applyFill="1" applyBorder="1" applyAlignment="1" applyProtection="1">
      <alignment horizontal="center" vertical="center"/>
      <protection/>
    </xf>
    <xf numFmtId="0" fontId="43" fillId="34" borderId="38" xfId="0" applyFont="1" applyFill="1" applyBorder="1" applyAlignment="1" applyProtection="1">
      <alignment horizontal="center" vertical="center"/>
      <protection/>
    </xf>
    <xf numFmtId="0" fontId="43" fillId="34" borderId="75" xfId="0" applyFont="1" applyFill="1" applyBorder="1" applyAlignment="1" applyProtection="1">
      <alignment horizontal="center" vertical="center"/>
      <protection/>
    </xf>
    <xf numFmtId="0" fontId="43" fillId="34" borderId="43" xfId="0" applyFont="1" applyFill="1" applyBorder="1" applyAlignment="1" applyProtection="1">
      <alignment horizontal="center" vertical="center"/>
      <protection/>
    </xf>
    <xf numFmtId="0" fontId="43" fillId="34" borderId="44" xfId="0" applyFont="1" applyFill="1" applyBorder="1" applyAlignment="1" applyProtection="1">
      <alignment horizontal="center" vertical="center"/>
      <protection/>
    </xf>
    <xf numFmtId="0" fontId="43" fillId="34" borderId="94" xfId="0" applyFont="1" applyFill="1" applyBorder="1" applyAlignment="1" applyProtection="1">
      <alignment horizontal="center" vertical="center"/>
      <protection/>
    </xf>
    <xf numFmtId="0" fontId="6" fillId="33" borderId="41" xfId="56" applyFont="1" applyFill="1" applyBorder="1" applyAlignment="1" applyProtection="1">
      <alignment horizontal="center" vertical="center"/>
      <protection/>
    </xf>
    <xf numFmtId="0" fontId="6" fillId="33" borderId="42" xfId="56" applyFont="1" applyFill="1" applyBorder="1" applyAlignment="1" applyProtection="1">
      <alignment horizontal="center" vertical="center"/>
      <protection/>
    </xf>
    <xf numFmtId="0" fontId="6" fillId="33" borderId="70" xfId="56" applyFont="1" applyFill="1" applyBorder="1" applyAlignment="1" applyProtection="1">
      <alignment horizontal="center" vertical="center"/>
      <protection/>
    </xf>
    <xf numFmtId="0" fontId="6" fillId="55" borderId="71" xfId="56" applyFont="1" applyFill="1" applyBorder="1" applyAlignment="1" applyProtection="1">
      <alignment horizontal="center" vertical="center" wrapText="1"/>
      <protection/>
    </xf>
    <xf numFmtId="0" fontId="6" fillId="55" borderId="65" xfId="56" applyFont="1" applyFill="1" applyBorder="1" applyAlignment="1" applyProtection="1">
      <alignment horizontal="center" vertical="center" wrapText="1"/>
      <protection/>
    </xf>
    <xf numFmtId="0" fontId="6" fillId="55" borderId="95" xfId="56" applyFont="1" applyFill="1" applyBorder="1" applyAlignment="1" applyProtection="1">
      <alignment horizontal="center" vertical="center" wrapText="1"/>
      <protection/>
    </xf>
    <xf numFmtId="0" fontId="17" fillId="38" borderId="56" xfId="0" applyFont="1" applyFill="1" applyBorder="1" applyAlignment="1" applyProtection="1">
      <alignment horizontal="center" vertical="center" wrapText="1"/>
      <protection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167" fontId="4" fillId="0" borderId="37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75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29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5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94" xfId="56" applyNumberFormat="1" applyFont="1" applyFill="1" applyBorder="1" applyAlignment="1" applyProtection="1">
      <alignment horizontal="center" vertical="top" wrapText="1"/>
      <protection locked="0"/>
    </xf>
    <xf numFmtId="4" fontId="4" fillId="33" borderId="66" xfId="56" applyNumberFormat="1" applyFont="1" applyFill="1" applyBorder="1" applyAlignment="1" applyProtection="1">
      <alignment horizontal="center" vertical="center"/>
      <protection/>
    </xf>
    <xf numFmtId="4" fontId="4" fillId="33" borderId="48" xfId="56" applyNumberFormat="1" applyFont="1" applyFill="1" applyBorder="1" applyAlignment="1" applyProtection="1">
      <alignment horizontal="center" vertical="center"/>
      <protection/>
    </xf>
    <xf numFmtId="0" fontId="15" fillId="38" borderId="12" xfId="0" applyFont="1" applyFill="1" applyBorder="1" applyAlignment="1" applyProtection="1">
      <alignment horizontal="center" vertical="center" wrapText="1"/>
      <protection/>
    </xf>
    <xf numFmtId="0" fontId="15" fillId="38" borderId="81" xfId="0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56" xfId="56" applyFont="1" applyFill="1" applyBorder="1" applyAlignment="1" applyProtection="1">
      <alignment horizontal="left" vertical="center" wrapText="1"/>
      <protection locked="0"/>
    </xf>
    <xf numFmtId="0" fontId="9" fillId="0" borderId="26" xfId="56" applyFont="1" applyFill="1" applyBorder="1" applyAlignment="1" applyProtection="1">
      <alignment horizontal="center" vertical="center" wrapText="1"/>
      <protection/>
    </xf>
    <xf numFmtId="0" fontId="9" fillId="0" borderId="34" xfId="56" applyFont="1" applyFill="1" applyBorder="1" applyAlignment="1" applyProtection="1">
      <alignment horizontal="center" vertical="center" wrapText="1"/>
      <protection/>
    </xf>
    <xf numFmtId="167" fontId="9" fillId="0" borderId="0" xfId="50" applyFont="1" applyBorder="1" applyAlignment="1" applyProtection="1">
      <alignment horizontal="center" vertical="top"/>
      <protection/>
    </xf>
    <xf numFmtId="167" fontId="9" fillId="0" borderId="45" xfId="50" applyFont="1" applyBorder="1" applyAlignment="1" applyProtection="1">
      <alignment horizontal="center" vertical="top"/>
      <protection/>
    </xf>
    <xf numFmtId="0" fontId="4" fillId="0" borderId="37" xfId="56" applyFont="1" applyBorder="1" applyAlignment="1" applyProtection="1">
      <alignment horizontal="left" vertical="top" wrapText="1"/>
      <protection locked="0"/>
    </xf>
    <xf numFmtId="0" fontId="4" fillId="0" borderId="38" xfId="56" applyFont="1" applyBorder="1" applyAlignment="1" applyProtection="1">
      <alignment horizontal="left" vertical="top" wrapText="1"/>
      <protection locked="0"/>
    </xf>
    <xf numFmtId="0" fontId="4" fillId="0" borderId="75" xfId="56" applyFont="1" applyBorder="1" applyAlignment="1" applyProtection="1">
      <alignment horizontal="left" vertical="top" wrapText="1"/>
      <protection locked="0"/>
    </xf>
    <xf numFmtId="0" fontId="4" fillId="0" borderId="29" xfId="56" applyFont="1" applyBorder="1" applyAlignment="1" applyProtection="1">
      <alignment horizontal="left" vertical="top" wrapText="1"/>
      <protection locked="0"/>
    </xf>
    <xf numFmtId="0" fontId="4" fillId="0" borderId="0" xfId="56" applyFont="1" applyBorder="1" applyAlignment="1" applyProtection="1">
      <alignment horizontal="left" vertical="top" wrapText="1"/>
      <protection locked="0"/>
    </xf>
    <xf numFmtId="0" fontId="4" fillId="0" borderId="45" xfId="56" applyFont="1" applyBorder="1" applyAlignment="1" applyProtection="1">
      <alignment horizontal="left" vertical="top" wrapText="1"/>
      <protection locked="0"/>
    </xf>
    <xf numFmtId="0" fontId="4" fillId="0" borderId="43" xfId="56" applyFont="1" applyBorder="1" applyAlignment="1" applyProtection="1">
      <alignment horizontal="left" vertical="top" wrapText="1"/>
      <protection locked="0"/>
    </xf>
    <xf numFmtId="0" fontId="4" fillId="0" borderId="44" xfId="56" applyFont="1" applyBorder="1" applyAlignment="1" applyProtection="1">
      <alignment horizontal="left" vertical="top" wrapText="1"/>
      <protection locked="0"/>
    </xf>
    <xf numFmtId="0" fontId="4" fillId="0" borderId="94" xfId="56" applyFont="1" applyBorder="1" applyAlignment="1" applyProtection="1">
      <alignment horizontal="left" vertical="top" wrapText="1"/>
      <protection locked="0"/>
    </xf>
    <xf numFmtId="167" fontId="4" fillId="0" borderId="37" xfId="50" applyNumberFormat="1" applyFont="1" applyBorder="1" applyAlignment="1" applyProtection="1">
      <alignment horizontal="center" vertical="top" wrapText="1"/>
      <protection locked="0"/>
    </xf>
    <xf numFmtId="167" fontId="4" fillId="0" borderId="38" xfId="50" applyNumberFormat="1" applyFont="1" applyBorder="1" applyAlignment="1" applyProtection="1">
      <alignment horizontal="center" vertical="top" wrapText="1"/>
      <protection locked="0"/>
    </xf>
    <xf numFmtId="167" fontId="4" fillId="0" borderId="75" xfId="50" applyNumberFormat="1" applyFont="1" applyBorder="1" applyAlignment="1" applyProtection="1">
      <alignment horizontal="center" vertical="top" wrapText="1"/>
      <protection locked="0"/>
    </xf>
    <xf numFmtId="167" fontId="4" fillId="0" borderId="29" xfId="50" applyNumberFormat="1" applyFont="1" applyBorder="1" applyAlignment="1" applyProtection="1">
      <alignment horizontal="center" vertical="top" wrapText="1"/>
      <protection locked="0"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167" fontId="4" fillId="0" borderId="45" xfId="50" applyNumberFormat="1" applyFont="1" applyBorder="1" applyAlignment="1" applyProtection="1">
      <alignment horizontal="center" vertical="top" wrapText="1"/>
      <protection locked="0"/>
    </xf>
    <xf numFmtId="167" fontId="4" fillId="0" borderId="43" xfId="50" applyNumberFormat="1" applyFont="1" applyBorder="1" applyAlignment="1" applyProtection="1">
      <alignment horizontal="center" vertical="top" wrapText="1"/>
      <protection locked="0"/>
    </xf>
    <xf numFmtId="167" fontId="4" fillId="0" borderId="44" xfId="50" applyNumberFormat="1" applyFont="1" applyBorder="1" applyAlignment="1" applyProtection="1">
      <alignment horizontal="center" vertical="top" wrapText="1"/>
      <protection locked="0"/>
    </xf>
    <xf numFmtId="167" fontId="4" fillId="0" borderId="94" xfId="50" applyNumberFormat="1" applyFont="1" applyBorder="1" applyAlignment="1" applyProtection="1">
      <alignment horizontal="center" vertical="top" wrapText="1"/>
      <protection locked="0"/>
    </xf>
    <xf numFmtId="0" fontId="4" fillId="0" borderId="37" xfId="56" applyFont="1" applyBorder="1" applyAlignment="1" applyProtection="1">
      <alignment horizontal="center" vertical="top" wrapText="1"/>
      <protection locked="0"/>
    </xf>
    <xf numFmtId="0" fontId="4" fillId="0" borderId="38" xfId="56" applyFont="1" applyBorder="1" applyAlignment="1" applyProtection="1">
      <alignment horizontal="center" vertical="top" wrapText="1"/>
      <protection locked="0"/>
    </xf>
    <xf numFmtId="0" fontId="4" fillId="0" borderId="75" xfId="56" applyFont="1" applyBorder="1" applyAlignment="1" applyProtection="1">
      <alignment horizontal="center" vertical="top" wrapText="1"/>
      <protection locked="0"/>
    </xf>
    <xf numFmtId="0" fontId="4" fillId="0" borderId="29" xfId="56" applyFont="1" applyBorder="1" applyAlignment="1" applyProtection="1">
      <alignment horizontal="center" vertical="top" wrapText="1"/>
      <protection locked="0"/>
    </xf>
    <xf numFmtId="0" fontId="4" fillId="0" borderId="0" xfId="56" applyFont="1" applyBorder="1" applyAlignment="1" applyProtection="1">
      <alignment horizontal="center" vertical="top" wrapText="1"/>
      <protection locked="0"/>
    </xf>
    <xf numFmtId="0" fontId="4" fillId="0" borderId="45" xfId="56" applyFont="1" applyBorder="1" applyAlignment="1" applyProtection="1">
      <alignment horizontal="center" vertical="top" wrapText="1"/>
      <protection locked="0"/>
    </xf>
    <xf numFmtId="0" fontId="4" fillId="0" borderId="43" xfId="56" applyFont="1" applyBorder="1" applyAlignment="1" applyProtection="1">
      <alignment horizontal="center" vertical="top" wrapText="1"/>
      <protection locked="0"/>
    </xf>
    <xf numFmtId="0" fontId="4" fillId="0" borderId="44" xfId="56" applyFont="1" applyBorder="1" applyAlignment="1" applyProtection="1">
      <alignment horizontal="center" vertical="top" wrapText="1"/>
      <protection locked="0"/>
    </xf>
    <xf numFmtId="0" fontId="4" fillId="0" borderId="94" xfId="56" applyFont="1" applyBorder="1" applyAlignment="1" applyProtection="1">
      <alignment horizontal="center" vertical="top" wrapText="1"/>
      <protection locked="0"/>
    </xf>
    <xf numFmtId="0" fontId="4" fillId="0" borderId="51" xfId="56" applyFont="1" applyBorder="1" applyAlignment="1" applyProtection="1">
      <alignment horizontal="center" vertical="top" wrapText="1"/>
      <protection locked="0"/>
    </xf>
    <xf numFmtId="0" fontId="4" fillId="0" borderId="57" xfId="56" applyFont="1" applyBorder="1" applyAlignment="1" applyProtection="1">
      <alignment horizontal="center" vertical="top" wrapText="1"/>
      <protection locked="0"/>
    </xf>
    <xf numFmtId="0" fontId="4" fillId="0" borderId="88" xfId="56" applyFont="1" applyBorder="1" applyAlignment="1" applyProtection="1">
      <alignment horizontal="center" vertical="top" wrapText="1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6"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name val="Cambria"/>
        <color theme="2" tint="-0.24993999302387238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b/>
        <i/>
        <name val="Cambria"/>
        <color theme="2" tint="-0.09994000196456909"/>
      </font>
      <fill>
        <patternFill>
          <bgColor theme="0"/>
        </patternFill>
      </fill>
    </dxf>
    <dxf>
      <font>
        <b/>
        <i/>
        <color theme="2" tint="-0.09994000196456909"/>
      </font>
      <fill>
        <patternFill>
          <bgColor theme="0"/>
        </patternFill>
      </fill>
      <border/>
    </dxf>
    <dxf>
      <font>
        <color rgb="FF00B050"/>
      </font>
      <border/>
    </dxf>
    <dxf>
      <font>
        <color theme="2" tint="-0.24993999302387238"/>
      </font>
      <fill>
        <patternFill>
          <bgColor theme="0"/>
        </patternFill>
      </fill>
      <border/>
    </dxf>
    <dxf>
      <font>
        <color auto="1"/>
      </font>
      <border/>
    </dxf>
    <dxf>
      <font>
        <color rgb="FF00B0F0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19</xdr:row>
      <xdr:rowOff>9525</xdr:rowOff>
    </xdr:from>
    <xdr:to>
      <xdr:col>5</xdr:col>
      <xdr:colOff>419100</xdr:colOff>
      <xdr:row>19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829175" y="4248150"/>
          <a:ext cx="95250" cy="0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323850</xdr:colOff>
      <xdr:row>29</xdr:row>
      <xdr:rowOff>9525</xdr:rowOff>
    </xdr:from>
    <xdr:to>
      <xdr:col>5</xdr:col>
      <xdr:colOff>419100</xdr:colOff>
      <xdr:row>29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829175" y="424815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19050</xdr:rowOff>
    </xdr:from>
    <xdr:to>
      <xdr:col>5</xdr:col>
      <xdr:colOff>428625</xdr:colOff>
      <xdr:row>39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838700" y="4248150"/>
          <a:ext cx="95250" cy="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49</xdr:row>
      <xdr:rowOff>19050</xdr:rowOff>
    </xdr:from>
    <xdr:to>
      <xdr:col>5</xdr:col>
      <xdr:colOff>428625</xdr:colOff>
      <xdr:row>49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838700" y="424815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59</xdr:row>
      <xdr:rowOff>19050</xdr:rowOff>
    </xdr:from>
    <xdr:to>
      <xdr:col>5</xdr:col>
      <xdr:colOff>428625</xdr:colOff>
      <xdr:row>60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838700" y="4248150"/>
          <a:ext cx="95250" cy="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69</xdr:row>
      <xdr:rowOff>19050</xdr:rowOff>
    </xdr:from>
    <xdr:to>
      <xdr:col>5</xdr:col>
      <xdr:colOff>428625</xdr:colOff>
      <xdr:row>70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838700" y="424815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333375</xdr:colOff>
      <xdr:row>77</xdr:row>
      <xdr:rowOff>19050</xdr:rowOff>
    </xdr:from>
    <xdr:to>
      <xdr:col>5</xdr:col>
      <xdr:colOff>428625</xdr:colOff>
      <xdr:row>77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838700" y="4248150"/>
          <a:ext cx="95250" cy="0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314325</xdr:colOff>
      <xdr:row>85</xdr:row>
      <xdr:rowOff>9525</xdr:rowOff>
    </xdr:from>
    <xdr:to>
      <xdr:col>5</xdr:col>
      <xdr:colOff>400050</xdr:colOff>
      <xdr:row>85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819650" y="4248150"/>
          <a:ext cx="8572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FRANCEAGRIMER\PROJETS\INVOCM\Supervision\analyse%20de%20risque\72%20Aquitaine\2010_72_00209\INVOCM_2010_72_00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ENTREPRISES\_COMMUN\AIDES\COMMUNAUTAIRE\INVEST%20VIN%202013-2018\Formulaire\investissement%202013%20formulaire%20parti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ssier"/>
      <sheetName val="GBF"/>
      <sheetName val="Investissements"/>
      <sheetName val="Liquidation"/>
      <sheetName val="liquidation fin"/>
      <sheetName val="FEADER"/>
      <sheetName val="prev depenses"/>
      <sheetName val="Analyse financière"/>
      <sheetName val="Fiche de complétude"/>
      <sheetName val="Accusé Reception"/>
      <sheetName val="Courrier PM"/>
      <sheetName val="instruction"/>
      <sheetName val="Note de synthèse"/>
      <sheetName val="Lettre refus"/>
      <sheetName val="notif avant modif reglt479"/>
      <sheetName val="notif apres modif"/>
      <sheetName val="Relance début travaux"/>
      <sheetName val="Versement d'aide"/>
      <sheetName val="Parametres"/>
    </sheetNames>
    <sheetDataSet>
      <sheetData sheetId="1">
        <row r="3">
          <cell r="E3" t="str">
            <v>INVOCM_2010_72_00209</v>
          </cell>
        </row>
        <row r="4">
          <cell r="J4">
            <v>2010</v>
          </cell>
          <cell r="M4">
            <v>209</v>
          </cell>
        </row>
        <row r="9">
          <cell r="L9" t="str">
            <v>Société ( SA, SAS, SCI, SARL, …)</v>
          </cell>
        </row>
        <row r="11">
          <cell r="E11" t="str">
            <v>STE VITICOLE DE France SAS</v>
          </cell>
        </row>
        <row r="14">
          <cell r="E14" t="str">
            <v>Château du GRAVA</v>
          </cell>
        </row>
        <row r="17">
          <cell r="E17">
            <v>33550</v>
          </cell>
          <cell r="G17" t="str">
            <v>HAUX</v>
          </cell>
        </row>
        <row r="19">
          <cell r="E19" t="str">
            <v>EXTENS° CUVIER-CONSTRUCT° ENTREPOT DE STOCKAGE</v>
          </cell>
        </row>
        <row r="25">
          <cell r="C25">
            <v>40267</v>
          </cell>
          <cell r="E25">
            <v>40267</v>
          </cell>
          <cell r="F25">
            <v>40276</v>
          </cell>
          <cell r="G25">
            <v>2626129.61</v>
          </cell>
          <cell r="I25">
            <v>40553</v>
          </cell>
          <cell r="M25">
            <v>787838.8841320755</v>
          </cell>
        </row>
        <row r="28">
          <cell r="F28" t="str">
            <v/>
          </cell>
          <cell r="K28" t="str">
            <v/>
          </cell>
        </row>
        <row r="31">
          <cell r="G31" t="b">
            <v>0</v>
          </cell>
          <cell r="N31">
            <v>30.000000000000004</v>
          </cell>
        </row>
      </sheetData>
      <sheetData sheetId="4">
        <row r="31">
          <cell r="E31">
            <v>2896933</v>
          </cell>
          <cell r="L31">
            <v>2626129.6137735844</v>
          </cell>
          <cell r="N31">
            <v>30.000000000000004</v>
          </cell>
          <cell r="O31">
            <v>787838.8841320755</v>
          </cell>
          <cell r="S31">
            <v>2626129.6137735844</v>
          </cell>
          <cell r="T31">
            <v>787838.8841320755</v>
          </cell>
          <cell r="Y31">
            <v>0</v>
          </cell>
          <cell r="Z31">
            <v>0</v>
          </cell>
          <cell r="AD31">
            <v>0</v>
          </cell>
          <cell r="AE31">
            <v>0</v>
          </cell>
        </row>
      </sheetData>
      <sheetData sheetId="5">
        <row r="3">
          <cell r="N3" t="e">
            <v>#DIV/0!</v>
          </cell>
        </row>
        <row r="9">
          <cell r="B9" t="e">
            <v>#DIV/0!</v>
          </cell>
          <cell r="C9" t="e">
            <v>#DIV/0!</v>
          </cell>
          <cell r="E9" t="e">
            <v>#DIV/0!</v>
          </cell>
          <cell r="H9" t="e">
            <v>#DIV/0!</v>
          </cell>
          <cell r="I9" t="e">
            <v>#DIV/0!</v>
          </cell>
          <cell r="K9" t="e">
            <v>#DIV/0!</v>
          </cell>
          <cell r="L9" t="e">
            <v>#DIV/0!</v>
          </cell>
          <cell r="M9">
            <v>0</v>
          </cell>
          <cell r="N9" t="e">
            <v>#DIV/0!</v>
          </cell>
        </row>
      </sheetData>
      <sheetData sheetId="9">
        <row r="11">
          <cell r="J11">
            <v>40267</v>
          </cell>
        </row>
      </sheetData>
      <sheetData sheetId="19">
        <row r="1">
          <cell r="B1">
            <v>72</v>
          </cell>
        </row>
        <row r="2">
          <cell r="B2" t="str">
            <v>v2 CLE 08/01/2010</v>
          </cell>
        </row>
        <row r="3">
          <cell r="B3" t="str">
            <v>Alsace (42)</v>
          </cell>
          <cell r="C3" t="str">
            <v>Aquitaine (72)</v>
          </cell>
          <cell r="D3" t="str">
            <v>Auvergne (83)</v>
          </cell>
          <cell r="E3" t="str">
            <v>Basse-Normandie (25)</v>
          </cell>
          <cell r="F3" t="str">
            <v>Bourgogne(26)</v>
          </cell>
          <cell r="G3" t="str">
            <v>Bretagne(53)</v>
          </cell>
          <cell r="H3" t="str">
            <v>Centre(24)</v>
          </cell>
          <cell r="I3" t="str">
            <v>Champagne-Ardenne(21)</v>
          </cell>
          <cell r="J3" t="str">
            <v>Corse(94)</v>
          </cell>
          <cell r="K3" t="str">
            <v>Franche-Comté(43)</v>
          </cell>
          <cell r="L3" t="str">
            <v>Haute-Normandie(23)</v>
          </cell>
          <cell r="M3" t="str">
            <v>île-de-France(11)</v>
          </cell>
          <cell r="N3" t="str">
            <v>Languedoc-Roussillon(91)</v>
          </cell>
          <cell r="O3" t="str">
            <v>Limousin(74)</v>
          </cell>
          <cell r="P3" t="str">
            <v>Lorraine(41)</v>
          </cell>
          <cell r="Q3" t="str">
            <v>Midi-Pyrénées(73)</v>
          </cell>
          <cell r="R3" t="str">
            <v>Nord-Pas-de-Calais(31)</v>
          </cell>
          <cell r="S3" t="str">
            <v>PACA(93)</v>
          </cell>
          <cell r="T3" t="str">
            <v>Pays de la Loire(52)</v>
          </cell>
          <cell r="U3" t="str">
            <v>Picardie(22)</v>
          </cell>
          <cell r="V3" t="str">
            <v>Poitou-Charentes(54)</v>
          </cell>
          <cell r="W3" t="str">
            <v>Rhône-Alpes(82)</v>
          </cell>
        </row>
        <row r="4">
          <cell r="B4" t="str">
            <v>"</v>
          </cell>
          <cell r="C4" t="str">
            <v>Rec</v>
          </cell>
          <cell r="D4" t="str">
            <v>AR</v>
          </cell>
          <cell r="E4" t="str">
            <v>att compl</v>
          </cell>
          <cell r="F4" t="str">
            <v>inst</v>
          </cell>
          <cell r="G4" t="str">
            <v>att com nat</v>
          </cell>
          <cell r="H4" t="str">
            <v>Accept</v>
          </cell>
          <cell r="I4" t="str">
            <v>RJ</v>
          </cell>
          <cell r="J4" t="str">
            <v>notif</v>
          </cell>
          <cell r="K4" t="str">
            <v>démar</v>
          </cell>
          <cell r="L4" t="str">
            <v>réal ac</v>
          </cell>
          <cell r="M4" t="str">
            <v>contrl ac</v>
          </cell>
          <cell r="N4" t="str">
            <v>liqu ac</v>
          </cell>
          <cell r="O4" t="str">
            <v>réal solde</v>
          </cell>
          <cell r="P4" t="str">
            <v>contrl solde</v>
          </cell>
          <cell r="Q4" t="str">
            <v>liqu solde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e 2 - page 1"/>
      <sheetName val="partie 2 - page 2"/>
      <sheetName val="partie 2 - page 3"/>
      <sheetName val="partie 2 - page 4"/>
      <sheetName val="partie 2 - page 5"/>
      <sheetName val="partie 2 -completude"/>
      <sheetName val="annexe financière 1"/>
      <sheetName val="annexe financière 2A "/>
      <sheetName val="annexe financière 2B"/>
      <sheetName val="annexe financière 2C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AI170" sheet="SITE 1"/>
  </cacheSource>
  <cacheFields count="35">
    <cacheField name="numero siret du site">
      <sharedItems containsBlank="1" containsMixedTypes="0" count="2">
        <m/>
        <s v="0"/>
      </sharedItems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0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0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O33" firstHeaderRow="1" firstDataRow="2" firstDataCol="4"/>
  <pivotFields count="35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0"/>
        <item x="26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</pivotFields>
  <rowFields count="4">
    <field x="1"/>
    <field x="0"/>
    <field x="18"/>
    <field x="24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3" baseField="0" baseItem="0"/>
    <dataField name="Somme de Surface ?ligible (pour b?timents)" fld="4" baseField="0" baseItem="0"/>
    <dataField name="Somme de Montant total facturé HT (€)" fld="9" baseField="0" baseItem="0"/>
    <dataField name="Somme de Montant ?ligible factur? HT apr?s analyse" fld="14" baseField="0" baseItem="0"/>
    <dataField name="Somme de Montant ?ligible acquitt? HT apr?s analyse" fld="15" baseField="0" baseItem="0"/>
    <dataField name="Somme de Modification ?ligibilit? avant plafond propos? - HT (en + / -)" fld="26" baseField="0" baseItem="0"/>
    <dataField name="Somme de Eligible proposé sur l'analysé avant plafond (€ HT)" fld="28" baseField="0" baseItem="0"/>
    <dataField name="Somme de Surface ?ligible  liquidateur (m?)" fld="29" baseField="0" baseItem="0"/>
    <dataField name="Somme de Total éligible après plafond en € HT" fld="30" baseField="0" baseItem="0"/>
    <dataField name="Somme de Taux d'aide" fld="33" baseField="0" baseItem="0"/>
    <dataField name="Somme de Montant d'aide " fld="3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80"/>
  <sheetViews>
    <sheetView tabSelected="1" view="pageBreakPreview" zoomScale="75" zoomScaleNormal="70" zoomScaleSheetLayoutView="75" zoomScalePageLayoutView="51" workbookViewId="0" topLeftCell="C1">
      <selection activeCell="G172" sqref="G172"/>
    </sheetView>
  </sheetViews>
  <sheetFormatPr defaultColWidth="12" defaultRowHeight="12.75" outlineLevelRow="1"/>
  <cols>
    <col min="1" max="1" width="22.5" style="1" hidden="1" customWidth="1"/>
    <col min="2" max="2" width="29.83203125" style="2" hidden="1" customWidth="1"/>
    <col min="3" max="3" width="46.33203125" style="1" customWidth="1"/>
    <col min="4" max="4" width="18.16015625" style="106" customWidth="1"/>
    <col min="5" max="5" width="14.33203125" style="110" customWidth="1"/>
    <col min="6" max="6" width="13.16015625" style="110" customWidth="1"/>
    <col min="7" max="7" width="22.66015625" style="1" customWidth="1"/>
    <col min="8" max="8" width="11.5" style="22" customWidth="1"/>
    <col min="9" max="9" width="18.5" style="23" bestFit="1" customWidth="1"/>
    <col min="10" max="10" width="21.16015625" style="34" customWidth="1"/>
    <col min="11" max="11" width="20.66015625" style="35" customWidth="1"/>
    <col min="12" max="12" width="21.16015625" style="37" customWidth="1"/>
    <col min="13" max="13" width="12" style="23" customWidth="1"/>
    <col min="14" max="14" width="11.33203125" style="22" customWidth="1"/>
    <col min="15" max="15" width="21.16015625" style="36" customWidth="1"/>
    <col min="16" max="16" width="22.5" style="32" customWidth="1"/>
    <col min="17" max="17" width="22.66015625" style="36" customWidth="1"/>
    <col min="18" max="18" width="24.16015625" style="32" customWidth="1"/>
    <col min="19" max="19" width="41" style="144" bestFit="1" customWidth="1"/>
    <col min="20" max="20" width="15.66015625" style="144" customWidth="1"/>
    <col min="21" max="21" width="12.83203125" style="223" bestFit="1" customWidth="1"/>
    <col min="22" max="22" width="38" style="144" bestFit="1" customWidth="1"/>
    <col min="23" max="23" width="38.83203125" style="144" bestFit="1" customWidth="1"/>
    <col min="24" max="24" width="14.16015625" style="23" bestFit="1" customWidth="1"/>
    <col min="25" max="25" width="58.83203125" style="144" bestFit="1" customWidth="1"/>
    <col min="26" max="26" width="18.66015625" style="1" bestFit="1" customWidth="1"/>
    <col min="27" max="27" width="34.16015625" style="1" bestFit="1" customWidth="1"/>
    <col min="28" max="28" width="62" style="1" customWidth="1"/>
    <col min="29" max="29" width="29.66015625" style="1" bestFit="1" customWidth="1"/>
    <col min="30" max="30" width="18.66015625" style="1" bestFit="1" customWidth="1"/>
    <col min="31" max="31" width="30.16015625" style="1" bestFit="1" customWidth="1"/>
    <col min="32" max="32" width="21.5" style="44" bestFit="1" customWidth="1"/>
    <col min="33" max="33" width="45.16015625" style="148" customWidth="1"/>
    <col min="34" max="34" width="10.33203125" style="70" customWidth="1"/>
    <col min="35" max="35" width="20.66015625" style="119" customWidth="1"/>
    <col min="36" max="36" width="9" style="70" customWidth="1"/>
    <col min="37" max="37" width="28" style="70" customWidth="1"/>
    <col min="38" max="16384" width="12" style="1" customWidth="1"/>
  </cols>
  <sheetData>
    <row r="1" spans="1:38" s="3" customFormat="1" ht="27" customHeight="1" thickBot="1">
      <c r="A1" s="1"/>
      <c r="B1" s="25"/>
      <c r="C1" s="28"/>
      <c r="D1" s="28"/>
      <c r="E1" s="28"/>
      <c r="F1" s="28"/>
      <c r="G1" s="493" t="s">
        <v>126</v>
      </c>
      <c r="H1" s="626" t="s">
        <v>195</v>
      </c>
      <c r="I1" s="627"/>
      <c r="J1" s="491" t="s">
        <v>202</v>
      </c>
      <c r="K1" s="187"/>
      <c r="L1" s="432"/>
      <c r="M1" s="432"/>
      <c r="N1" s="60"/>
      <c r="O1" s="67"/>
      <c r="P1" s="68"/>
      <c r="Q1" s="67"/>
      <c r="R1" s="68"/>
      <c r="S1" s="149"/>
      <c r="T1" s="149"/>
      <c r="U1" s="628" t="s">
        <v>191</v>
      </c>
      <c r="V1" s="629"/>
      <c r="W1" s="629"/>
      <c r="X1" s="629"/>
      <c r="Y1" s="629"/>
      <c r="Z1" s="629"/>
      <c r="AA1" s="629"/>
      <c r="AB1" s="630"/>
      <c r="AC1" s="59"/>
      <c r="AD1" s="121"/>
      <c r="AE1" s="121"/>
      <c r="AF1" s="121"/>
      <c r="AG1" s="145"/>
      <c r="AH1" s="66"/>
      <c r="AI1" s="631" t="s">
        <v>79</v>
      </c>
      <c r="AJ1" s="632"/>
      <c r="AK1" s="97"/>
      <c r="AL1" s="96"/>
    </row>
    <row r="2" spans="2:38" ht="27.75" customHeight="1" thickBot="1">
      <c r="B2" s="25"/>
      <c r="C2" s="28"/>
      <c r="D2" s="193"/>
      <c r="E2" s="194"/>
      <c r="F2" s="194"/>
      <c r="G2" s="494" t="s">
        <v>80</v>
      </c>
      <c r="H2" s="633"/>
      <c r="I2" s="634"/>
      <c r="J2" s="492" t="s">
        <v>215</v>
      </c>
      <c r="K2" s="435"/>
      <c r="L2" s="191"/>
      <c r="M2" s="190"/>
      <c r="N2" s="60"/>
      <c r="O2" s="77"/>
      <c r="P2" s="68"/>
      <c r="Q2" s="77"/>
      <c r="R2" s="68"/>
      <c r="S2" s="149"/>
      <c r="T2" s="149"/>
      <c r="U2" s="635" t="s">
        <v>207</v>
      </c>
      <c r="V2" s="636"/>
      <c r="W2" s="453"/>
      <c r="X2" s="637"/>
      <c r="Y2" s="172" t="s">
        <v>107</v>
      </c>
      <c r="Z2" s="166" t="s">
        <v>124</v>
      </c>
      <c r="AA2" s="212" t="s">
        <v>128</v>
      </c>
      <c r="AB2" s="640" t="s">
        <v>105</v>
      </c>
      <c r="AC2" s="59"/>
      <c r="AD2" s="94"/>
      <c r="AE2" s="59"/>
      <c r="AF2" s="95"/>
      <c r="AG2" s="146"/>
      <c r="AH2" s="66"/>
      <c r="AI2" s="114" t="s">
        <v>77</v>
      </c>
      <c r="AJ2" s="111" t="s">
        <v>195</v>
      </c>
      <c r="AK2" s="97"/>
      <c r="AL2" s="96"/>
    </row>
    <row r="3" spans="2:38" ht="27" customHeight="1">
      <c r="B3" s="25"/>
      <c r="C3" s="28"/>
      <c r="D3" s="193"/>
      <c r="E3" s="194"/>
      <c r="F3" s="194"/>
      <c r="G3" s="495" t="s">
        <v>193</v>
      </c>
      <c r="H3" s="643"/>
      <c r="I3" s="644"/>
      <c r="J3" s="436" t="s">
        <v>64</v>
      </c>
      <c r="K3" s="188"/>
      <c r="L3" s="192"/>
      <c r="M3" s="190"/>
      <c r="N3" s="60"/>
      <c r="O3" s="67"/>
      <c r="P3" s="68"/>
      <c r="Q3" s="67"/>
      <c r="R3" s="68"/>
      <c r="S3" s="149"/>
      <c r="T3" s="149"/>
      <c r="U3" s="645" t="s">
        <v>129</v>
      </c>
      <c r="V3" s="646"/>
      <c r="W3" s="173" t="s">
        <v>106</v>
      </c>
      <c r="X3" s="638"/>
      <c r="Y3" s="207" t="s">
        <v>108</v>
      </c>
      <c r="Z3" s="18" t="s">
        <v>109</v>
      </c>
      <c r="AA3" s="213"/>
      <c r="AB3" s="641"/>
      <c r="AC3" s="59"/>
      <c r="AD3" s="94"/>
      <c r="AE3" s="59"/>
      <c r="AF3" s="95"/>
      <c r="AG3" s="146"/>
      <c r="AH3" s="66"/>
      <c r="AI3" s="115" t="s">
        <v>81</v>
      </c>
      <c r="AJ3" s="112" t="s">
        <v>198</v>
      </c>
      <c r="AK3" s="97"/>
      <c r="AL3" s="96"/>
    </row>
    <row r="4" spans="2:38" ht="42.75" customHeight="1" thickBot="1">
      <c r="B4" s="25"/>
      <c r="C4" s="28"/>
      <c r="D4" s="193"/>
      <c r="E4" s="194"/>
      <c r="F4" s="194"/>
      <c r="G4" s="495" t="s">
        <v>125</v>
      </c>
      <c r="H4" s="647" t="str">
        <f ca="1">LEFT(MID(CELL("filename",A1),FIND("[",CELL("filename",A1))+1,SUM(FIND({"[";"]"},CELL("filename",A1))*{-1;1})-6),13)</f>
        <v>INV0000000000</v>
      </c>
      <c r="I4" s="648"/>
      <c r="J4" s="623" t="s">
        <v>194</v>
      </c>
      <c r="K4" s="624">
        <f>IF(H5="Approfondi",IF(ISBLANK(K2),"",DATE(YEAR(K3)+2,MONTH(K3),DAY(K3))),IF(ISBLANK(K2),"",IF(MID(H4,6,2)=13,DATE(YEAR(K2)+1,MONTH(K2),DAY(K2)),DATE(YEAR(K2)+1,MONTH(K2)+3,DAY(K2)))))</f>
      </c>
      <c r="L4" s="158"/>
      <c r="M4" s="190"/>
      <c r="N4" s="60"/>
      <c r="O4" s="67"/>
      <c r="P4" s="68"/>
      <c r="Q4" s="67"/>
      <c r="R4" s="68"/>
      <c r="S4" s="149"/>
      <c r="T4" s="149"/>
      <c r="U4" s="649" t="s">
        <v>116</v>
      </c>
      <c r="V4" s="650"/>
      <c r="W4" s="206">
        <v>1</v>
      </c>
      <c r="X4" s="638"/>
      <c r="Y4" s="208" t="s">
        <v>111</v>
      </c>
      <c r="Z4" s="168" t="s">
        <v>110</v>
      </c>
      <c r="AA4" s="214"/>
      <c r="AB4" s="641"/>
      <c r="AC4" s="59"/>
      <c r="AD4" s="94"/>
      <c r="AE4" s="59"/>
      <c r="AF4" s="95"/>
      <c r="AG4" s="146"/>
      <c r="AH4" s="66"/>
      <c r="AI4" s="651" t="s">
        <v>62</v>
      </c>
      <c r="AJ4" s="113">
        <f>IF(AJ2="choisir","",IF((AND(AJ2="PME",AJ3="OUI")),40%,35%))</f>
      </c>
      <c r="AK4" s="97"/>
      <c r="AL4" s="96"/>
    </row>
    <row r="5" spans="2:38" ht="27" customHeight="1" thickBot="1">
      <c r="B5" s="25"/>
      <c r="C5" s="28"/>
      <c r="D5" s="193"/>
      <c r="E5" s="194"/>
      <c r="F5" s="194"/>
      <c r="G5" s="496" t="s">
        <v>65</v>
      </c>
      <c r="H5" s="653" t="s">
        <v>195</v>
      </c>
      <c r="I5" s="654"/>
      <c r="J5" s="433" t="s">
        <v>66</v>
      </c>
      <c r="K5" s="434"/>
      <c r="L5" s="158"/>
      <c r="M5" s="190"/>
      <c r="N5" s="60"/>
      <c r="O5" s="67"/>
      <c r="P5" s="68"/>
      <c r="Q5" s="67"/>
      <c r="R5" s="68"/>
      <c r="S5" s="149"/>
      <c r="T5" s="149"/>
      <c r="U5" s="649" t="s">
        <v>131</v>
      </c>
      <c r="V5" s="650"/>
      <c r="W5" s="206">
        <v>0.5</v>
      </c>
      <c r="X5" s="638"/>
      <c r="Y5" s="209" t="s">
        <v>117</v>
      </c>
      <c r="Z5" s="210"/>
      <c r="AA5" s="205"/>
      <c r="AB5" s="641"/>
      <c r="AC5" s="28"/>
      <c r="AD5" s="94"/>
      <c r="AE5" s="59"/>
      <c r="AF5" s="95"/>
      <c r="AG5" s="146"/>
      <c r="AH5" s="66"/>
      <c r="AI5" s="652"/>
      <c r="AJ5" s="287">
        <f>IF($AJ$2="choisir","",IF(AND(AJ2="ETI",AJ3="OUI"),20%,17.5%))</f>
      </c>
      <c r="AK5" s="97"/>
      <c r="AL5" s="96"/>
    </row>
    <row r="6" spans="2:38" ht="27" customHeight="1" thickBot="1">
      <c r="B6" s="25"/>
      <c r="C6" s="456" t="str">
        <f ca="1">CONCATENATE("N°SIRET DU ",MID(CELL("filename",A1),FIND("]",CELL("filename",A1))+1,10))</f>
        <v>N°SIRET DU SITE 1</v>
      </c>
      <c r="D6" s="156"/>
      <c r="E6" s="156"/>
      <c r="F6" s="156"/>
      <c r="G6" s="157"/>
      <c r="H6" s="157"/>
      <c r="I6" s="158"/>
      <c r="J6" s="218" t="s">
        <v>134</v>
      </c>
      <c r="K6" s="189"/>
      <c r="L6" s="62"/>
      <c r="M6" s="61"/>
      <c r="N6" s="60"/>
      <c r="O6" s="67"/>
      <c r="P6" s="68"/>
      <c r="Q6" s="67"/>
      <c r="R6" s="68"/>
      <c r="S6" s="149"/>
      <c r="T6" s="149"/>
      <c r="U6" s="649" t="s">
        <v>132</v>
      </c>
      <c r="V6" s="650"/>
      <c r="W6" s="206">
        <v>0.2</v>
      </c>
      <c r="X6" s="639"/>
      <c r="Y6" s="211" t="s">
        <v>118</v>
      </c>
      <c r="Z6" s="210"/>
      <c r="AA6" s="167"/>
      <c r="AB6" s="641"/>
      <c r="AC6" s="28"/>
      <c r="AD6" s="94"/>
      <c r="AE6" s="59"/>
      <c r="AF6" s="95"/>
      <c r="AG6" s="146"/>
      <c r="AH6" s="66"/>
      <c r="AI6" s="263"/>
      <c r="AJ6" s="295"/>
      <c r="AK6" s="99"/>
      <c r="AL6" s="96"/>
    </row>
    <row r="7" spans="2:38" ht="27.75" customHeight="1" thickBot="1">
      <c r="B7" s="25"/>
      <c r="C7" s="195"/>
      <c r="D7" s="102"/>
      <c r="E7" s="107"/>
      <c r="F7" s="107"/>
      <c r="G7" s="59"/>
      <c r="H7" s="60"/>
      <c r="I7" s="61"/>
      <c r="J7" s="563"/>
      <c r="K7" s="569"/>
      <c r="L7" s="62"/>
      <c r="M7" s="61"/>
      <c r="N7" s="60"/>
      <c r="O7" s="77"/>
      <c r="P7" s="68"/>
      <c r="Q7" s="67"/>
      <c r="R7" s="67"/>
      <c r="S7" s="454" t="s">
        <v>204</v>
      </c>
      <c r="T7" s="455"/>
      <c r="U7" s="655" t="s">
        <v>127</v>
      </c>
      <c r="V7" s="656"/>
      <c r="W7" s="339">
        <v>1</v>
      </c>
      <c r="X7" s="452"/>
      <c r="Y7" s="216" t="s">
        <v>130</v>
      </c>
      <c r="Z7" s="216"/>
      <c r="AA7" s="216"/>
      <c r="AB7" s="641"/>
      <c r="AC7" s="59"/>
      <c r="AD7" s="59"/>
      <c r="AE7" s="59"/>
      <c r="AF7" s="65"/>
      <c r="AG7" s="147"/>
      <c r="AH7" s="98"/>
      <c r="AI7" s="116"/>
      <c r="AJ7" s="99"/>
      <c r="AK7" s="99"/>
      <c r="AL7" s="625"/>
    </row>
    <row r="8" spans="1:38" s="73" customFormat="1" ht="24.75" customHeight="1" thickBot="1">
      <c r="A8" s="196"/>
      <c r="B8" s="197"/>
      <c r="C8" s="657" t="s">
        <v>222</v>
      </c>
      <c r="D8" s="658"/>
      <c r="E8" s="658"/>
      <c r="F8" s="661" t="s">
        <v>0</v>
      </c>
      <c r="G8" s="662"/>
      <c r="H8" s="662"/>
      <c r="I8" s="662"/>
      <c r="J8" s="662"/>
      <c r="K8" s="662"/>
      <c r="L8" s="662"/>
      <c r="M8" s="662"/>
      <c r="N8" s="663"/>
      <c r="O8" s="664" t="s">
        <v>112</v>
      </c>
      <c r="P8" s="665"/>
      <c r="Q8" s="665"/>
      <c r="R8" s="665"/>
      <c r="S8" s="665"/>
      <c r="T8" s="666"/>
      <c r="U8" s="670" t="s">
        <v>133</v>
      </c>
      <c r="V8" s="671"/>
      <c r="W8" s="671"/>
      <c r="X8" s="672"/>
      <c r="Y8" s="215"/>
      <c r="Z8" s="215"/>
      <c r="AA8" s="215"/>
      <c r="AB8" s="641"/>
      <c r="AC8" s="673" t="s">
        <v>59</v>
      </c>
      <c r="AD8" s="674"/>
      <c r="AE8" s="674"/>
      <c r="AF8" s="674"/>
      <c r="AG8" s="675"/>
      <c r="AH8" s="679" t="s">
        <v>72</v>
      </c>
      <c r="AI8" s="680"/>
      <c r="AJ8" s="680"/>
      <c r="AK8" s="681"/>
      <c r="AL8" s="72"/>
    </row>
    <row r="9" spans="1:38" s="73" customFormat="1" ht="22.5" customHeight="1" thickBot="1">
      <c r="A9" s="74"/>
      <c r="B9" s="75"/>
      <c r="C9" s="659"/>
      <c r="D9" s="660"/>
      <c r="E9" s="660"/>
      <c r="F9" s="487"/>
      <c r="G9" s="685" t="s">
        <v>1</v>
      </c>
      <c r="H9" s="686"/>
      <c r="I9" s="686"/>
      <c r="J9" s="686"/>
      <c r="K9" s="687"/>
      <c r="L9" s="688" t="s">
        <v>93</v>
      </c>
      <c r="M9" s="689"/>
      <c r="N9" s="690"/>
      <c r="O9" s="667"/>
      <c r="P9" s="668"/>
      <c r="Q9" s="668"/>
      <c r="R9" s="668"/>
      <c r="S9" s="668"/>
      <c r="T9" s="669"/>
      <c r="U9" s="691" t="s">
        <v>115</v>
      </c>
      <c r="V9" s="692"/>
      <c r="W9" s="693"/>
      <c r="X9" s="693"/>
      <c r="Y9" s="702" t="s">
        <v>206</v>
      </c>
      <c r="Z9" s="703"/>
      <c r="AA9" s="703"/>
      <c r="AB9" s="642"/>
      <c r="AC9" s="676"/>
      <c r="AD9" s="677"/>
      <c r="AE9" s="677"/>
      <c r="AF9" s="677"/>
      <c r="AG9" s="678"/>
      <c r="AH9" s="682"/>
      <c r="AI9" s="683"/>
      <c r="AJ9" s="683"/>
      <c r="AK9" s="684"/>
      <c r="AL9" s="72"/>
    </row>
    <row r="10" spans="1:38" s="73" customFormat="1" ht="81" customHeight="1" thickBot="1">
      <c r="A10" s="183" t="s">
        <v>123</v>
      </c>
      <c r="B10" s="184" t="s">
        <v>2</v>
      </c>
      <c r="C10" s="437" t="s">
        <v>73</v>
      </c>
      <c r="D10" s="438" t="s">
        <v>229</v>
      </c>
      <c r="E10" s="467" t="s">
        <v>101</v>
      </c>
      <c r="F10" s="488" t="s">
        <v>224</v>
      </c>
      <c r="G10" s="480" t="s">
        <v>103</v>
      </c>
      <c r="H10" s="481" t="s">
        <v>3</v>
      </c>
      <c r="I10" s="482" t="s">
        <v>4</v>
      </c>
      <c r="J10" s="483" t="s">
        <v>55</v>
      </c>
      <c r="K10" s="484" t="s">
        <v>56</v>
      </c>
      <c r="L10" s="485" t="s">
        <v>57</v>
      </c>
      <c r="M10" s="482" t="s">
        <v>84</v>
      </c>
      <c r="N10" s="486" t="s">
        <v>5</v>
      </c>
      <c r="O10" s="441" t="s">
        <v>95</v>
      </c>
      <c r="P10" s="442" t="s">
        <v>94</v>
      </c>
      <c r="Q10" s="442" t="s">
        <v>200</v>
      </c>
      <c r="R10" s="443" t="s">
        <v>201</v>
      </c>
      <c r="S10" s="444" t="s">
        <v>114</v>
      </c>
      <c r="T10" s="444" t="s">
        <v>203</v>
      </c>
      <c r="U10" s="331" t="s">
        <v>136</v>
      </c>
      <c r="V10" s="220" t="s">
        <v>135</v>
      </c>
      <c r="W10" s="224" t="s">
        <v>104</v>
      </c>
      <c r="X10" s="224" t="s">
        <v>205</v>
      </c>
      <c r="Y10" s="219" t="s">
        <v>208</v>
      </c>
      <c r="Z10" s="203" t="s">
        <v>82</v>
      </c>
      <c r="AA10" s="204" t="s">
        <v>209</v>
      </c>
      <c r="AB10" s="270" t="s">
        <v>192</v>
      </c>
      <c r="AC10" s="330" t="s">
        <v>85</v>
      </c>
      <c r="AD10" s="185" t="s">
        <v>74</v>
      </c>
      <c r="AE10" s="185" t="s">
        <v>75</v>
      </c>
      <c r="AF10" s="186" t="s">
        <v>76</v>
      </c>
      <c r="AG10" s="282" t="s">
        <v>69</v>
      </c>
      <c r="AH10" s="283" t="s">
        <v>60</v>
      </c>
      <c r="AI10" s="284" t="s">
        <v>61</v>
      </c>
      <c r="AJ10" s="285" t="s">
        <v>83</v>
      </c>
      <c r="AK10" s="286" t="s">
        <v>190</v>
      </c>
      <c r="AL10" s="72"/>
    </row>
    <row r="11" spans="1:38" s="239" customFormat="1" ht="15" hidden="1" outlineLevel="1">
      <c r="A11" s="226"/>
      <c r="B11" s="227"/>
      <c r="C11" s="409" t="s">
        <v>137</v>
      </c>
      <c r="D11" s="397"/>
      <c r="E11" s="400"/>
      <c r="F11" s="457"/>
      <c r="G11" s="235"/>
      <c r="H11" s="497"/>
      <c r="I11" s="236"/>
      <c r="J11" s="237"/>
      <c r="K11" s="376"/>
      <c r="L11" s="379"/>
      <c r="M11" s="236"/>
      <c r="N11" s="380"/>
      <c r="O11" s="529"/>
      <c r="P11" s="530"/>
      <c r="Q11" s="530"/>
      <c r="R11" s="529"/>
      <c r="S11" s="269"/>
      <c r="T11" s="365"/>
      <c r="U11" s="266"/>
      <c r="V11" s="280"/>
      <c r="W11" s="234"/>
      <c r="X11" s="234"/>
      <c r="Y11" s="235"/>
      <c r="Z11" s="365"/>
      <c r="AA11" s="570"/>
      <c r="AB11" s="571"/>
      <c r="AC11" s="572"/>
      <c r="AD11" s="573"/>
      <c r="AE11" s="574"/>
      <c r="AF11" s="256"/>
      <c r="AG11" s="294"/>
      <c r="AH11" s="265"/>
      <c r="AI11" s="271"/>
      <c r="AJ11" s="276"/>
      <c r="AK11" s="301"/>
      <c r="AL11" s="238"/>
    </row>
    <row r="12" spans="1:38" s="349" customFormat="1" ht="14.25" hidden="1" outlineLevel="1">
      <c r="A12" s="228"/>
      <c r="B12" s="346"/>
      <c r="C12" s="410" t="s">
        <v>138</v>
      </c>
      <c r="D12" s="364"/>
      <c r="E12" s="364"/>
      <c r="F12" s="458"/>
      <c r="G12" s="374"/>
      <c r="H12" s="352"/>
      <c r="I12" s="352"/>
      <c r="J12" s="351"/>
      <c r="K12" s="378"/>
      <c r="L12" s="382"/>
      <c r="M12" s="352"/>
      <c r="N12" s="383"/>
      <c r="O12" s="503"/>
      <c r="P12" s="351"/>
      <c r="Q12" s="351"/>
      <c r="R12" s="531"/>
      <c r="S12" s="374"/>
      <c r="T12" s="366"/>
      <c r="U12" s="372"/>
      <c r="V12" s="352"/>
      <c r="W12" s="352"/>
      <c r="X12" s="352"/>
      <c r="Y12" s="374"/>
      <c r="Z12" s="366"/>
      <c r="AA12" s="511"/>
      <c r="AB12" s="575"/>
      <c r="AC12" s="382"/>
      <c r="AD12" s="573"/>
      <c r="AE12" s="516"/>
      <c r="AF12" s="354"/>
      <c r="AG12" s="290"/>
      <c r="AH12" s="347"/>
      <c r="AI12" s="117"/>
      <c r="AJ12" s="69"/>
      <c r="AK12" s="302"/>
      <c r="AL12" s="348"/>
    </row>
    <row r="13" spans="1:38" s="349" customFormat="1" ht="14.25" hidden="1" outlineLevel="1">
      <c r="A13" s="228"/>
      <c r="B13" s="346"/>
      <c r="C13" s="410" t="s">
        <v>139</v>
      </c>
      <c r="D13" s="364"/>
      <c r="E13" s="364"/>
      <c r="F13" s="458"/>
      <c r="G13" s="374"/>
      <c r="H13" s="352"/>
      <c r="I13" s="352"/>
      <c r="J13" s="351"/>
      <c r="K13" s="378"/>
      <c r="L13" s="382"/>
      <c r="M13" s="352"/>
      <c r="N13" s="381"/>
      <c r="O13" s="503"/>
      <c r="P13" s="351"/>
      <c r="Q13" s="351"/>
      <c r="R13" s="531"/>
      <c r="S13" s="374"/>
      <c r="T13" s="366"/>
      <c r="U13" s="372"/>
      <c r="V13" s="352"/>
      <c r="W13" s="352"/>
      <c r="X13" s="352"/>
      <c r="Y13" s="374"/>
      <c r="Z13" s="366"/>
      <c r="AA13" s="518"/>
      <c r="AB13" s="575"/>
      <c r="AC13" s="382"/>
      <c r="AD13" s="573"/>
      <c r="AE13" s="516"/>
      <c r="AF13" s="354"/>
      <c r="AG13" s="290"/>
      <c r="AH13" s="347"/>
      <c r="AI13" s="117"/>
      <c r="AJ13" s="277"/>
      <c r="AK13" s="302"/>
      <c r="AL13" s="348"/>
    </row>
    <row r="14" spans="1:38" s="349" customFormat="1" ht="14.25" hidden="1" outlineLevel="1">
      <c r="A14" s="228"/>
      <c r="B14" s="346"/>
      <c r="C14" s="704" t="s">
        <v>140</v>
      </c>
      <c r="D14" s="399"/>
      <c r="E14" s="399"/>
      <c r="F14" s="459"/>
      <c r="G14" s="374"/>
      <c r="H14" s="352"/>
      <c r="I14" s="352"/>
      <c r="J14" s="351"/>
      <c r="K14" s="378"/>
      <c r="L14" s="382"/>
      <c r="M14" s="352"/>
      <c r="N14" s="381"/>
      <c r="O14" s="503"/>
      <c r="P14" s="351"/>
      <c r="Q14" s="351"/>
      <c r="R14" s="531"/>
      <c r="S14" s="374"/>
      <c r="T14" s="366"/>
      <c r="U14" s="372"/>
      <c r="V14" s="352"/>
      <c r="W14" s="352"/>
      <c r="X14" s="352"/>
      <c r="Y14" s="374"/>
      <c r="Z14" s="366"/>
      <c r="AA14" s="518"/>
      <c r="AB14" s="575"/>
      <c r="AC14" s="382"/>
      <c r="AD14" s="573"/>
      <c r="AE14" s="516"/>
      <c r="AF14" s="354"/>
      <c r="AG14" s="290"/>
      <c r="AH14" s="347"/>
      <c r="AI14" s="117"/>
      <c r="AJ14" s="277"/>
      <c r="AK14" s="302"/>
      <c r="AL14" s="348"/>
    </row>
    <row r="15" spans="1:38" s="349" customFormat="1" ht="14.25" hidden="1" outlineLevel="1">
      <c r="A15" s="228"/>
      <c r="B15" s="346"/>
      <c r="C15" s="705"/>
      <c r="D15" s="399"/>
      <c r="E15" s="399"/>
      <c r="F15" s="459"/>
      <c r="G15" s="374"/>
      <c r="H15" s="352"/>
      <c r="I15" s="352"/>
      <c r="J15" s="351"/>
      <c r="K15" s="378"/>
      <c r="L15" s="382"/>
      <c r="M15" s="352"/>
      <c r="N15" s="381"/>
      <c r="O15" s="503"/>
      <c r="P15" s="351"/>
      <c r="Q15" s="351"/>
      <c r="R15" s="351"/>
      <c r="S15" s="374"/>
      <c r="T15" s="366"/>
      <c r="U15" s="372"/>
      <c r="V15" s="352"/>
      <c r="W15" s="352"/>
      <c r="X15" s="352"/>
      <c r="Y15" s="374"/>
      <c r="Z15" s="366"/>
      <c r="AA15" s="518"/>
      <c r="AB15" s="575"/>
      <c r="AC15" s="382"/>
      <c r="AD15" s="573"/>
      <c r="AE15" s="516"/>
      <c r="AF15" s="354"/>
      <c r="AG15" s="290"/>
      <c r="AH15" s="347"/>
      <c r="AI15" s="117"/>
      <c r="AJ15" s="55"/>
      <c r="AK15" s="302"/>
      <c r="AL15" s="348"/>
    </row>
    <row r="16" spans="1:38" s="349" customFormat="1" ht="14.25" hidden="1" outlineLevel="1">
      <c r="A16" s="228"/>
      <c r="B16" s="346"/>
      <c r="C16" s="411" t="s">
        <v>141</v>
      </c>
      <c r="D16" s="364"/>
      <c r="E16" s="364"/>
      <c r="F16" s="458"/>
      <c r="G16" s="374"/>
      <c r="H16" s="352"/>
      <c r="I16" s="352"/>
      <c r="J16" s="351"/>
      <c r="K16" s="378"/>
      <c r="L16" s="382"/>
      <c r="M16" s="352"/>
      <c r="N16" s="381"/>
      <c r="O16" s="503"/>
      <c r="P16" s="351"/>
      <c r="Q16" s="351"/>
      <c r="R16" s="351"/>
      <c r="S16" s="374"/>
      <c r="T16" s="366"/>
      <c r="U16" s="372"/>
      <c r="V16" s="352"/>
      <c r="W16" s="352"/>
      <c r="X16" s="352"/>
      <c r="Y16" s="374"/>
      <c r="Z16" s="366"/>
      <c r="AA16" s="518"/>
      <c r="AB16" s="575"/>
      <c r="AC16" s="382"/>
      <c r="AD16" s="573"/>
      <c r="AE16" s="516"/>
      <c r="AF16" s="354"/>
      <c r="AG16" s="290"/>
      <c r="AH16" s="347"/>
      <c r="AI16" s="117"/>
      <c r="AJ16" s="55"/>
      <c r="AK16" s="302"/>
      <c r="AL16" s="348"/>
    </row>
    <row r="17" spans="1:38" s="349" customFormat="1" ht="14.25" hidden="1" outlineLevel="1">
      <c r="A17" s="228"/>
      <c r="B17" s="346"/>
      <c r="C17" s="411" t="s">
        <v>142</v>
      </c>
      <c r="D17" s="364"/>
      <c r="E17" s="364"/>
      <c r="F17" s="458"/>
      <c r="G17" s="374"/>
      <c r="H17" s="352"/>
      <c r="I17" s="352"/>
      <c r="J17" s="351"/>
      <c r="K17" s="378"/>
      <c r="L17" s="382"/>
      <c r="M17" s="352"/>
      <c r="N17" s="381"/>
      <c r="O17" s="503"/>
      <c r="P17" s="351"/>
      <c r="Q17" s="351"/>
      <c r="R17" s="531"/>
      <c r="S17" s="374"/>
      <c r="T17" s="366"/>
      <c r="U17" s="372"/>
      <c r="V17" s="352"/>
      <c r="W17" s="352"/>
      <c r="X17" s="352"/>
      <c r="Y17" s="374"/>
      <c r="Z17" s="366"/>
      <c r="AA17" s="518"/>
      <c r="AB17" s="575"/>
      <c r="AC17" s="382"/>
      <c r="AD17" s="573"/>
      <c r="AE17" s="516"/>
      <c r="AF17" s="354"/>
      <c r="AG17" s="290"/>
      <c r="AH17" s="347"/>
      <c r="AI17" s="117"/>
      <c r="AJ17" s="55"/>
      <c r="AK17" s="302"/>
      <c r="AL17" s="348"/>
    </row>
    <row r="18" spans="1:38" s="349" customFormat="1" ht="14.25" hidden="1" outlineLevel="1">
      <c r="A18" s="228"/>
      <c r="B18" s="346"/>
      <c r="C18" s="412" t="s">
        <v>143</v>
      </c>
      <c r="D18" s="364"/>
      <c r="E18" s="364"/>
      <c r="F18" s="458"/>
      <c r="G18" s="374"/>
      <c r="H18" s="352"/>
      <c r="I18" s="352"/>
      <c r="J18" s="351"/>
      <c r="K18" s="378"/>
      <c r="L18" s="382"/>
      <c r="M18" s="352"/>
      <c r="N18" s="381"/>
      <c r="O18" s="503"/>
      <c r="P18" s="351"/>
      <c r="Q18" s="351"/>
      <c r="R18" s="531"/>
      <c r="S18" s="374"/>
      <c r="T18" s="366"/>
      <c r="U18" s="372"/>
      <c r="V18" s="352"/>
      <c r="W18" s="352"/>
      <c r="X18" s="352"/>
      <c r="Y18" s="374"/>
      <c r="Z18" s="366"/>
      <c r="AA18" s="518"/>
      <c r="AB18" s="575"/>
      <c r="AC18" s="382"/>
      <c r="AD18" s="573"/>
      <c r="AE18" s="516"/>
      <c r="AF18" s="354"/>
      <c r="AG18" s="290"/>
      <c r="AH18" s="347"/>
      <c r="AI18" s="117"/>
      <c r="AJ18" s="55"/>
      <c r="AK18" s="302"/>
      <c r="AL18" s="348"/>
    </row>
    <row r="19" spans="1:38" s="349" customFormat="1" ht="14.25" hidden="1" outlineLevel="1">
      <c r="A19" s="228"/>
      <c r="B19" s="346"/>
      <c r="C19" s="412" t="s">
        <v>144</v>
      </c>
      <c r="D19" s="364"/>
      <c r="E19" s="364"/>
      <c r="F19" s="478" t="s">
        <v>211</v>
      </c>
      <c r="G19" s="374"/>
      <c r="H19" s="352"/>
      <c r="I19" s="352"/>
      <c r="J19" s="351"/>
      <c r="K19" s="378"/>
      <c r="L19" s="382"/>
      <c r="M19" s="352"/>
      <c r="N19" s="381"/>
      <c r="O19" s="503"/>
      <c r="P19" s="351"/>
      <c r="Q19" s="351"/>
      <c r="R19" s="531"/>
      <c r="S19" s="374"/>
      <c r="T19" s="366"/>
      <c r="U19" s="372"/>
      <c r="V19" s="352"/>
      <c r="W19" s="352"/>
      <c r="X19" s="352"/>
      <c r="Y19" s="374"/>
      <c r="Z19" s="366"/>
      <c r="AA19" s="518"/>
      <c r="AB19" s="575"/>
      <c r="AC19" s="382"/>
      <c r="AD19" s="573"/>
      <c r="AE19" s="516"/>
      <c r="AF19" s="354"/>
      <c r="AG19" s="290"/>
      <c r="AH19" s="347"/>
      <c r="AI19" s="117"/>
      <c r="AJ19" s="55"/>
      <c r="AK19" s="302"/>
      <c r="AL19" s="348"/>
    </row>
    <row r="20" spans="1:38" s="349" customFormat="1" ht="15" hidden="1" outlineLevel="1" thickBot="1">
      <c r="A20" s="228"/>
      <c r="B20" s="346"/>
      <c r="C20" s="410" t="s">
        <v>226</v>
      </c>
      <c r="D20" s="363"/>
      <c r="E20" s="363"/>
      <c r="F20" s="479"/>
      <c r="G20" s="374"/>
      <c r="H20" s="350"/>
      <c r="J20" s="351"/>
      <c r="K20" s="503"/>
      <c r="L20" s="382"/>
      <c r="M20" s="352"/>
      <c r="N20" s="383"/>
      <c r="O20" s="532"/>
      <c r="P20" s="517"/>
      <c r="Q20" s="517"/>
      <c r="R20" s="532"/>
      <c r="T20" s="367"/>
      <c r="U20" s="347"/>
      <c r="V20" s="373"/>
      <c r="W20" s="352"/>
      <c r="X20" s="352"/>
      <c r="Y20" s="353"/>
      <c r="Z20" s="367"/>
      <c r="AA20" s="518"/>
      <c r="AB20" s="575"/>
      <c r="AC20" s="576"/>
      <c r="AD20" s="573"/>
      <c r="AE20" s="516"/>
      <c r="AF20" s="354"/>
      <c r="AG20" s="290"/>
      <c r="AH20" s="347"/>
      <c r="AI20" s="117"/>
      <c r="AJ20" s="69"/>
      <c r="AK20" s="302"/>
      <c r="AL20" s="348"/>
    </row>
    <row r="21" spans="1:38" s="251" customFormat="1" ht="26.25" hidden="1" thickBot="1">
      <c r="A21" s="361" t="str">
        <f>FIXED($C$7,0,1)</f>
        <v>0</v>
      </c>
      <c r="B21" s="229" t="s">
        <v>173</v>
      </c>
      <c r="C21" s="413" t="s">
        <v>145</v>
      </c>
      <c r="D21" s="499"/>
      <c r="E21" s="414"/>
      <c r="F21" s="477"/>
      <c r="G21" s="299"/>
      <c r="H21" s="14"/>
      <c r="I21" s="12"/>
      <c r="J21" s="504">
        <f>SUM(J11:J20)</f>
        <v>0</v>
      </c>
      <c r="K21" s="505">
        <f>SUM(K11:K20)</f>
        <v>0</v>
      </c>
      <c r="L21" s="506">
        <f>SUM(L11:L20)</f>
        <v>0</v>
      </c>
      <c r="M21" s="122"/>
      <c r="N21" s="384"/>
      <c r="O21" s="533">
        <f>SUM(O11:O20)</f>
        <v>0</v>
      </c>
      <c r="P21" s="534">
        <f>SUM(P11:P20)</f>
        <v>0</v>
      </c>
      <c r="Q21" s="535">
        <f>SUM(Q11:Q20)</f>
        <v>0</v>
      </c>
      <c r="R21" s="534">
        <f>SUM(R11:R20)</f>
        <v>0</v>
      </c>
      <c r="S21" s="247"/>
      <c r="T21" s="445"/>
      <c r="U21" s="332"/>
      <c r="V21" s="12"/>
      <c r="W21" s="248"/>
      <c r="X21" s="248"/>
      <c r="Y21" s="249"/>
      <c r="Z21" s="252"/>
      <c r="AA21" s="505">
        <f>SUM(AA11:AA20)</f>
        <v>0</v>
      </c>
      <c r="AB21" s="577"/>
      <c r="AC21" s="578">
        <f>SUM(AC11:AC20)</f>
        <v>0</v>
      </c>
      <c r="AD21" s="579"/>
      <c r="AE21" s="580" t="str">
        <f>IF(AD21=0,"0",IF(AC21/AD21&gt;400,400*AD21,AC21))</f>
        <v>0</v>
      </c>
      <c r="AF21" s="91">
        <f>IF((AE21-D21)&gt;0,(AE21-D21),0)</f>
        <v>0</v>
      </c>
      <c r="AG21" s="292"/>
      <c r="AH21" s="303" t="b">
        <f>IF($AJ$2="PME",$AJ$4,IF($AJ$2="ETI",$AJ$5))</f>
        <v>0</v>
      </c>
      <c r="AI21" s="81">
        <f>AH21*AE21</f>
        <v>0</v>
      </c>
      <c r="AJ21" s="53" t="str">
        <f>IF(P21&lt;&gt;0,IF((P21+AA21)-AC21=0,"OK","!"),IF(O21&lt;&gt;0,IF((O21+AA21)-AC21=0,"OK","!"),IF((J21+AA21)-AC21=0,"OK","!")))</f>
        <v>OK</v>
      </c>
      <c r="AK21" s="304" t="str">
        <f>IF(AE21="0","S/O",IF(AC21=AE21,"Plafond non atteint :instruire toutes les factures",IF(SUM(AC11:AC20)&gt;=AE21,"Les factures contrôlés permettent de plafonner le batiment","Les factures contrôlés ne permettent pas d'atteindre le plafond du batiment")))</f>
        <v>S/O</v>
      </c>
      <c r="AL21" s="250"/>
    </row>
    <row r="22" spans="1:38" s="239" customFormat="1" ht="15.75" hidden="1" outlineLevel="1" thickBot="1">
      <c r="A22" s="228"/>
      <c r="B22" s="24"/>
      <c r="C22" s="409" t="s">
        <v>146</v>
      </c>
      <c r="D22" s="397"/>
      <c r="E22" s="397"/>
      <c r="F22" s="460"/>
      <c r="G22" s="403"/>
      <c r="H22" s="350"/>
      <c r="I22" s="234"/>
      <c r="J22" s="264"/>
      <c r="K22" s="377"/>
      <c r="L22" s="385"/>
      <c r="M22" s="234"/>
      <c r="N22" s="386"/>
      <c r="O22" s="532"/>
      <c r="P22" s="517"/>
      <c r="Q22" s="532"/>
      <c r="R22" s="517"/>
      <c r="S22" s="233"/>
      <c r="T22" s="366"/>
      <c r="U22" s="266"/>
      <c r="V22" s="280"/>
      <c r="W22" s="234"/>
      <c r="X22" s="234"/>
      <c r="Y22" s="235"/>
      <c r="Z22" s="366"/>
      <c r="AA22" s="518"/>
      <c r="AB22" s="571"/>
      <c r="AC22" s="532"/>
      <c r="AD22" s="573"/>
      <c r="AE22" s="510"/>
      <c r="AF22" s="90"/>
      <c r="AG22" s="290"/>
      <c r="AH22" s="266"/>
      <c r="AI22" s="117"/>
      <c r="AJ22" s="278"/>
      <c r="AK22" s="305"/>
      <c r="AL22" s="238"/>
    </row>
    <row r="23" spans="1:38" s="349" customFormat="1" ht="15" hidden="1" outlineLevel="1" thickBot="1">
      <c r="A23" s="228"/>
      <c r="B23" s="346"/>
      <c r="C23" s="415" t="s">
        <v>138</v>
      </c>
      <c r="D23" s="399"/>
      <c r="E23" s="399"/>
      <c r="F23" s="459"/>
      <c r="G23" s="374"/>
      <c r="H23" s="350"/>
      <c r="I23" s="352"/>
      <c r="J23" s="351"/>
      <c r="K23" s="378"/>
      <c r="L23" s="382"/>
      <c r="M23" s="352"/>
      <c r="N23" s="383"/>
      <c r="O23" s="532"/>
      <c r="P23" s="517"/>
      <c r="Q23" s="532"/>
      <c r="R23" s="517"/>
      <c r="S23" s="355"/>
      <c r="T23" s="366"/>
      <c r="U23" s="347"/>
      <c r="V23" s="55"/>
      <c r="W23" s="352"/>
      <c r="X23" s="352"/>
      <c r="Y23" s="353"/>
      <c r="Z23" s="366"/>
      <c r="AA23" s="518"/>
      <c r="AB23" s="575"/>
      <c r="AC23" s="532"/>
      <c r="AD23" s="573"/>
      <c r="AE23" s="510"/>
      <c r="AF23" s="354"/>
      <c r="AG23" s="290"/>
      <c r="AH23" s="347"/>
      <c r="AI23" s="117"/>
      <c r="AJ23" s="69"/>
      <c r="AK23" s="305"/>
      <c r="AL23" s="348"/>
    </row>
    <row r="24" spans="1:38" s="349" customFormat="1" ht="15" hidden="1" outlineLevel="1" thickBot="1">
      <c r="A24" s="228"/>
      <c r="B24" s="346"/>
      <c r="C24" s="415" t="s">
        <v>147</v>
      </c>
      <c r="D24" s="399"/>
      <c r="E24" s="399"/>
      <c r="F24" s="459"/>
      <c r="G24" s="374"/>
      <c r="H24" s="350"/>
      <c r="I24" s="352"/>
      <c r="J24" s="351"/>
      <c r="K24" s="378"/>
      <c r="L24" s="382"/>
      <c r="M24" s="352"/>
      <c r="N24" s="383"/>
      <c r="O24" s="532"/>
      <c r="P24" s="517"/>
      <c r="Q24" s="532"/>
      <c r="R24" s="517"/>
      <c r="S24" s="355"/>
      <c r="T24" s="366"/>
      <c r="U24" s="347"/>
      <c r="V24" s="55"/>
      <c r="W24" s="352"/>
      <c r="X24" s="352"/>
      <c r="Y24" s="353"/>
      <c r="Z24" s="366"/>
      <c r="AA24" s="518"/>
      <c r="AB24" s="575"/>
      <c r="AC24" s="532"/>
      <c r="AD24" s="573"/>
      <c r="AE24" s="510"/>
      <c r="AF24" s="354"/>
      <c r="AG24" s="290"/>
      <c r="AH24" s="347"/>
      <c r="AI24" s="117"/>
      <c r="AJ24" s="69"/>
      <c r="AK24" s="305"/>
      <c r="AL24" s="348"/>
    </row>
    <row r="25" spans="1:38" s="349" customFormat="1" ht="15" hidden="1" outlineLevel="1" thickBot="1">
      <c r="A25" s="228"/>
      <c r="B25" s="346"/>
      <c r="C25" s="415" t="s">
        <v>140</v>
      </c>
      <c r="D25" s="399"/>
      <c r="E25" s="399"/>
      <c r="F25" s="459"/>
      <c r="G25" s="374"/>
      <c r="H25" s="350"/>
      <c r="I25" s="352"/>
      <c r="J25" s="351"/>
      <c r="K25" s="378"/>
      <c r="L25" s="382"/>
      <c r="M25" s="352"/>
      <c r="N25" s="383"/>
      <c r="O25" s="532"/>
      <c r="P25" s="517"/>
      <c r="Q25" s="532"/>
      <c r="R25" s="517"/>
      <c r="S25" s="355"/>
      <c r="T25" s="366"/>
      <c r="U25" s="347"/>
      <c r="V25" s="55"/>
      <c r="W25" s="352"/>
      <c r="X25" s="352"/>
      <c r="Y25" s="353"/>
      <c r="Z25" s="366"/>
      <c r="AA25" s="518"/>
      <c r="AB25" s="575"/>
      <c r="AC25" s="532"/>
      <c r="AD25" s="573"/>
      <c r="AE25" s="510"/>
      <c r="AF25" s="354"/>
      <c r="AG25" s="290"/>
      <c r="AH25" s="347"/>
      <c r="AI25" s="117"/>
      <c r="AJ25" s="69"/>
      <c r="AK25" s="305"/>
      <c r="AL25" s="348"/>
    </row>
    <row r="26" spans="1:38" s="349" customFormat="1" ht="15" hidden="1" outlineLevel="1" thickBot="1">
      <c r="A26" s="228"/>
      <c r="B26" s="346"/>
      <c r="C26" s="411" t="s">
        <v>141</v>
      </c>
      <c r="D26" s="399"/>
      <c r="E26" s="399"/>
      <c r="F26" s="459"/>
      <c r="G26" s="374"/>
      <c r="H26" s="350"/>
      <c r="I26" s="352"/>
      <c r="J26" s="351"/>
      <c r="K26" s="378"/>
      <c r="L26" s="382"/>
      <c r="M26" s="352"/>
      <c r="N26" s="383"/>
      <c r="O26" s="532"/>
      <c r="P26" s="517"/>
      <c r="Q26" s="532"/>
      <c r="R26" s="517"/>
      <c r="S26" s="355"/>
      <c r="T26" s="366"/>
      <c r="U26" s="347"/>
      <c r="V26" s="55"/>
      <c r="W26" s="352"/>
      <c r="X26" s="352"/>
      <c r="Y26" s="353"/>
      <c r="Z26" s="366"/>
      <c r="AA26" s="518"/>
      <c r="AB26" s="575"/>
      <c r="AC26" s="532"/>
      <c r="AD26" s="573"/>
      <c r="AE26" s="510"/>
      <c r="AF26" s="354"/>
      <c r="AG26" s="290"/>
      <c r="AH26" s="347"/>
      <c r="AI26" s="117"/>
      <c r="AJ26" s="69"/>
      <c r="AK26" s="305"/>
      <c r="AL26" s="348"/>
    </row>
    <row r="27" spans="1:38" s="349" customFormat="1" ht="15" hidden="1" outlineLevel="1" thickBot="1">
      <c r="A27" s="228"/>
      <c r="B27" s="346"/>
      <c r="C27" s="411" t="s">
        <v>142</v>
      </c>
      <c r="D27" s="399"/>
      <c r="E27" s="399"/>
      <c r="F27" s="459"/>
      <c r="G27" s="374"/>
      <c r="H27" s="350"/>
      <c r="I27" s="352"/>
      <c r="J27" s="351"/>
      <c r="K27" s="378"/>
      <c r="L27" s="382"/>
      <c r="M27" s="352"/>
      <c r="N27" s="383"/>
      <c r="O27" s="532"/>
      <c r="P27" s="517"/>
      <c r="Q27" s="532"/>
      <c r="R27" s="517"/>
      <c r="S27" s="355"/>
      <c r="T27" s="366"/>
      <c r="U27" s="347"/>
      <c r="V27" s="55"/>
      <c r="W27" s="352"/>
      <c r="X27" s="352"/>
      <c r="Y27" s="353"/>
      <c r="Z27" s="366"/>
      <c r="AA27" s="518"/>
      <c r="AB27" s="575"/>
      <c r="AC27" s="532"/>
      <c r="AD27" s="573"/>
      <c r="AE27" s="510"/>
      <c r="AF27" s="354"/>
      <c r="AG27" s="290"/>
      <c r="AH27" s="347"/>
      <c r="AI27" s="117"/>
      <c r="AJ27" s="69"/>
      <c r="AK27" s="305"/>
      <c r="AL27" s="348"/>
    </row>
    <row r="28" spans="1:38" s="349" customFormat="1" ht="15" hidden="1" outlineLevel="1" thickBot="1">
      <c r="A28" s="228"/>
      <c r="B28" s="346"/>
      <c r="C28" s="412" t="s">
        <v>143</v>
      </c>
      <c r="D28" s="399"/>
      <c r="E28" s="399"/>
      <c r="F28" s="459"/>
      <c r="G28" s="374"/>
      <c r="H28" s="350"/>
      <c r="I28" s="352"/>
      <c r="J28" s="351"/>
      <c r="K28" s="378"/>
      <c r="L28" s="382"/>
      <c r="M28" s="352"/>
      <c r="N28" s="383"/>
      <c r="O28" s="532"/>
      <c r="P28" s="517"/>
      <c r="Q28" s="532"/>
      <c r="R28" s="517"/>
      <c r="S28" s="355"/>
      <c r="T28" s="366"/>
      <c r="U28" s="347"/>
      <c r="V28" s="55"/>
      <c r="W28" s="352"/>
      <c r="X28" s="352"/>
      <c r="Y28" s="353"/>
      <c r="Z28" s="366"/>
      <c r="AA28" s="518"/>
      <c r="AB28" s="575"/>
      <c r="AC28" s="532"/>
      <c r="AD28" s="573"/>
      <c r="AE28" s="510"/>
      <c r="AF28" s="354"/>
      <c r="AG28" s="290"/>
      <c r="AH28" s="347"/>
      <c r="AI28" s="117"/>
      <c r="AJ28" s="69"/>
      <c r="AK28" s="356"/>
      <c r="AL28" s="348"/>
    </row>
    <row r="29" spans="1:38" s="349" customFormat="1" ht="15" hidden="1" outlineLevel="1" thickBot="1">
      <c r="A29" s="228"/>
      <c r="B29" s="346"/>
      <c r="C29" s="412" t="s">
        <v>144</v>
      </c>
      <c r="D29" s="399"/>
      <c r="E29" s="399"/>
      <c r="F29" s="478" t="s">
        <v>211</v>
      </c>
      <c r="G29" s="374"/>
      <c r="H29" s="350"/>
      <c r="I29" s="352"/>
      <c r="J29" s="351"/>
      <c r="K29" s="378"/>
      <c r="L29" s="382"/>
      <c r="M29" s="352"/>
      <c r="N29" s="383"/>
      <c r="O29" s="532"/>
      <c r="P29" s="517"/>
      <c r="Q29" s="532"/>
      <c r="R29" s="517"/>
      <c r="S29" s="355"/>
      <c r="T29" s="366"/>
      <c r="U29" s="347"/>
      <c r="V29" s="55"/>
      <c r="W29" s="352"/>
      <c r="X29" s="352"/>
      <c r="Y29" s="353"/>
      <c r="Z29" s="366"/>
      <c r="AA29" s="518"/>
      <c r="AB29" s="575"/>
      <c r="AC29" s="532"/>
      <c r="AD29" s="573"/>
      <c r="AE29" s="510"/>
      <c r="AF29" s="354"/>
      <c r="AG29" s="290"/>
      <c r="AH29" s="347"/>
      <c r="AI29" s="117"/>
      <c r="AJ29" s="69"/>
      <c r="AK29" s="305"/>
      <c r="AL29" s="348"/>
    </row>
    <row r="30" spans="1:38" s="349" customFormat="1" ht="15" hidden="1" outlineLevel="1" thickBot="1">
      <c r="A30" s="228"/>
      <c r="B30" s="346"/>
      <c r="C30" s="412"/>
      <c r="D30" s="363"/>
      <c r="E30" s="363"/>
      <c r="F30" s="479"/>
      <c r="G30" s="374"/>
      <c r="H30" s="350"/>
      <c r="I30" s="352"/>
      <c r="J30" s="351"/>
      <c r="K30" s="378"/>
      <c r="L30" s="382"/>
      <c r="M30" s="352"/>
      <c r="N30" s="383"/>
      <c r="O30" s="532"/>
      <c r="P30" s="517"/>
      <c r="Q30" s="532"/>
      <c r="R30" s="517"/>
      <c r="S30" s="355"/>
      <c r="T30" s="366"/>
      <c r="U30" s="347"/>
      <c r="V30" s="55"/>
      <c r="W30" s="352"/>
      <c r="X30" s="352"/>
      <c r="Y30" s="353"/>
      <c r="Z30" s="366"/>
      <c r="AA30" s="518"/>
      <c r="AB30" s="575"/>
      <c r="AC30" s="532"/>
      <c r="AD30" s="573"/>
      <c r="AE30" s="510"/>
      <c r="AF30" s="354"/>
      <c r="AG30" s="290"/>
      <c r="AH30" s="347"/>
      <c r="AI30" s="117"/>
      <c r="AJ30" s="69"/>
      <c r="AK30" s="305"/>
      <c r="AL30" s="348"/>
    </row>
    <row r="31" spans="1:38" s="251" customFormat="1" ht="26.25" hidden="1" collapsed="1" thickBot="1">
      <c r="A31" s="361" t="str">
        <f>FIXED($C$7,0,1)</f>
        <v>0</v>
      </c>
      <c r="B31" s="229" t="s">
        <v>174</v>
      </c>
      <c r="C31" s="413" t="s">
        <v>148</v>
      </c>
      <c r="D31" s="499"/>
      <c r="E31" s="414"/>
      <c r="F31" s="477"/>
      <c r="G31" s="299"/>
      <c r="H31" s="14"/>
      <c r="I31" s="12"/>
      <c r="J31" s="504">
        <f>SUM(J22:J30)</f>
        <v>0</v>
      </c>
      <c r="K31" s="505">
        <f>SUM(K22:K30)</f>
        <v>0</v>
      </c>
      <c r="L31" s="506">
        <f>SUM(L22:L30)</f>
        <v>0</v>
      </c>
      <c r="M31" s="122"/>
      <c r="N31" s="384"/>
      <c r="O31" s="533">
        <f>SUM(O22:O30)</f>
        <v>0</v>
      </c>
      <c r="P31" s="534">
        <f>SUM(P22:P30)</f>
        <v>0</v>
      </c>
      <c r="Q31" s="533">
        <f>SUM(Q22:Q30)</f>
        <v>0</v>
      </c>
      <c r="R31" s="534">
        <f>SUM(R22:R30)</f>
        <v>0</v>
      </c>
      <c r="S31" s="247"/>
      <c r="T31" s="445"/>
      <c r="U31" s="332"/>
      <c r="V31" s="12"/>
      <c r="W31" s="248"/>
      <c r="X31" s="248"/>
      <c r="Y31" s="249"/>
      <c r="Z31" s="252"/>
      <c r="AA31" s="505">
        <f>SUM(AA22:AA30)</f>
        <v>0</v>
      </c>
      <c r="AB31" s="577"/>
      <c r="AC31" s="578">
        <f>SUM(AC22:AC30)</f>
        <v>0</v>
      </c>
      <c r="AD31" s="579"/>
      <c r="AE31" s="580" t="str">
        <f>IF(AD31=0,"0",IF(AC31/AD31&gt;400,400*AD31,AC31))</f>
        <v>0</v>
      </c>
      <c r="AF31" s="91">
        <f>IF((AE31-D31)&gt;0,(AE31-D31),0)</f>
        <v>0</v>
      </c>
      <c r="AG31" s="292"/>
      <c r="AH31" s="303" t="b">
        <f>IF($AJ$2="PME",$AJ$4,IF($AJ$2="ETI",$AJ$5))</f>
        <v>0</v>
      </c>
      <c r="AI31" s="81">
        <f>AH31*AE31</f>
        <v>0</v>
      </c>
      <c r="AJ31" s="53" t="str">
        <f>IF(P31&lt;&gt;0,IF((P31+AA31)-AC31=0,"OK","!"),IF(O31&lt;&gt;0,IF((O31+AA31)-AC31=0,"OK","!"),IF((J31+AA31)-AC31=0,"OK","!")))</f>
        <v>OK</v>
      </c>
      <c r="AK31" s="304" t="str">
        <f>IF(AE31="0","S/O",IF(AC31=AE31,"Plafond non atteint :instruire toutes les factures",IF(SUM(AC22:AC30)&gt;=AE31,"Les factures contrôlés permettent de plafonner le batiment","Les factures contrôlés ne permettent pas d'atteindre le plafond du batiment")))</f>
        <v>S/O</v>
      </c>
      <c r="AL31" s="250"/>
    </row>
    <row r="32" spans="1:38" s="239" customFormat="1" ht="15" hidden="1" outlineLevel="1">
      <c r="A32" s="228"/>
      <c r="B32" s="24"/>
      <c r="C32" s="416" t="s">
        <v>149</v>
      </c>
      <c r="D32" s="397"/>
      <c r="E32" s="397"/>
      <c r="F32" s="460"/>
      <c r="G32" s="403"/>
      <c r="H32" s="350"/>
      <c r="I32" s="234"/>
      <c r="J32" s="264"/>
      <c r="K32" s="377"/>
      <c r="L32" s="385"/>
      <c r="M32" s="234"/>
      <c r="N32" s="386"/>
      <c r="O32" s="536"/>
      <c r="P32" s="537"/>
      <c r="Q32" s="536"/>
      <c r="R32" s="537"/>
      <c r="S32" s="233"/>
      <c r="T32" s="366"/>
      <c r="U32" s="266"/>
      <c r="V32" s="280"/>
      <c r="W32" s="234"/>
      <c r="X32" s="234"/>
      <c r="Y32" s="235"/>
      <c r="Z32" s="366"/>
      <c r="AA32" s="581"/>
      <c r="AB32" s="571"/>
      <c r="AC32" s="532"/>
      <c r="AD32" s="573"/>
      <c r="AE32" s="510"/>
      <c r="AF32" s="90"/>
      <c r="AG32" s="290"/>
      <c r="AH32" s="266"/>
      <c r="AI32" s="117"/>
      <c r="AJ32" s="278"/>
      <c r="AK32" s="305"/>
      <c r="AL32" s="238"/>
    </row>
    <row r="33" spans="1:38" s="349" customFormat="1" ht="14.25" hidden="1" outlineLevel="1">
      <c r="A33" s="228"/>
      <c r="B33" s="346"/>
      <c r="C33" s="415" t="s">
        <v>150</v>
      </c>
      <c r="D33" s="399"/>
      <c r="E33" s="399"/>
      <c r="F33" s="459"/>
      <c r="G33" s="374"/>
      <c r="H33" s="350"/>
      <c r="I33" s="352"/>
      <c r="J33" s="351"/>
      <c r="K33" s="378"/>
      <c r="L33" s="382"/>
      <c r="M33" s="352"/>
      <c r="N33" s="383"/>
      <c r="O33" s="538"/>
      <c r="P33" s="539"/>
      <c r="Q33" s="538"/>
      <c r="R33" s="539"/>
      <c r="S33" s="355"/>
      <c r="T33" s="366"/>
      <c r="U33" s="347"/>
      <c r="V33" s="55"/>
      <c r="W33" s="352"/>
      <c r="X33" s="352"/>
      <c r="Y33" s="353"/>
      <c r="Z33" s="366"/>
      <c r="AA33" s="582"/>
      <c r="AB33" s="575"/>
      <c r="AC33" s="532"/>
      <c r="AD33" s="573"/>
      <c r="AE33" s="510"/>
      <c r="AF33" s="354"/>
      <c r="AG33" s="290"/>
      <c r="AH33" s="347"/>
      <c r="AI33" s="117"/>
      <c r="AJ33" s="69"/>
      <c r="AK33" s="305"/>
      <c r="AL33" s="348"/>
    </row>
    <row r="34" spans="1:38" s="349" customFormat="1" ht="14.25" hidden="1" outlineLevel="1">
      <c r="A34" s="228"/>
      <c r="B34" s="346"/>
      <c r="C34" s="415" t="s">
        <v>151</v>
      </c>
      <c r="D34" s="399"/>
      <c r="E34" s="399"/>
      <c r="F34" s="459"/>
      <c r="G34" s="374"/>
      <c r="H34" s="350"/>
      <c r="I34" s="352"/>
      <c r="J34" s="351"/>
      <c r="K34" s="378"/>
      <c r="L34" s="382"/>
      <c r="M34" s="352"/>
      <c r="N34" s="383"/>
      <c r="O34" s="538"/>
      <c r="P34" s="539"/>
      <c r="Q34" s="538"/>
      <c r="R34" s="539"/>
      <c r="S34" s="355"/>
      <c r="T34" s="366"/>
      <c r="U34" s="347"/>
      <c r="V34" s="55"/>
      <c r="W34" s="352"/>
      <c r="X34" s="352"/>
      <c r="Y34" s="353"/>
      <c r="Z34" s="366"/>
      <c r="AA34" s="582"/>
      <c r="AB34" s="575"/>
      <c r="AC34" s="532"/>
      <c r="AD34" s="573"/>
      <c r="AE34" s="510"/>
      <c r="AF34" s="354"/>
      <c r="AG34" s="290"/>
      <c r="AH34" s="347"/>
      <c r="AI34" s="117"/>
      <c r="AJ34" s="69"/>
      <c r="AK34" s="305"/>
      <c r="AL34" s="348"/>
    </row>
    <row r="35" spans="1:38" s="349" customFormat="1" ht="14.25" hidden="1" outlineLevel="1">
      <c r="A35" s="228"/>
      <c r="B35" s="346"/>
      <c r="C35" s="415" t="s">
        <v>152</v>
      </c>
      <c r="D35" s="399"/>
      <c r="E35" s="399"/>
      <c r="F35" s="459"/>
      <c r="G35" s="374"/>
      <c r="H35" s="350"/>
      <c r="I35" s="352"/>
      <c r="J35" s="351"/>
      <c r="K35" s="378"/>
      <c r="L35" s="382"/>
      <c r="M35" s="352"/>
      <c r="N35" s="383"/>
      <c r="O35" s="538"/>
      <c r="P35" s="539"/>
      <c r="Q35" s="538"/>
      <c r="R35" s="539"/>
      <c r="S35" s="355"/>
      <c r="T35" s="366"/>
      <c r="U35" s="347"/>
      <c r="V35" s="55"/>
      <c r="W35" s="352"/>
      <c r="X35" s="352"/>
      <c r="Y35" s="353"/>
      <c r="Z35" s="366"/>
      <c r="AA35" s="582"/>
      <c r="AB35" s="575"/>
      <c r="AC35" s="532"/>
      <c r="AD35" s="573"/>
      <c r="AE35" s="510"/>
      <c r="AF35" s="354"/>
      <c r="AG35" s="290"/>
      <c r="AH35" s="347"/>
      <c r="AI35" s="117"/>
      <c r="AJ35" s="69"/>
      <c r="AK35" s="305"/>
      <c r="AL35" s="348"/>
    </row>
    <row r="36" spans="1:38" s="349" customFormat="1" ht="14.25" hidden="1" outlineLevel="1">
      <c r="A36" s="228"/>
      <c r="B36" s="346"/>
      <c r="C36" s="410" t="s">
        <v>226</v>
      </c>
      <c r="D36" s="399"/>
      <c r="E36" s="399"/>
      <c r="F36" s="459"/>
      <c r="G36" s="374"/>
      <c r="H36" s="350"/>
      <c r="I36" s="352"/>
      <c r="J36" s="351"/>
      <c r="K36" s="378"/>
      <c r="L36" s="382"/>
      <c r="M36" s="352"/>
      <c r="N36" s="383"/>
      <c r="O36" s="538"/>
      <c r="P36" s="539"/>
      <c r="Q36" s="538"/>
      <c r="R36" s="539"/>
      <c r="S36" s="355"/>
      <c r="T36" s="366"/>
      <c r="U36" s="347"/>
      <c r="V36" s="55"/>
      <c r="W36" s="352"/>
      <c r="X36" s="352"/>
      <c r="Y36" s="353"/>
      <c r="Z36" s="366"/>
      <c r="AA36" s="582"/>
      <c r="AB36" s="575"/>
      <c r="AC36" s="532"/>
      <c r="AD36" s="573"/>
      <c r="AE36" s="510"/>
      <c r="AF36" s="354"/>
      <c r="AG36" s="290"/>
      <c r="AH36" s="347"/>
      <c r="AI36" s="117"/>
      <c r="AJ36" s="69"/>
      <c r="AK36" s="305"/>
      <c r="AL36" s="348"/>
    </row>
    <row r="37" spans="1:38" s="246" customFormat="1" ht="25.5" hidden="1" outlineLevel="1">
      <c r="A37" s="361" t="str">
        <f>FIXED($C$7,0,1)</f>
        <v>0</v>
      </c>
      <c r="B37" s="230" t="s">
        <v>175</v>
      </c>
      <c r="C37" s="417" t="s">
        <v>153</v>
      </c>
      <c r="D37" s="427"/>
      <c r="E37" s="427"/>
      <c r="F37" s="461"/>
      <c r="G37" s="398"/>
      <c r="H37" s="498"/>
      <c r="I37" s="243"/>
      <c r="J37" s="507">
        <f>SUM(J32:J36)</f>
        <v>0</v>
      </c>
      <c r="K37" s="508">
        <f>SUM(K32:K36)</f>
        <v>0</v>
      </c>
      <c r="L37" s="509">
        <f>SUM(L32:L36)</f>
        <v>0</v>
      </c>
      <c r="M37" s="243"/>
      <c r="N37" s="387"/>
      <c r="O37" s="540">
        <f>SUM(O32:O36)</f>
        <v>0</v>
      </c>
      <c r="P37" s="507">
        <f>SUM(P32:P36)</f>
        <v>0</v>
      </c>
      <c r="Q37" s="540">
        <f>SUM(Q32:Q36)</f>
        <v>0</v>
      </c>
      <c r="R37" s="507">
        <f>SUM(R32:R36)</f>
        <v>0</v>
      </c>
      <c r="S37" s="242"/>
      <c r="T37" s="253"/>
      <c r="U37" s="267"/>
      <c r="V37" s="240"/>
      <c r="W37" s="243"/>
      <c r="X37" s="243"/>
      <c r="Y37" s="244"/>
      <c r="Z37" s="253"/>
      <c r="AA37" s="508">
        <f>SUM(AA32:AA36)</f>
        <v>0</v>
      </c>
      <c r="AB37" s="583"/>
      <c r="AC37" s="540">
        <f>SUM(AC32:AC36)</f>
        <v>0</v>
      </c>
      <c r="AD37" s="584"/>
      <c r="AE37" s="585" t="str">
        <f>IF(AC41-AC40=0,"0",AC37*(AE41-AE40)/(AC41-AC40))</f>
        <v>0</v>
      </c>
      <c r="AF37" s="257"/>
      <c r="AG37" s="293"/>
      <c r="AH37" s="306" t="b">
        <f>IF($AJ$2="PME",$AJ$4,IF($AJ$2="ETI",$AJ$5))</f>
        <v>0</v>
      </c>
      <c r="AI37" s="272"/>
      <c r="AJ37" s="279"/>
      <c r="AK37" s="307"/>
      <c r="AL37" s="245"/>
    </row>
    <row r="38" spans="1:38" s="349" customFormat="1" ht="14.25" hidden="1" outlineLevel="1">
      <c r="A38" s="228"/>
      <c r="B38" s="357"/>
      <c r="C38" s="415" t="s">
        <v>154</v>
      </c>
      <c r="D38" s="399"/>
      <c r="E38" s="399"/>
      <c r="F38" s="459"/>
      <c r="G38" s="374"/>
      <c r="H38" s="350"/>
      <c r="I38" s="352"/>
      <c r="J38" s="510"/>
      <c r="K38" s="511"/>
      <c r="L38" s="512"/>
      <c r="M38" s="352"/>
      <c r="N38" s="383"/>
      <c r="O38" s="538"/>
      <c r="P38" s="539"/>
      <c r="Q38" s="538"/>
      <c r="R38" s="539"/>
      <c r="S38" s="355"/>
      <c r="T38" s="366"/>
      <c r="U38" s="347"/>
      <c r="V38" s="55"/>
      <c r="W38" s="352"/>
      <c r="X38" s="352"/>
      <c r="Y38" s="353"/>
      <c r="Z38" s="366"/>
      <c r="AA38" s="582"/>
      <c r="AB38" s="575"/>
      <c r="AC38" s="586"/>
      <c r="AD38" s="573"/>
      <c r="AE38" s="510"/>
      <c r="AF38" s="358"/>
      <c r="AG38" s="289"/>
      <c r="AH38" s="347"/>
      <c r="AI38" s="86"/>
      <c r="AJ38" s="55"/>
      <c r="AK38" s="310"/>
      <c r="AL38" s="348"/>
    </row>
    <row r="39" spans="1:38" s="349" customFormat="1" ht="14.25" hidden="1" outlineLevel="1">
      <c r="A39" s="228"/>
      <c r="B39" s="357"/>
      <c r="C39" s="410" t="s">
        <v>226</v>
      </c>
      <c r="D39" s="399"/>
      <c r="E39" s="399"/>
      <c r="F39" s="478" t="s">
        <v>211</v>
      </c>
      <c r="G39" s="374"/>
      <c r="H39" s="350"/>
      <c r="I39" s="352"/>
      <c r="J39" s="510"/>
      <c r="K39" s="511"/>
      <c r="L39" s="512"/>
      <c r="M39" s="352"/>
      <c r="N39" s="383"/>
      <c r="O39" s="538"/>
      <c r="P39" s="539"/>
      <c r="Q39" s="538"/>
      <c r="R39" s="539"/>
      <c r="S39" s="355"/>
      <c r="T39" s="366"/>
      <c r="U39" s="347"/>
      <c r="V39" s="55"/>
      <c r="W39" s="352"/>
      <c r="X39" s="352"/>
      <c r="Y39" s="353"/>
      <c r="Z39" s="366"/>
      <c r="AA39" s="582"/>
      <c r="AB39" s="575"/>
      <c r="AC39" s="538"/>
      <c r="AD39" s="573"/>
      <c r="AE39" s="510"/>
      <c r="AF39" s="358"/>
      <c r="AG39" s="289"/>
      <c r="AH39" s="347"/>
      <c r="AI39" s="86"/>
      <c r="AJ39" s="55"/>
      <c r="AK39" s="310"/>
      <c r="AL39" s="348"/>
    </row>
    <row r="40" spans="1:38" s="246" customFormat="1" ht="26.25" hidden="1" outlineLevel="1" thickBot="1">
      <c r="A40" s="361" t="str">
        <f>FIXED($C$7,0,1)</f>
        <v>0</v>
      </c>
      <c r="B40" s="230" t="s">
        <v>176</v>
      </c>
      <c r="C40" s="417" t="s">
        <v>155</v>
      </c>
      <c r="D40" s="430"/>
      <c r="E40" s="430"/>
      <c r="F40" s="479"/>
      <c r="G40" s="398"/>
      <c r="H40" s="498"/>
      <c r="I40" s="243"/>
      <c r="J40" s="507">
        <f>SUM(J38:J39)</f>
        <v>0</v>
      </c>
      <c r="K40" s="508">
        <f>SUM(K38:K39)</f>
        <v>0</v>
      </c>
      <c r="L40" s="509">
        <f>SUM(L38:L39)</f>
        <v>0</v>
      </c>
      <c r="M40" s="243"/>
      <c r="N40" s="387"/>
      <c r="O40" s="540">
        <f>SUM(O38:O39)</f>
        <v>0</v>
      </c>
      <c r="P40" s="507">
        <f>SUM(P38:P39)</f>
        <v>0</v>
      </c>
      <c r="Q40" s="507">
        <f>SUM(Q38:Q39)</f>
        <v>0</v>
      </c>
      <c r="R40" s="507">
        <f>SUM(R38:R39)</f>
        <v>0</v>
      </c>
      <c r="S40" s="242"/>
      <c r="T40" s="254"/>
      <c r="U40" s="267"/>
      <c r="V40" s="240"/>
      <c r="W40" s="243"/>
      <c r="X40" s="243"/>
      <c r="Y40" s="244"/>
      <c r="Z40" s="254" t="s">
        <v>189</v>
      </c>
      <c r="AA40" s="508">
        <f>SUM(AA38:AA39)</f>
        <v>0</v>
      </c>
      <c r="AB40" s="583"/>
      <c r="AC40" s="540">
        <f>SUM(AC38:AC39)</f>
        <v>0</v>
      </c>
      <c r="AD40" s="587" t="s">
        <v>189</v>
      </c>
      <c r="AE40" s="543">
        <f>IF(AC40&gt;AE41,AE41,AC40)</f>
        <v>0</v>
      </c>
      <c r="AF40" s="257"/>
      <c r="AG40" s="293"/>
      <c r="AH40" s="306">
        <f>IF($AJ$2="PME",40%,20%)</f>
        <v>0.2</v>
      </c>
      <c r="AI40" s="272"/>
      <c r="AJ40" s="279"/>
      <c r="AK40" s="307"/>
      <c r="AL40" s="245"/>
    </row>
    <row r="41" spans="1:38" s="251" customFormat="1" ht="26.25" hidden="1" thickBot="1">
      <c r="A41" s="361" t="str">
        <f>FIXED($C$7,0,1)</f>
        <v>0</v>
      </c>
      <c r="B41" s="20" t="s">
        <v>177</v>
      </c>
      <c r="C41" s="418" t="s">
        <v>156</v>
      </c>
      <c r="D41" s="499"/>
      <c r="E41" s="414"/>
      <c r="F41" s="477"/>
      <c r="G41" s="299"/>
      <c r="H41" s="14"/>
      <c r="I41" s="12"/>
      <c r="J41" s="504">
        <f>SUM(J40,J37)</f>
        <v>0</v>
      </c>
      <c r="K41" s="505">
        <f>SUM(K40,K37)</f>
        <v>0</v>
      </c>
      <c r="L41" s="506">
        <f>SUM(L40,L37)</f>
        <v>0</v>
      </c>
      <c r="M41" s="122"/>
      <c r="N41" s="384"/>
      <c r="O41" s="541">
        <f>SUM(O40,O37)</f>
        <v>0</v>
      </c>
      <c r="P41" s="542">
        <f>SUM(P40,P37)</f>
        <v>0</v>
      </c>
      <c r="Q41" s="542">
        <f>SUM(Q40,Q37)</f>
        <v>0</v>
      </c>
      <c r="R41" s="542">
        <f>SUM(R40,R37)</f>
        <v>0</v>
      </c>
      <c r="S41" s="247"/>
      <c r="T41" s="445"/>
      <c r="U41" s="332"/>
      <c r="V41" s="12"/>
      <c r="W41" s="248"/>
      <c r="X41" s="248"/>
      <c r="Y41" s="249"/>
      <c r="Z41" s="252"/>
      <c r="AA41" s="588">
        <f>SUM(AA40,AA37)</f>
        <v>0</v>
      </c>
      <c r="AB41" s="577"/>
      <c r="AC41" s="589">
        <f>SUM(AC40,AC37)</f>
        <v>0</v>
      </c>
      <c r="AD41" s="579"/>
      <c r="AE41" s="580">
        <f>IF(AD41=0,0,IF(AC41/AD41&gt;400,400*AD41,AC41))</f>
        <v>0</v>
      </c>
      <c r="AF41" s="91">
        <f>IF((AE41-D41)&gt;0,(AE41-D41),0)</f>
        <v>0</v>
      </c>
      <c r="AG41" s="622" t="s">
        <v>221</v>
      </c>
      <c r="AH41" s="303"/>
      <c r="AI41" s="83">
        <f>AE37*AH37+AE40*AH40</f>
        <v>0</v>
      </c>
      <c r="AJ41" s="53" t="str">
        <f>IF(P41&lt;&gt;0,IF((P41+AA41)-AC41=0,"OK","!"),IF(O41&lt;&gt;0,IF((O41+AA41)-AC41=0,"OK","!"),IF((J41+AA41)-AC41=0,"OK","!")))</f>
        <v>OK</v>
      </c>
      <c r="AK41" s="304" t="str">
        <f>IF(AE41=0,"S/O",IF(AC41=AE41,"Plafond non atteint :instruire toutes les factures",IF(SUM(AC38:AC39,AC32:AC36)&gt;=AE41,"Les factures contrôlés permettent de plafonner le batiment","Les factures contrôlés ne permettent pas d'atteindre le plafond du batiment")))</f>
        <v>S/O</v>
      </c>
      <c r="AL41" s="250"/>
    </row>
    <row r="42" spans="1:38" s="239" customFormat="1" ht="15.75" hidden="1" outlineLevel="1" thickBot="1">
      <c r="A42" s="228"/>
      <c r="B42" s="24"/>
      <c r="C42" s="416" t="s">
        <v>157</v>
      </c>
      <c r="D42" s="397"/>
      <c r="E42" s="397"/>
      <c r="F42" s="460"/>
      <c r="G42" s="403"/>
      <c r="H42" s="350"/>
      <c r="I42" s="234"/>
      <c r="J42" s="264"/>
      <c r="K42" s="377"/>
      <c r="L42" s="385"/>
      <c r="M42" s="234"/>
      <c r="N42" s="386"/>
      <c r="O42" s="532"/>
      <c r="P42" s="517"/>
      <c r="Q42" s="532"/>
      <c r="R42" s="517"/>
      <c r="S42" s="233"/>
      <c r="T42" s="366"/>
      <c r="U42" s="266"/>
      <c r="V42" s="280"/>
      <c r="W42" s="234"/>
      <c r="X42" s="234"/>
      <c r="Y42" s="235"/>
      <c r="Z42" s="366"/>
      <c r="AA42" s="518"/>
      <c r="AB42" s="571"/>
      <c r="AC42" s="532"/>
      <c r="AD42" s="573"/>
      <c r="AE42" s="510"/>
      <c r="AF42" s="90"/>
      <c r="AG42" s="290"/>
      <c r="AH42" s="266"/>
      <c r="AI42" s="117"/>
      <c r="AJ42" s="69"/>
      <c r="AK42" s="305"/>
      <c r="AL42" s="238"/>
    </row>
    <row r="43" spans="1:38" s="349" customFormat="1" ht="15" hidden="1" outlineLevel="1" thickBot="1">
      <c r="A43" s="228"/>
      <c r="B43" s="346"/>
      <c r="C43" s="415" t="s">
        <v>150</v>
      </c>
      <c r="D43" s="399"/>
      <c r="E43" s="399"/>
      <c r="F43" s="459"/>
      <c r="G43" s="374"/>
      <c r="H43" s="350"/>
      <c r="I43" s="352"/>
      <c r="J43" s="351"/>
      <c r="K43" s="378"/>
      <c r="L43" s="382"/>
      <c r="M43" s="352"/>
      <c r="N43" s="383"/>
      <c r="O43" s="532"/>
      <c r="P43" s="517"/>
      <c r="Q43" s="532"/>
      <c r="R43" s="517"/>
      <c r="S43" s="355"/>
      <c r="T43" s="366"/>
      <c r="U43" s="347"/>
      <c r="V43" s="55"/>
      <c r="W43" s="352"/>
      <c r="X43" s="352"/>
      <c r="Y43" s="353"/>
      <c r="Z43" s="366"/>
      <c r="AA43" s="518"/>
      <c r="AB43" s="575"/>
      <c r="AC43" s="532"/>
      <c r="AD43" s="573"/>
      <c r="AE43" s="510"/>
      <c r="AF43" s="354"/>
      <c r="AG43" s="290"/>
      <c r="AH43" s="347"/>
      <c r="AI43" s="117"/>
      <c r="AJ43" s="69"/>
      <c r="AK43" s="305"/>
      <c r="AL43" s="348"/>
    </row>
    <row r="44" spans="1:38" s="349" customFormat="1" ht="15" hidden="1" outlineLevel="1" thickBot="1">
      <c r="A44" s="228"/>
      <c r="B44" s="346"/>
      <c r="C44" s="415" t="s">
        <v>151</v>
      </c>
      <c r="D44" s="399"/>
      <c r="E44" s="399"/>
      <c r="F44" s="459"/>
      <c r="G44" s="374"/>
      <c r="H44" s="350"/>
      <c r="I44" s="352"/>
      <c r="J44" s="351"/>
      <c r="K44" s="378"/>
      <c r="L44" s="382"/>
      <c r="M44" s="352"/>
      <c r="N44" s="383"/>
      <c r="O44" s="532"/>
      <c r="P44" s="517"/>
      <c r="Q44" s="532"/>
      <c r="R44" s="517"/>
      <c r="S44" s="355"/>
      <c r="T44" s="366"/>
      <c r="U44" s="347"/>
      <c r="V44" s="55"/>
      <c r="W44" s="352"/>
      <c r="X44" s="352"/>
      <c r="Y44" s="353"/>
      <c r="Z44" s="366"/>
      <c r="AA44" s="518"/>
      <c r="AB44" s="575"/>
      <c r="AC44" s="532"/>
      <c r="AD44" s="573"/>
      <c r="AE44" s="510"/>
      <c r="AF44" s="354"/>
      <c r="AG44" s="290"/>
      <c r="AH44" s="347"/>
      <c r="AI44" s="117"/>
      <c r="AJ44" s="69"/>
      <c r="AK44" s="305"/>
      <c r="AL44" s="348"/>
    </row>
    <row r="45" spans="1:38" s="349" customFormat="1" ht="15" hidden="1" outlineLevel="1" thickBot="1">
      <c r="A45" s="228"/>
      <c r="B45" s="346"/>
      <c r="C45" s="415" t="s">
        <v>152</v>
      </c>
      <c r="D45" s="399"/>
      <c r="E45" s="399"/>
      <c r="F45" s="459"/>
      <c r="G45" s="374"/>
      <c r="H45" s="350"/>
      <c r="I45" s="352"/>
      <c r="J45" s="351"/>
      <c r="K45" s="378"/>
      <c r="L45" s="382"/>
      <c r="M45" s="352"/>
      <c r="N45" s="383"/>
      <c r="O45" s="532"/>
      <c r="P45" s="517"/>
      <c r="Q45" s="532"/>
      <c r="R45" s="517"/>
      <c r="S45" s="355"/>
      <c r="T45" s="366"/>
      <c r="U45" s="347"/>
      <c r="V45" s="55"/>
      <c r="W45" s="352"/>
      <c r="X45" s="352"/>
      <c r="Y45" s="353"/>
      <c r="Z45" s="366"/>
      <c r="AA45" s="518"/>
      <c r="AB45" s="575"/>
      <c r="AC45" s="532"/>
      <c r="AD45" s="573"/>
      <c r="AE45" s="510"/>
      <c r="AF45" s="354"/>
      <c r="AG45" s="290"/>
      <c r="AH45" s="347"/>
      <c r="AI45" s="117"/>
      <c r="AJ45" s="69"/>
      <c r="AK45" s="305"/>
      <c r="AL45" s="348"/>
    </row>
    <row r="46" spans="1:38" s="349" customFormat="1" ht="15" hidden="1" outlineLevel="1" thickBot="1">
      <c r="A46" s="228"/>
      <c r="B46" s="346"/>
      <c r="C46" s="415"/>
      <c r="D46" s="399"/>
      <c r="E46" s="399"/>
      <c r="F46" s="459"/>
      <c r="G46" s="374"/>
      <c r="H46" s="350"/>
      <c r="I46" s="352"/>
      <c r="J46" s="351"/>
      <c r="K46" s="378"/>
      <c r="L46" s="382"/>
      <c r="M46" s="352"/>
      <c r="N46" s="383"/>
      <c r="O46" s="532"/>
      <c r="P46" s="517"/>
      <c r="Q46" s="532"/>
      <c r="R46" s="517"/>
      <c r="S46" s="355"/>
      <c r="T46" s="366"/>
      <c r="U46" s="347"/>
      <c r="V46" s="55"/>
      <c r="W46" s="352"/>
      <c r="X46" s="352"/>
      <c r="Y46" s="353"/>
      <c r="Z46" s="366"/>
      <c r="AA46" s="518"/>
      <c r="AB46" s="575"/>
      <c r="AC46" s="532"/>
      <c r="AD46" s="573"/>
      <c r="AE46" s="510"/>
      <c r="AF46" s="354"/>
      <c r="AG46" s="290"/>
      <c r="AH46" s="347"/>
      <c r="AI46" s="117"/>
      <c r="AJ46" s="69"/>
      <c r="AK46" s="305"/>
      <c r="AL46" s="348"/>
    </row>
    <row r="47" spans="1:38" s="246" customFormat="1" ht="26.25" hidden="1" outlineLevel="1" thickBot="1">
      <c r="A47" s="361" t="str">
        <f>FIXED($C$7,0,1)</f>
        <v>0</v>
      </c>
      <c r="B47" s="230" t="s">
        <v>178</v>
      </c>
      <c r="C47" s="417" t="s">
        <v>158</v>
      </c>
      <c r="D47" s="427"/>
      <c r="E47" s="427"/>
      <c r="F47" s="461"/>
      <c r="G47" s="398"/>
      <c r="H47" s="498"/>
      <c r="I47" s="243"/>
      <c r="J47" s="507">
        <f>SUM(J42:J46)</f>
        <v>0</v>
      </c>
      <c r="K47" s="508">
        <f>SUM(K42:K46)</f>
        <v>0</v>
      </c>
      <c r="L47" s="509">
        <f>SUM(L42:L46)</f>
        <v>0</v>
      </c>
      <c r="M47" s="243"/>
      <c r="N47" s="387"/>
      <c r="O47" s="540">
        <f>SUM(O42:O46)</f>
        <v>0</v>
      </c>
      <c r="P47" s="543">
        <f>SUM(P42:P46)</f>
        <v>0</v>
      </c>
      <c r="Q47" s="540">
        <f>SUM(Q42:Q46)</f>
        <v>0</v>
      </c>
      <c r="R47" s="543">
        <f>SUM(R42:R46)</f>
        <v>0</v>
      </c>
      <c r="S47" s="242"/>
      <c r="T47" s="368"/>
      <c r="U47" s="267"/>
      <c r="V47" s="240"/>
      <c r="W47" s="243"/>
      <c r="X47" s="243"/>
      <c r="Y47" s="338"/>
      <c r="Z47" s="368"/>
      <c r="AA47" s="590">
        <f>SUM(AA42:AA46)</f>
        <v>0</v>
      </c>
      <c r="AB47" s="583"/>
      <c r="AC47" s="540">
        <f>SUM(AC42:AC46)</f>
        <v>0</v>
      </c>
      <c r="AD47" s="584"/>
      <c r="AE47" s="585" t="str">
        <f>IF(AC51-AC50=0,"0",AC47*(AE51-AE50)/(AC51-AC50))</f>
        <v>0</v>
      </c>
      <c r="AF47" s="257"/>
      <c r="AG47" s="293"/>
      <c r="AH47" s="306" t="b">
        <f>IF($AJ$2="PME",$AJ$4,IF($AJ$2="ETI",$AJ$5))</f>
        <v>0</v>
      </c>
      <c r="AI47" s="272"/>
      <c r="AJ47" s="279"/>
      <c r="AK47" s="307"/>
      <c r="AL47" s="245"/>
    </row>
    <row r="48" spans="1:38" s="349" customFormat="1" ht="15" hidden="1" outlineLevel="1" thickBot="1">
      <c r="A48" s="228"/>
      <c r="B48" s="357"/>
      <c r="C48" s="415" t="s">
        <v>154</v>
      </c>
      <c r="D48" s="399"/>
      <c r="E48" s="399"/>
      <c r="F48" s="459"/>
      <c r="G48" s="374"/>
      <c r="H48" s="350"/>
      <c r="I48" s="352"/>
      <c r="J48" s="510"/>
      <c r="K48" s="511"/>
      <c r="L48" s="512"/>
      <c r="M48" s="352"/>
      <c r="N48" s="383"/>
      <c r="O48" s="516"/>
      <c r="P48" s="510"/>
      <c r="Q48" s="516"/>
      <c r="R48" s="510"/>
      <c r="S48" s="355"/>
      <c r="T48" s="366"/>
      <c r="U48" s="347"/>
      <c r="V48" s="55"/>
      <c r="W48" s="352"/>
      <c r="X48" s="352"/>
      <c r="Y48" s="353"/>
      <c r="Z48" s="366"/>
      <c r="AA48" s="582"/>
      <c r="AB48" s="575"/>
      <c r="AC48" s="532"/>
      <c r="AD48" s="573"/>
      <c r="AE48" s="510"/>
      <c r="AF48" s="358"/>
      <c r="AG48" s="289"/>
      <c r="AH48" s="347"/>
      <c r="AI48" s="86"/>
      <c r="AJ48" s="55"/>
      <c r="AK48" s="310"/>
      <c r="AL48" s="348"/>
    </row>
    <row r="49" spans="1:38" s="349" customFormat="1" ht="15" hidden="1" outlineLevel="1" thickBot="1">
      <c r="A49" s="228"/>
      <c r="B49" s="357"/>
      <c r="C49" s="415"/>
      <c r="D49" s="399"/>
      <c r="E49" s="399"/>
      <c r="F49" s="478" t="s">
        <v>211</v>
      </c>
      <c r="G49" s="374"/>
      <c r="H49" s="350"/>
      <c r="I49" s="352"/>
      <c r="J49" s="510"/>
      <c r="K49" s="511"/>
      <c r="L49" s="512"/>
      <c r="M49" s="352"/>
      <c r="N49" s="383"/>
      <c r="O49" s="516"/>
      <c r="P49" s="510"/>
      <c r="Q49" s="516"/>
      <c r="R49" s="510"/>
      <c r="S49" s="355"/>
      <c r="T49" s="366"/>
      <c r="U49" s="347"/>
      <c r="V49" s="55"/>
      <c r="W49" s="352"/>
      <c r="X49" s="352"/>
      <c r="Y49" s="353"/>
      <c r="Z49" s="366"/>
      <c r="AA49" s="582"/>
      <c r="AB49" s="575"/>
      <c r="AC49" s="532"/>
      <c r="AD49" s="573"/>
      <c r="AE49" s="510"/>
      <c r="AF49" s="358"/>
      <c r="AG49" s="289"/>
      <c r="AH49" s="347"/>
      <c r="AI49" s="86"/>
      <c r="AJ49" s="55"/>
      <c r="AK49" s="310"/>
      <c r="AL49" s="348"/>
    </row>
    <row r="50" spans="1:38" s="246" customFormat="1" ht="26.25" hidden="1" outlineLevel="1" thickBot="1">
      <c r="A50" s="361" t="str">
        <f>FIXED($C$7,0,1)</f>
        <v>0</v>
      </c>
      <c r="B50" s="230" t="s">
        <v>179</v>
      </c>
      <c r="C50" s="417" t="s">
        <v>159</v>
      </c>
      <c r="D50" s="430"/>
      <c r="E50" s="430"/>
      <c r="F50" s="479"/>
      <c r="G50" s="398"/>
      <c r="H50" s="498"/>
      <c r="I50" s="243"/>
      <c r="J50" s="507">
        <f>SUM(J48:J49)</f>
        <v>0</v>
      </c>
      <c r="K50" s="508">
        <f>SUM(K48:K49)</f>
        <v>0</v>
      </c>
      <c r="L50" s="509">
        <f>SUM(L48:L49)</f>
        <v>0</v>
      </c>
      <c r="M50" s="243"/>
      <c r="N50" s="387"/>
      <c r="O50" s="540">
        <f>SUM(O48:O49)</f>
        <v>0</v>
      </c>
      <c r="P50" s="543">
        <f>SUM(P48:P49)</f>
        <v>0</v>
      </c>
      <c r="Q50" s="540">
        <f>SUM(Q48:Q49)</f>
        <v>0</v>
      </c>
      <c r="R50" s="543">
        <f>SUM(R48:R49)</f>
        <v>0</v>
      </c>
      <c r="S50" s="242"/>
      <c r="T50" s="254"/>
      <c r="U50" s="267"/>
      <c r="V50" s="240"/>
      <c r="W50" s="243"/>
      <c r="X50" s="243"/>
      <c r="Y50" s="244"/>
      <c r="Z50" s="254" t="s">
        <v>189</v>
      </c>
      <c r="AA50" s="508">
        <f>SUM(AA48:AA49)</f>
        <v>0</v>
      </c>
      <c r="AB50" s="583"/>
      <c r="AC50" s="540">
        <f>SUM(AC48:AC49)</f>
        <v>0</v>
      </c>
      <c r="AD50" s="587" t="s">
        <v>189</v>
      </c>
      <c r="AE50" s="543">
        <f>IF(AC50&gt;AE51,AE51,AC50)</f>
        <v>0</v>
      </c>
      <c r="AF50" s="257"/>
      <c r="AG50" s="293"/>
      <c r="AH50" s="306">
        <f>IF($AJ$2="PME",40%,20%)</f>
        <v>0.2</v>
      </c>
      <c r="AI50" s="272"/>
      <c r="AJ50" s="279"/>
      <c r="AK50" s="307"/>
      <c r="AL50" s="245"/>
    </row>
    <row r="51" spans="1:38" s="251" customFormat="1" ht="26.25" hidden="1" collapsed="1" thickBot="1">
      <c r="A51" s="361" t="str">
        <f>FIXED($C$7,0,1)</f>
        <v>0</v>
      </c>
      <c r="B51" s="20" t="s">
        <v>180</v>
      </c>
      <c r="C51" s="418" t="s">
        <v>160</v>
      </c>
      <c r="D51" s="499"/>
      <c r="E51" s="414"/>
      <c r="F51" s="477"/>
      <c r="G51" s="299"/>
      <c r="H51" s="14"/>
      <c r="I51" s="12"/>
      <c r="J51" s="504">
        <f>SUM(J50,J47)</f>
        <v>0</v>
      </c>
      <c r="K51" s="505">
        <f>SUM(K50,K47)</f>
        <v>0</v>
      </c>
      <c r="L51" s="506">
        <f>SUM(L50,L47)</f>
        <v>0</v>
      </c>
      <c r="M51" s="122"/>
      <c r="N51" s="384"/>
      <c r="O51" s="541">
        <f>SUM(O50,O47)</f>
        <v>0</v>
      </c>
      <c r="P51" s="504">
        <f>SUM(P50,P47)</f>
        <v>0</v>
      </c>
      <c r="Q51" s="541">
        <f>SUM(Q50,Q47)</f>
        <v>0</v>
      </c>
      <c r="R51" s="504">
        <f>SUM(R50,R47)</f>
        <v>0</v>
      </c>
      <c r="S51" s="247"/>
      <c r="T51" s="445"/>
      <c r="U51" s="332"/>
      <c r="V51" s="12"/>
      <c r="W51" s="248"/>
      <c r="X51" s="248"/>
      <c r="Y51" s="249"/>
      <c r="Z51" s="252"/>
      <c r="AA51" s="588">
        <f>SUM(AA50,AA47)</f>
        <v>0</v>
      </c>
      <c r="AB51" s="577"/>
      <c r="AC51" s="589">
        <f>SUM(AC50,AC47)</f>
        <v>0</v>
      </c>
      <c r="AD51" s="579"/>
      <c r="AE51" s="580">
        <f>IF(AD51=0,0,IF(AC51/AD51&gt;400,400*AD51,AC51))</f>
        <v>0</v>
      </c>
      <c r="AF51" s="91">
        <f>IF((AE51-D51)&gt;0,(AE51-D51),0)</f>
        <v>0</v>
      </c>
      <c r="AG51" s="622" t="s">
        <v>221</v>
      </c>
      <c r="AH51" s="303"/>
      <c r="AI51" s="83">
        <f>AE47*AH47+AE50*AH50</f>
        <v>0</v>
      </c>
      <c r="AJ51" s="53" t="str">
        <f>IF(P51&lt;&gt;0,IF((P51+AA51)-AC51=0,"OK","!"),IF(O51&lt;&gt;0,IF((O51+AA51)-AC51=0,"OK","!"),IF((J51+AA51)-AC51=0,"OK","!")))</f>
        <v>OK</v>
      </c>
      <c r="AK51" s="304" t="str">
        <f>IF(AE51=0,"S/O",IF(AC51=AE51,"Plafond non atteint :instruire toutes les factures",IF(SUM(AC48:AC49,AC42:AC46)&gt;=AE51,"Les factures contrôlés permettent de plafonner le batiment","Les factures contrôlés ne permettent pas d'atteindre le plafond du batiment")))</f>
        <v>S/O</v>
      </c>
      <c r="AL51" s="250"/>
    </row>
    <row r="52" spans="1:38" s="239" customFormat="1" ht="15" hidden="1" outlineLevel="1">
      <c r="A52" s="231"/>
      <c r="B52" s="232"/>
      <c r="C52" s="416" t="s">
        <v>161</v>
      </c>
      <c r="D52" s="397"/>
      <c r="E52" s="397"/>
      <c r="F52" s="460"/>
      <c r="G52" s="403"/>
      <c r="H52" s="350"/>
      <c r="I52" s="234"/>
      <c r="J52" s="264"/>
      <c r="K52" s="377"/>
      <c r="L52" s="385"/>
      <c r="M52" s="234"/>
      <c r="N52" s="386"/>
      <c r="O52" s="544"/>
      <c r="P52" s="545"/>
      <c r="Q52" s="544"/>
      <c r="R52" s="545"/>
      <c r="S52" s="233"/>
      <c r="T52" s="366"/>
      <c r="U52" s="266"/>
      <c r="V52" s="280"/>
      <c r="W52" s="234"/>
      <c r="X52" s="234"/>
      <c r="Y52" s="235"/>
      <c r="Z52" s="366"/>
      <c r="AA52" s="591"/>
      <c r="AB52" s="571"/>
      <c r="AC52" s="532"/>
      <c r="AD52" s="573"/>
      <c r="AE52" s="545"/>
      <c r="AF52" s="258"/>
      <c r="AG52" s="291"/>
      <c r="AH52" s="266"/>
      <c r="AI52" s="103"/>
      <c r="AJ52" s="281"/>
      <c r="AK52" s="309"/>
      <c r="AL52" s="238"/>
    </row>
    <row r="53" spans="1:38" s="349" customFormat="1" ht="14.25" hidden="1" outlineLevel="1">
      <c r="A53" s="228"/>
      <c r="B53" s="346"/>
      <c r="C53" s="415" t="s">
        <v>138</v>
      </c>
      <c r="D53" s="399"/>
      <c r="E53" s="399"/>
      <c r="F53" s="459"/>
      <c r="G53" s="374"/>
      <c r="H53" s="350"/>
      <c r="I53" s="352"/>
      <c r="J53" s="351"/>
      <c r="K53" s="378"/>
      <c r="L53" s="382"/>
      <c r="M53" s="352"/>
      <c r="N53" s="383"/>
      <c r="O53" s="532"/>
      <c r="P53" s="517"/>
      <c r="Q53" s="532"/>
      <c r="R53" s="517"/>
      <c r="S53" s="355"/>
      <c r="T53" s="366"/>
      <c r="U53" s="347"/>
      <c r="V53" s="55"/>
      <c r="W53" s="352"/>
      <c r="X53" s="352"/>
      <c r="Y53" s="353"/>
      <c r="Z53" s="366"/>
      <c r="AA53" s="518"/>
      <c r="AB53" s="575"/>
      <c r="AC53" s="532"/>
      <c r="AD53" s="573"/>
      <c r="AE53" s="510"/>
      <c r="AF53" s="354"/>
      <c r="AG53" s="290"/>
      <c r="AH53" s="347"/>
      <c r="AI53" s="117"/>
      <c r="AJ53" s="69"/>
      <c r="AK53" s="305"/>
      <c r="AL53" s="348"/>
    </row>
    <row r="54" spans="1:38" s="349" customFormat="1" ht="14.25" hidden="1" outlineLevel="1">
      <c r="A54" s="228"/>
      <c r="B54" s="346"/>
      <c r="C54" s="415" t="s">
        <v>147</v>
      </c>
      <c r="D54" s="399"/>
      <c r="E54" s="399"/>
      <c r="F54" s="459"/>
      <c r="G54" s="374"/>
      <c r="H54" s="350"/>
      <c r="I54" s="352"/>
      <c r="J54" s="351"/>
      <c r="K54" s="378"/>
      <c r="L54" s="382"/>
      <c r="M54" s="352"/>
      <c r="N54" s="383"/>
      <c r="O54" s="532"/>
      <c r="P54" s="517"/>
      <c r="Q54" s="532"/>
      <c r="R54" s="517"/>
      <c r="S54" s="355"/>
      <c r="T54" s="366"/>
      <c r="U54" s="347"/>
      <c r="V54" s="55"/>
      <c r="W54" s="352"/>
      <c r="X54" s="352"/>
      <c r="Y54" s="353"/>
      <c r="Z54" s="366"/>
      <c r="AA54" s="518"/>
      <c r="AB54" s="575"/>
      <c r="AC54" s="532"/>
      <c r="AD54" s="573"/>
      <c r="AE54" s="510"/>
      <c r="AF54" s="354"/>
      <c r="AG54" s="290"/>
      <c r="AH54" s="347"/>
      <c r="AI54" s="117"/>
      <c r="AJ54" s="69"/>
      <c r="AK54" s="305"/>
      <c r="AL54" s="348"/>
    </row>
    <row r="55" spans="1:38" s="349" customFormat="1" ht="14.25" hidden="1" outlineLevel="1">
      <c r="A55" s="228"/>
      <c r="B55" s="346"/>
      <c r="C55" s="415" t="s">
        <v>140</v>
      </c>
      <c r="D55" s="399"/>
      <c r="E55" s="399"/>
      <c r="F55" s="459"/>
      <c r="G55" s="374"/>
      <c r="H55" s="350"/>
      <c r="I55" s="352"/>
      <c r="J55" s="351"/>
      <c r="K55" s="378"/>
      <c r="L55" s="382"/>
      <c r="M55" s="352"/>
      <c r="N55" s="383"/>
      <c r="O55" s="532"/>
      <c r="P55" s="517"/>
      <c r="Q55" s="532"/>
      <c r="R55" s="517"/>
      <c r="S55" s="355"/>
      <c r="T55" s="366"/>
      <c r="U55" s="347"/>
      <c r="V55" s="55"/>
      <c r="W55" s="352"/>
      <c r="X55" s="352"/>
      <c r="Y55" s="353"/>
      <c r="Z55" s="366"/>
      <c r="AA55" s="518"/>
      <c r="AB55" s="575"/>
      <c r="AC55" s="532"/>
      <c r="AD55" s="573"/>
      <c r="AE55" s="510"/>
      <c r="AF55" s="354"/>
      <c r="AG55" s="290"/>
      <c r="AH55" s="347"/>
      <c r="AI55" s="117"/>
      <c r="AJ55" s="69"/>
      <c r="AK55" s="305"/>
      <c r="AL55" s="348"/>
    </row>
    <row r="56" spans="1:38" s="349" customFormat="1" ht="14.25" hidden="1" outlineLevel="1">
      <c r="A56" s="228"/>
      <c r="B56" s="346"/>
      <c r="C56" s="411" t="s">
        <v>141</v>
      </c>
      <c r="D56" s="399"/>
      <c r="E56" s="399"/>
      <c r="F56" s="459"/>
      <c r="G56" s="374"/>
      <c r="H56" s="350"/>
      <c r="I56" s="352"/>
      <c r="J56" s="351"/>
      <c r="K56" s="378"/>
      <c r="L56" s="382"/>
      <c r="M56" s="352"/>
      <c r="N56" s="383"/>
      <c r="O56" s="532"/>
      <c r="P56" s="517"/>
      <c r="Q56" s="532"/>
      <c r="R56" s="517"/>
      <c r="S56" s="355"/>
      <c r="T56" s="366"/>
      <c r="U56" s="347"/>
      <c r="V56" s="55"/>
      <c r="W56" s="352"/>
      <c r="X56" s="352"/>
      <c r="Y56" s="353"/>
      <c r="Z56" s="366"/>
      <c r="AA56" s="518"/>
      <c r="AB56" s="575"/>
      <c r="AC56" s="532"/>
      <c r="AD56" s="573"/>
      <c r="AE56" s="510"/>
      <c r="AF56" s="354"/>
      <c r="AG56" s="290"/>
      <c r="AH56" s="347"/>
      <c r="AI56" s="117"/>
      <c r="AJ56" s="69"/>
      <c r="AK56" s="305"/>
      <c r="AL56" s="348"/>
    </row>
    <row r="57" spans="1:38" s="349" customFormat="1" ht="14.25" hidden="1" outlineLevel="1">
      <c r="A57" s="228"/>
      <c r="B57" s="346"/>
      <c r="C57" s="411" t="s">
        <v>142</v>
      </c>
      <c r="D57" s="399"/>
      <c r="E57" s="399"/>
      <c r="F57" s="459"/>
      <c r="G57" s="374"/>
      <c r="H57" s="350"/>
      <c r="I57" s="352"/>
      <c r="J57" s="351"/>
      <c r="K57" s="378"/>
      <c r="L57" s="382"/>
      <c r="M57" s="352"/>
      <c r="N57" s="383"/>
      <c r="O57" s="532"/>
      <c r="P57" s="517"/>
      <c r="Q57" s="532"/>
      <c r="R57" s="517"/>
      <c r="S57" s="355"/>
      <c r="T57" s="366"/>
      <c r="U57" s="347"/>
      <c r="V57" s="55"/>
      <c r="W57" s="352"/>
      <c r="X57" s="352"/>
      <c r="Y57" s="353"/>
      <c r="Z57" s="366"/>
      <c r="AA57" s="518"/>
      <c r="AB57" s="575"/>
      <c r="AC57" s="532"/>
      <c r="AD57" s="573"/>
      <c r="AE57" s="510"/>
      <c r="AF57" s="354"/>
      <c r="AG57" s="290"/>
      <c r="AH57" s="347"/>
      <c r="AI57" s="117"/>
      <c r="AJ57" s="69"/>
      <c r="AK57" s="305"/>
      <c r="AL57" s="348"/>
    </row>
    <row r="58" spans="1:38" s="349" customFormat="1" ht="14.25" hidden="1" outlineLevel="1">
      <c r="A58" s="228"/>
      <c r="B58" s="346"/>
      <c r="C58" s="412" t="s">
        <v>143</v>
      </c>
      <c r="D58" s="399"/>
      <c r="E58" s="399"/>
      <c r="F58" s="459"/>
      <c r="G58" s="374"/>
      <c r="H58" s="350"/>
      <c r="I58" s="352"/>
      <c r="J58" s="351"/>
      <c r="K58" s="378"/>
      <c r="L58" s="382"/>
      <c r="M58" s="352"/>
      <c r="N58" s="383"/>
      <c r="O58" s="532"/>
      <c r="P58" s="517"/>
      <c r="Q58" s="532"/>
      <c r="R58" s="517"/>
      <c r="S58" s="355"/>
      <c r="T58" s="366"/>
      <c r="U58" s="347"/>
      <c r="V58" s="55"/>
      <c r="W58" s="352"/>
      <c r="X58" s="352"/>
      <c r="Y58" s="353"/>
      <c r="Z58" s="366"/>
      <c r="AA58" s="518"/>
      <c r="AB58" s="575"/>
      <c r="AC58" s="532"/>
      <c r="AD58" s="573"/>
      <c r="AE58" s="510"/>
      <c r="AF58" s="354"/>
      <c r="AG58" s="290"/>
      <c r="AH58" s="347"/>
      <c r="AI58" s="117"/>
      <c r="AJ58" s="69"/>
      <c r="AK58" s="305"/>
      <c r="AL58" s="348"/>
    </row>
    <row r="59" spans="1:38" s="349" customFormat="1" ht="14.25" hidden="1" outlineLevel="1">
      <c r="A59" s="228"/>
      <c r="B59" s="346"/>
      <c r="C59" s="412" t="s">
        <v>144</v>
      </c>
      <c r="D59" s="399"/>
      <c r="E59" s="399"/>
      <c r="F59" s="478" t="s">
        <v>211</v>
      </c>
      <c r="G59" s="374"/>
      <c r="H59" s="350"/>
      <c r="I59" s="352"/>
      <c r="J59" s="351"/>
      <c r="K59" s="378"/>
      <c r="L59" s="382"/>
      <c r="M59" s="352"/>
      <c r="N59" s="383"/>
      <c r="O59" s="532"/>
      <c r="P59" s="517"/>
      <c r="Q59" s="532"/>
      <c r="R59" s="517"/>
      <c r="S59" s="355"/>
      <c r="T59" s="366"/>
      <c r="U59" s="347"/>
      <c r="V59" s="55"/>
      <c r="W59" s="352"/>
      <c r="X59" s="352"/>
      <c r="Y59" s="353"/>
      <c r="Z59" s="366"/>
      <c r="AA59" s="518"/>
      <c r="AB59" s="575"/>
      <c r="AC59" s="532"/>
      <c r="AD59" s="573"/>
      <c r="AE59" s="510"/>
      <c r="AF59" s="354"/>
      <c r="AG59" s="290"/>
      <c r="AH59" s="347"/>
      <c r="AI59" s="117"/>
      <c r="AJ59" s="69"/>
      <c r="AK59" s="305"/>
      <c r="AL59" s="348"/>
    </row>
    <row r="60" spans="1:38" s="349" customFormat="1" ht="15" hidden="1" outlineLevel="1" thickBot="1">
      <c r="A60" s="228"/>
      <c r="B60" s="346"/>
      <c r="C60" s="410" t="s">
        <v>226</v>
      </c>
      <c r="D60" s="396"/>
      <c r="E60" s="396"/>
      <c r="F60" s="479"/>
      <c r="G60" s="374"/>
      <c r="H60" s="350"/>
      <c r="I60" s="352"/>
      <c r="J60" s="351"/>
      <c r="K60" s="378"/>
      <c r="L60" s="382"/>
      <c r="M60" s="352"/>
      <c r="N60" s="383"/>
      <c r="O60" s="532"/>
      <c r="P60" s="517"/>
      <c r="Q60" s="532"/>
      <c r="R60" s="517"/>
      <c r="S60" s="355"/>
      <c r="T60" s="366"/>
      <c r="U60" s="347"/>
      <c r="V60" s="55"/>
      <c r="W60" s="352"/>
      <c r="X60" s="352"/>
      <c r="Y60" s="353"/>
      <c r="Z60" s="366"/>
      <c r="AA60" s="518"/>
      <c r="AB60" s="575"/>
      <c r="AC60" s="532"/>
      <c r="AD60" s="573"/>
      <c r="AE60" s="510"/>
      <c r="AF60" s="354"/>
      <c r="AG60" s="290"/>
      <c r="AH60" s="347"/>
      <c r="AI60" s="117"/>
      <c r="AJ60" s="69"/>
      <c r="AK60" s="305"/>
      <c r="AL60" s="348"/>
    </row>
    <row r="61" spans="1:38" s="251" customFormat="1" ht="15.75" hidden="1" thickBot="1">
      <c r="A61" s="361" t="str">
        <f>FIXED($C$7,0,1)</f>
        <v>0</v>
      </c>
      <c r="B61" s="20" t="s">
        <v>181</v>
      </c>
      <c r="C61" s="418" t="s">
        <v>162</v>
      </c>
      <c r="D61" s="499"/>
      <c r="E61" s="414"/>
      <c r="F61" s="477"/>
      <c r="G61" s="299"/>
      <c r="H61" s="14"/>
      <c r="I61" s="12"/>
      <c r="J61" s="504">
        <f>SUM(J52:J60)</f>
        <v>0</v>
      </c>
      <c r="K61" s="505">
        <f>SUM(K52:K60)</f>
        <v>0</v>
      </c>
      <c r="L61" s="506">
        <f>SUM(L52:L60)</f>
        <v>0</v>
      </c>
      <c r="M61" s="122"/>
      <c r="N61" s="384"/>
      <c r="O61" s="546">
        <f>SUM(O52:O60)</f>
        <v>0</v>
      </c>
      <c r="P61" s="504">
        <f>SUM(P52:P60)</f>
        <v>0</v>
      </c>
      <c r="Q61" s="546">
        <f>SUM(Q52:Q60)</f>
        <v>0</v>
      </c>
      <c r="R61" s="504">
        <f>SUM(R52:R60)</f>
        <v>0</v>
      </c>
      <c r="S61" s="247"/>
      <c r="T61" s="445"/>
      <c r="U61" s="332"/>
      <c r="V61" s="12"/>
      <c r="W61" s="248"/>
      <c r="X61" s="248"/>
      <c r="Y61" s="249"/>
      <c r="Z61" s="252"/>
      <c r="AA61" s="505">
        <f>SUM(AA52:AA60)</f>
        <v>0</v>
      </c>
      <c r="AB61" s="577"/>
      <c r="AC61" s="589">
        <f>SUM(AC52:AC60)</f>
        <v>0</v>
      </c>
      <c r="AD61" s="579"/>
      <c r="AE61" s="580" t="str">
        <f>IF(AD61=0,"0",IF(AC61/AD61&gt;800,800*AD61,AC61))</f>
        <v>0</v>
      </c>
      <c r="AF61" s="91">
        <f>IF((AE61-D61)&gt;0,(AE61-D61),0)</f>
        <v>0</v>
      </c>
      <c r="AG61" s="292"/>
      <c r="AH61" s="303" t="b">
        <f>IF($AJ$2="PME",$AJ$4,IF($AJ$2="ETI",$AJ$5))</f>
        <v>0</v>
      </c>
      <c r="AI61" s="87">
        <f>AE61*AH61</f>
        <v>0</v>
      </c>
      <c r="AJ61" s="53" t="str">
        <f>IF(P61&lt;&gt;0,IF((P61+AA61)-AC61=0,"OK","!"),IF(O61&lt;&gt;0,IF((O61+AA61)-AC61=0,"OK","!"),IF((J61+AA61)-AC61=0,"OK","!")))</f>
        <v>OK</v>
      </c>
      <c r="AK61" s="304" t="str">
        <f>IF(AE61="0","S/O",IF(AC61=AE61,"Plafond non atteint :instruire toutes les factures",IF(SUM(AC52:AC60)&gt;=AE61,"Les factures contrôlés permettent de plafonner le batiment","Les factures contrôlés ne permettent pas d'atteindre le plafond du batiment")))</f>
        <v>S/O</v>
      </c>
      <c r="AL61" s="250"/>
    </row>
    <row r="62" spans="1:38" s="239" customFormat="1" ht="15.75" hidden="1" outlineLevel="1" thickBot="1">
      <c r="A62" s="231"/>
      <c r="B62" s="26"/>
      <c r="C62" s="416" t="s">
        <v>163</v>
      </c>
      <c r="D62" s="397"/>
      <c r="E62" s="400"/>
      <c r="F62" s="457"/>
      <c r="G62" s="403"/>
      <c r="H62" s="350"/>
      <c r="I62" s="234"/>
      <c r="J62" s="264"/>
      <c r="K62" s="377"/>
      <c r="L62" s="385"/>
      <c r="M62" s="234"/>
      <c r="N62" s="386"/>
      <c r="O62" s="516"/>
      <c r="P62" s="510"/>
      <c r="Q62" s="516"/>
      <c r="R62" s="510"/>
      <c r="S62" s="233"/>
      <c r="T62" s="366"/>
      <c r="U62" s="266"/>
      <c r="V62" s="280"/>
      <c r="W62" s="234"/>
      <c r="X62" s="234"/>
      <c r="Y62" s="235"/>
      <c r="Z62" s="366"/>
      <c r="AA62" s="511"/>
      <c r="AB62" s="571"/>
      <c r="AC62" s="532"/>
      <c r="AD62" s="573"/>
      <c r="AE62" s="510"/>
      <c r="AF62" s="92"/>
      <c r="AG62" s="289"/>
      <c r="AH62" s="266"/>
      <c r="AI62" s="86"/>
      <c r="AJ62" s="55"/>
      <c r="AK62" s="310"/>
      <c r="AL62" s="238"/>
    </row>
    <row r="63" spans="1:38" s="349" customFormat="1" ht="15" hidden="1" outlineLevel="1" thickBot="1">
      <c r="A63" s="228"/>
      <c r="B63" s="346"/>
      <c r="C63" s="415" t="s">
        <v>138</v>
      </c>
      <c r="D63" s="399"/>
      <c r="E63" s="401"/>
      <c r="F63" s="462"/>
      <c r="G63" s="374"/>
      <c r="H63" s="350"/>
      <c r="I63" s="352"/>
      <c r="J63" s="351"/>
      <c r="K63" s="378"/>
      <c r="L63" s="382"/>
      <c r="M63" s="352"/>
      <c r="N63" s="383"/>
      <c r="O63" s="532"/>
      <c r="P63" s="517"/>
      <c r="Q63" s="532"/>
      <c r="R63" s="517"/>
      <c r="S63" s="355"/>
      <c r="T63" s="366"/>
      <c r="U63" s="347"/>
      <c r="V63" s="55"/>
      <c r="W63" s="352"/>
      <c r="X63" s="352"/>
      <c r="Y63" s="353"/>
      <c r="Z63" s="366"/>
      <c r="AA63" s="518"/>
      <c r="AB63" s="575"/>
      <c r="AC63" s="532"/>
      <c r="AD63" s="573"/>
      <c r="AE63" s="510"/>
      <c r="AF63" s="354"/>
      <c r="AG63" s="290"/>
      <c r="AH63" s="347"/>
      <c r="AI63" s="117"/>
      <c r="AJ63" s="69"/>
      <c r="AK63" s="305"/>
      <c r="AL63" s="348"/>
    </row>
    <row r="64" spans="1:38" s="349" customFormat="1" ht="15" hidden="1" outlineLevel="1" thickBot="1">
      <c r="A64" s="228"/>
      <c r="B64" s="346"/>
      <c r="C64" s="415" t="s">
        <v>147</v>
      </c>
      <c r="D64" s="399"/>
      <c r="E64" s="401"/>
      <c r="F64" s="462"/>
      <c r="G64" s="374"/>
      <c r="H64" s="350"/>
      <c r="I64" s="352"/>
      <c r="J64" s="351"/>
      <c r="K64" s="378"/>
      <c r="L64" s="382"/>
      <c r="M64" s="352"/>
      <c r="N64" s="383"/>
      <c r="O64" s="532"/>
      <c r="P64" s="517"/>
      <c r="Q64" s="532"/>
      <c r="R64" s="517"/>
      <c r="S64" s="355"/>
      <c r="T64" s="366"/>
      <c r="U64" s="347"/>
      <c r="V64" s="55"/>
      <c r="W64" s="352"/>
      <c r="X64" s="352"/>
      <c r="Y64" s="353"/>
      <c r="Z64" s="366"/>
      <c r="AA64" s="518"/>
      <c r="AB64" s="575"/>
      <c r="AC64" s="532"/>
      <c r="AD64" s="573"/>
      <c r="AE64" s="510"/>
      <c r="AF64" s="354"/>
      <c r="AG64" s="290"/>
      <c r="AH64" s="347"/>
      <c r="AI64" s="117"/>
      <c r="AJ64" s="69"/>
      <c r="AK64" s="305"/>
      <c r="AL64" s="348"/>
    </row>
    <row r="65" spans="1:38" s="349" customFormat="1" ht="15" hidden="1" outlineLevel="1" thickBot="1">
      <c r="A65" s="228"/>
      <c r="B65" s="346"/>
      <c r="C65" s="415" t="s">
        <v>140</v>
      </c>
      <c r="D65" s="399"/>
      <c r="E65" s="401"/>
      <c r="F65" s="462"/>
      <c r="G65" s="374"/>
      <c r="H65" s="350"/>
      <c r="I65" s="352"/>
      <c r="J65" s="351"/>
      <c r="K65" s="378"/>
      <c r="L65" s="382"/>
      <c r="M65" s="352"/>
      <c r="N65" s="383"/>
      <c r="O65" s="532"/>
      <c r="P65" s="517"/>
      <c r="Q65" s="532"/>
      <c r="R65" s="517"/>
      <c r="S65" s="355"/>
      <c r="T65" s="366"/>
      <c r="U65" s="347"/>
      <c r="V65" s="55"/>
      <c r="W65" s="352"/>
      <c r="X65" s="352"/>
      <c r="Y65" s="353"/>
      <c r="Z65" s="366"/>
      <c r="AA65" s="518"/>
      <c r="AB65" s="575"/>
      <c r="AC65" s="532"/>
      <c r="AD65" s="573"/>
      <c r="AE65" s="510"/>
      <c r="AF65" s="354"/>
      <c r="AG65" s="290"/>
      <c r="AH65" s="347"/>
      <c r="AI65" s="117"/>
      <c r="AJ65" s="69"/>
      <c r="AK65" s="305"/>
      <c r="AL65" s="348"/>
    </row>
    <row r="66" spans="1:38" s="349" customFormat="1" ht="15" hidden="1" outlineLevel="1" thickBot="1">
      <c r="A66" s="228"/>
      <c r="B66" s="346"/>
      <c r="C66" s="411" t="s">
        <v>141</v>
      </c>
      <c r="D66" s="399"/>
      <c r="E66" s="401"/>
      <c r="F66" s="462"/>
      <c r="G66" s="374"/>
      <c r="H66" s="350"/>
      <c r="I66" s="352"/>
      <c r="J66" s="351"/>
      <c r="K66" s="378"/>
      <c r="L66" s="382"/>
      <c r="M66" s="352"/>
      <c r="N66" s="383"/>
      <c r="O66" s="532"/>
      <c r="P66" s="517"/>
      <c r="Q66" s="532"/>
      <c r="R66" s="517"/>
      <c r="S66" s="355"/>
      <c r="T66" s="366"/>
      <c r="U66" s="347"/>
      <c r="V66" s="55"/>
      <c r="W66" s="352"/>
      <c r="X66" s="352"/>
      <c r="Y66" s="353"/>
      <c r="Z66" s="366"/>
      <c r="AA66" s="518"/>
      <c r="AB66" s="575"/>
      <c r="AC66" s="532"/>
      <c r="AD66" s="573"/>
      <c r="AE66" s="510"/>
      <c r="AF66" s="354"/>
      <c r="AG66" s="290"/>
      <c r="AH66" s="347"/>
      <c r="AI66" s="117"/>
      <c r="AJ66" s="69"/>
      <c r="AK66" s="305"/>
      <c r="AL66" s="348"/>
    </row>
    <row r="67" spans="1:38" s="349" customFormat="1" ht="15" hidden="1" outlineLevel="1" thickBot="1">
      <c r="A67" s="228"/>
      <c r="B67" s="346"/>
      <c r="C67" s="411" t="s">
        <v>142</v>
      </c>
      <c r="D67" s="399"/>
      <c r="E67" s="401"/>
      <c r="F67" s="462"/>
      <c r="G67" s="374"/>
      <c r="H67" s="350"/>
      <c r="I67" s="352"/>
      <c r="J67" s="351"/>
      <c r="K67" s="378"/>
      <c r="L67" s="382"/>
      <c r="M67" s="352"/>
      <c r="N67" s="383"/>
      <c r="O67" s="532"/>
      <c r="P67" s="517"/>
      <c r="Q67" s="532"/>
      <c r="R67" s="517"/>
      <c r="S67" s="355"/>
      <c r="T67" s="366"/>
      <c r="U67" s="347"/>
      <c r="V67" s="55"/>
      <c r="W67" s="352"/>
      <c r="X67" s="352"/>
      <c r="Y67" s="353"/>
      <c r="Z67" s="366"/>
      <c r="AA67" s="518"/>
      <c r="AB67" s="575"/>
      <c r="AC67" s="532"/>
      <c r="AD67" s="573"/>
      <c r="AE67" s="510"/>
      <c r="AF67" s="354"/>
      <c r="AG67" s="290"/>
      <c r="AH67" s="347"/>
      <c r="AI67" s="117"/>
      <c r="AJ67" s="69"/>
      <c r="AK67" s="305"/>
      <c r="AL67" s="348"/>
    </row>
    <row r="68" spans="1:38" s="349" customFormat="1" ht="15" hidden="1" outlineLevel="1" thickBot="1">
      <c r="A68" s="228"/>
      <c r="B68" s="346"/>
      <c r="C68" s="412" t="s">
        <v>143</v>
      </c>
      <c r="D68" s="399"/>
      <c r="E68" s="401"/>
      <c r="F68" s="462"/>
      <c r="G68" s="374"/>
      <c r="H68" s="350"/>
      <c r="I68" s="352"/>
      <c r="J68" s="351"/>
      <c r="K68" s="378"/>
      <c r="L68" s="382"/>
      <c r="M68" s="352"/>
      <c r="N68" s="383"/>
      <c r="O68" s="532"/>
      <c r="P68" s="517"/>
      <c r="Q68" s="532"/>
      <c r="R68" s="517"/>
      <c r="S68" s="355"/>
      <c r="T68" s="366"/>
      <c r="U68" s="347"/>
      <c r="V68" s="55"/>
      <c r="W68" s="352"/>
      <c r="X68" s="352"/>
      <c r="Y68" s="353"/>
      <c r="Z68" s="366"/>
      <c r="AA68" s="518"/>
      <c r="AB68" s="575"/>
      <c r="AC68" s="532"/>
      <c r="AD68" s="573"/>
      <c r="AE68" s="510"/>
      <c r="AF68" s="354"/>
      <c r="AG68" s="290"/>
      <c r="AH68" s="347"/>
      <c r="AI68" s="117"/>
      <c r="AJ68" s="69"/>
      <c r="AK68" s="305"/>
      <c r="AL68" s="348"/>
    </row>
    <row r="69" spans="1:38" s="349" customFormat="1" ht="15" hidden="1" outlineLevel="1" thickBot="1">
      <c r="A69" s="228"/>
      <c r="B69" s="346"/>
      <c r="C69" s="412" t="s">
        <v>144</v>
      </c>
      <c r="D69" s="399"/>
      <c r="E69" s="401"/>
      <c r="F69" s="478" t="s">
        <v>211</v>
      </c>
      <c r="G69" s="374"/>
      <c r="H69" s="350"/>
      <c r="I69" s="352"/>
      <c r="J69" s="351"/>
      <c r="K69" s="378"/>
      <c r="L69" s="382"/>
      <c r="M69" s="352"/>
      <c r="N69" s="383"/>
      <c r="O69" s="532"/>
      <c r="P69" s="517"/>
      <c r="Q69" s="532"/>
      <c r="R69" s="517"/>
      <c r="S69" s="355"/>
      <c r="T69" s="366"/>
      <c r="U69" s="347"/>
      <c r="V69" s="55"/>
      <c r="W69" s="352"/>
      <c r="X69" s="352"/>
      <c r="Y69" s="353"/>
      <c r="Z69" s="366"/>
      <c r="AA69" s="518"/>
      <c r="AB69" s="575"/>
      <c r="AC69" s="532"/>
      <c r="AD69" s="573"/>
      <c r="AE69" s="510"/>
      <c r="AF69" s="354"/>
      <c r="AG69" s="290"/>
      <c r="AH69" s="347"/>
      <c r="AI69" s="117"/>
      <c r="AJ69" s="69"/>
      <c r="AK69" s="305"/>
      <c r="AL69" s="348"/>
    </row>
    <row r="70" spans="1:38" s="349" customFormat="1" ht="15" hidden="1" outlineLevel="1" thickBot="1">
      <c r="A70" s="228"/>
      <c r="B70" s="346"/>
      <c r="C70" s="412"/>
      <c r="D70" s="363"/>
      <c r="E70" s="426"/>
      <c r="F70" s="479"/>
      <c r="G70" s="374"/>
      <c r="H70" s="350"/>
      <c r="I70" s="352"/>
      <c r="J70" s="351"/>
      <c r="K70" s="378"/>
      <c r="L70" s="382"/>
      <c r="M70" s="352"/>
      <c r="N70" s="383"/>
      <c r="O70" s="532"/>
      <c r="P70" s="517"/>
      <c r="Q70" s="532"/>
      <c r="R70" s="517"/>
      <c r="S70" s="355"/>
      <c r="T70" s="366"/>
      <c r="U70" s="347"/>
      <c r="V70" s="55"/>
      <c r="W70" s="352"/>
      <c r="X70" s="352"/>
      <c r="Y70" s="353"/>
      <c r="Z70" s="366"/>
      <c r="AA70" s="518"/>
      <c r="AB70" s="575"/>
      <c r="AC70" s="532"/>
      <c r="AD70" s="573"/>
      <c r="AE70" s="510"/>
      <c r="AF70" s="354"/>
      <c r="AG70" s="290"/>
      <c r="AH70" s="347"/>
      <c r="AI70" s="117"/>
      <c r="AJ70" s="69"/>
      <c r="AK70" s="305"/>
      <c r="AL70" s="348"/>
    </row>
    <row r="71" spans="1:38" s="251" customFormat="1" ht="15.75" hidden="1" collapsed="1" thickBot="1">
      <c r="A71" s="361" t="str">
        <f>FIXED($C$7,0,1)</f>
        <v>0</v>
      </c>
      <c r="B71" s="20" t="s">
        <v>182</v>
      </c>
      <c r="C71" s="418" t="s">
        <v>164</v>
      </c>
      <c r="D71" s="499"/>
      <c r="E71" s="414"/>
      <c r="F71" s="477"/>
      <c r="G71" s="299"/>
      <c r="H71" s="14"/>
      <c r="I71" s="12"/>
      <c r="J71" s="504">
        <f>SUM(J62:J70)</f>
        <v>0</v>
      </c>
      <c r="K71" s="505">
        <f>SUM(K62:K70)</f>
        <v>0</v>
      </c>
      <c r="L71" s="506">
        <f>SUM(L62:L70)</f>
        <v>0</v>
      </c>
      <c r="M71" s="122"/>
      <c r="N71" s="384"/>
      <c r="O71" s="546">
        <f>SUM(O62:O70)</f>
        <v>0</v>
      </c>
      <c r="P71" s="504">
        <f>SUM(P62:P70)</f>
        <v>0</v>
      </c>
      <c r="Q71" s="546">
        <f>SUM(Q62:Q70)</f>
        <v>0</v>
      </c>
      <c r="R71" s="504">
        <f>SUM(R62:R70)</f>
        <v>0</v>
      </c>
      <c r="S71" s="247"/>
      <c r="T71" s="445"/>
      <c r="U71" s="332"/>
      <c r="V71" s="12"/>
      <c r="W71" s="248"/>
      <c r="X71" s="248"/>
      <c r="Y71" s="249"/>
      <c r="Z71" s="252"/>
      <c r="AA71" s="505">
        <f>SUM(AA62:AA70)</f>
        <v>0</v>
      </c>
      <c r="AB71" s="577"/>
      <c r="AC71" s="589">
        <f>SUM(AC62:AC70)</f>
        <v>0</v>
      </c>
      <c r="AD71" s="579"/>
      <c r="AE71" s="580" t="str">
        <f>IF(AD71=0,"0",IF(AC71/AD71&gt;800,800*AD71,AC71))</f>
        <v>0</v>
      </c>
      <c r="AF71" s="91">
        <f>IF((AE71-D71)&gt;0,(AE71-D71),0)</f>
        <v>0</v>
      </c>
      <c r="AG71" s="292"/>
      <c r="AH71" s="303" t="b">
        <f>IF($AJ$2="PME",$AJ$4,IF($AJ$2="ETI",$AJ$5))</f>
        <v>0</v>
      </c>
      <c r="AI71" s="83">
        <f>AE71*AH71</f>
        <v>0</v>
      </c>
      <c r="AJ71" s="53" t="str">
        <f>IF(P71&lt;&gt;0,IF((P71+AA71)-AC71=0,"OK","!"),IF(O71&lt;&gt;0,IF((O71+AA71)-AC71=0,"OK","!"),IF((J71+AA71)-AC71=0,"OK","!")))</f>
        <v>OK</v>
      </c>
      <c r="AK71" s="304" t="str">
        <f>IF(AE71="0","S/O",IF(AC71=AE71,"Plafond non atteint :instruire toutes les factures",IF(SUM(AC62:AC70)&gt;=AE71,"Les factures contrôlés permettent de plafonner le batiment","Les factures contrôlés ne permettent pas d'atteindre le plafond du batiment")))</f>
        <v>S/O</v>
      </c>
      <c r="AL71" s="250"/>
    </row>
    <row r="72" spans="1:38" s="239" customFormat="1" ht="15" hidden="1" outlineLevel="1">
      <c r="A72" s="231"/>
      <c r="B72" s="26"/>
      <c r="C72" s="416" t="s">
        <v>165</v>
      </c>
      <c r="D72" s="397"/>
      <c r="E72" s="400"/>
      <c r="F72" s="457"/>
      <c r="G72" s="403"/>
      <c r="H72" s="350"/>
      <c r="I72" s="234"/>
      <c r="J72" s="264"/>
      <c r="K72" s="377"/>
      <c r="L72" s="385"/>
      <c r="M72" s="234"/>
      <c r="N72" s="386"/>
      <c r="O72" s="544"/>
      <c r="P72" s="545"/>
      <c r="Q72" s="544"/>
      <c r="R72" s="545"/>
      <c r="S72" s="233"/>
      <c r="T72" s="366"/>
      <c r="U72" s="266"/>
      <c r="V72" s="280"/>
      <c r="W72" s="234"/>
      <c r="X72" s="234"/>
      <c r="Y72" s="235"/>
      <c r="Z72" s="366"/>
      <c r="AA72" s="591"/>
      <c r="AB72" s="571"/>
      <c r="AC72" s="592"/>
      <c r="AD72" s="593"/>
      <c r="AE72" s="594"/>
      <c r="AF72" s="259"/>
      <c r="AG72" s="54"/>
      <c r="AH72" s="266"/>
      <c r="AI72" s="273"/>
      <c r="AJ72" s="280"/>
      <c r="AK72" s="308"/>
      <c r="AL72" s="238"/>
    </row>
    <row r="73" spans="1:38" s="349" customFormat="1" ht="14.25" hidden="1" outlineLevel="1">
      <c r="A73" s="228"/>
      <c r="B73" s="357"/>
      <c r="C73" s="412" t="s">
        <v>144</v>
      </c>
      <c r="D73" s="399"/>
      <c r="E73" s="401"/>
      <c r="F73" s="462"/>
      <c r="G73" s="374"/>
      <c r="H73" s="350"/>
      <c r="I73" s="352"/>
      <c r="J73" s="351"/>
      <c r="K73" s="378"/>
      <c r="L73" s="382"/>
      <c r="M73" s="352"/>
      <c r="N73" s="383"/>
      <c r="O73" s="516"/>
      <c r="P73" s="510"/>
      <c r="Q73" s="516"/>
      <c r="R73" s="510"/>
      <c r="S73" s="355"/>
      <c r="T73" s="366"/>
      <c r="U73" s="347"/>
      <c r="V73" s="55"/>
      <c r="W73" s="352"/>
      <c r="X73" s="352"/>
      <c r="Y73" s="353"/>
      <c r="Z73" s="366"/>
      <c r="AA73" s="511"/>
      <c r="AB73" s="575"/>
      <c r="AC73" s="532"/>
      <c r="AD73" s="595"/>
      <c r="AE73" s="596"/>
      <c r="AF73" s="260"/>
      <c r="AG73" s="19"/>
      <c r="AH73" s="347"/>
      <c r="AI73" s="274"/>
      <c r="AJ73" s="55"/>
      <c r="AK73" s="310"/>
      <c r="AL73" s="348"/>
    </row>
    <row r="74" spans="1:38" s="349" customFormat="1" ht="14.25" hidden="1" outlineLevel="1">
      <c r="A74" s="228"/>
      <c r="B74" s="357"/>
      <c r="C74" s="410" t="s">
        <v>226</v>
      </c>
      <c r="D74" s="399"/>
      <c r="E74" s="401"/>
      <c r="F74" s="462"/>
      <c r="G74" s="374"/>
      <c r="H74" s="350"/>
      <c r="I74" s="352"/>
      <c r="J74" s="351"/>
      <c r="K74" s="378"/>
      <c r="L74" s="382"/>
      <c r="M74" s="352"/>
      <c r="N74" s="383"/>
      <c r="O74" s="516"/>
      <c r="P74" s="510"/>
      <c r="Q74" s="516"/>
      <c r="R74" s="510"/>
      <c r="S74" s="355"/>
      <c r="T74" s="366"/>
      <c r="U74" s="347"/>
      <c r="V74" s="55"/>
      <c r="W74" s="352"/>
      <c r="X74" s="352"/>
      <c r="Y74" s="353"/>
      <c r="Z74" s="366"/>
      <c r="AA74" s="511"/>
      <c r="AB74" s="575"/>
      <c r="AC74" s="532"/>
      <c r="AD74" s="595"/>
      <c r="AE74" s="596"/>
      <c r="AF74" s="260"/>
      <c r="AG74" s="19"/>
      <c r="AH74" s="347"/>
      <c r="AI74" s="274"/>
      <c r="AJ74" s="55"/>
      <c r="AK74" s="310"/>
      <c r="AL74" s="348"/>
    </row>
    <row r="75" spans="1:38" s="246" customFormat="1" ht="25.5" hidden="1" outlineLevel="1">
      <c r="A75" s="361" t="str">
        <f>FIXED($C$7,0,1)</f>
        <v>0</v>
      </c>
      <c r="B75" s="230" t="s">
        <v>183</v>
      </c>
      <c r="C75" s="417" t="s">
        <v>166</v>
      </c>
      <c r="D75" s="427"/>
      <c r="E75" s="368"/>
      <c r="F75" s="463"/>
      <c r="G75" s="398"/>
      <c r="H75" s="498"/>
      <c r="I75" s="243"/>
      <c r="J75" s="507">
        <f>SUM(J72:J74)</f>
        <v>0</v>
      </c>
      <c r="K75" s="508">
        <f>SUM(K72:K74)</f>
        <v>0</v>
      </c>
      <c r="L75" s="509">
        <f>SUM(L72:L74)</f>
        <v>0</v>
      </c>
      <c r="M75" s="243"/>
      <c r="N75" s="387"/>
      <c r="O75" s="540">
        <f>SUM(O72:O74)</f>
        <v>0</v>
      </c>
      <c r="P75" s="543">
        <f>SUM(P72:P74)</f>
        <v>0</v>
      </c>
      <c r="Q75" s="540">
        <f>SUM(Q72:Q74)</f>
        <v>0</v>
      </c>
      <c r="R75" s="543">
        <f>SUM(R72:R74)</f>
        <v>0</v>
      </c>
      <c r="S75" s="242"/>
      <c r="T75" s="369"/>
      <c r="U75" s="267"/>
      <c r="V75" s="240"/>
      <c r="W75" s="243"/>
      <c r="X75" s="243"/>
      <c r="Y75" s="338"/>
      <c r="Z75" s="369"/>
      <c r="AA75" s="590">
        <f>SUM(AA72:AA74)</f>
        <v>0</v>
      </c>
      <c r="AB75" s="583"/>
      <c r="AC75" s="540">
        <f>SUM(AC72:AC74)</f>
        <v>0</v>
      </c>
      <c r="AD75" s="597"/>
      <c r="AE75" s="598" t="str">
        <f>IF(AC79-AC78=0,"0",AC75*(AE79-AE78)/(AC79-AC78))</f>
        <v>0</v>
      </c>
      <c r="AF75" s="261"/>
      <c r="AG75" s="241"/>
      <c r="AH75" s="306" t="b">
        <f>IF($AJ$2="PME",$AJ$4,IF($AJ$2="ETI",$AJ$5))</f>
        <v>0</v>
      </c>
      <c r="AI75" s="225"/>
      <c r="AJ75" s="279"/>
      <c r="AK75" s="307"/>
      <c r="AL75" s="245"/>
    </row>
    <row r="76" spans="1:38" s="349" customFormat="1" ht="14.25" hidden="1" outlineLevel="1">
      <c r="A76" s="228"/>
      <c r="B76" s="357"/>
      <c r="C76" s="415" t="s">
        <v>154</v>
      </c>
      <c r="D76" s="399"/>
      <c r="E76" s="401"/>
      <c r="F76" s="462"/>
      <c r="G76" s="374"/>
      <c r="H76" s="350"/>
      <c r="I76" s="352"/>
      <c r="J76" s="510"/>
      <c r="K76" s="511"/>
      <c r="L76" s="512"/>
      <c r="M76" s="352"/>
      <c r="N76" s="383"/>
      <c r="O76" s="516"/>
      <c r="P76" s="510"/>
      <c r="Q76" s="516"/>
      <c r="R76" s="510"/>
      <c r="S76" s="355"/>
      <c r="T76" s="366"/>
      <c r="U76" s="347"/>
      <c r="V76" s="55"/>
      <c r="W76" s="352"/>
      <c r="X76" s="352"/>
      <c r="Y76" s="353"/>
      <c r="Z76" s="366"/>
      <c r="AA76" s="582"/>
      <c r="AB76" s="575"/>
      <c r="AC76" s="532"/>
      <c r="AD76" s="599"/>
      <c r="AE76" s="596"/>
      <c r="AF76" s="262"/>
      <c r="AG76" s="288"/>
      <c r="AH76" s="347"/>
      <c r="AI76" s="275"/>
      <c r="AJ76" s="55"/>
      <c r="AK76" s="310"/>
      <c r="AL76" s="348"/>
    </row>
    <row r="77" spans="1:38" s="349" customFormat="1" ht="14.25" hidden="1" outlineLevel="1">
      <c r="A77" s="228"/>
      <c r="B77" s="357"/>
      <c r="C77" s="410" t="s">
        <v>226</v>
      </c>
      <c r="D77" s="399"/>
      <c r="E77" s="401"/>
      <c r="F77" s="478" t="s">
        <v>211</v>
      </c>
      <c r="G77" s="374"/>
      <c r="H77" s="350"/>
      <c r="I77" s="352"/>
      <c r="J77" s="510"/>
      <c r="K77" s="511"/>
      <c r="L77" s="512"/>
      <c r="M77" s="352"/>
      <c r="N77" s="383"/>
      <c r="O77" s="516"/>
      <c r="P77" s="510"/>
      <c r="Q77" s="516"/>
      <c r="R77" s="510"/>
      <c r="S77" s="355"/>
      <c r="T77" s="366"/>
      <c r="U77" s="347"/>
      <c r="V77" s="55"/>
      <c r="W77" s="352"/>
      <c r="X77" s="352"/>
      <c r="Y77" s="353"/>
      <c r="Z77" s="366"/>
      <c r="AA77" s="582"/>
      <c r="AB77" s="575"/>
      <c r="AC77" s="532"/>
      <c r="AD77" s="599"/>
      <c r="AE77" s="596"/>
      <c r="AF77" s="262"/>
      <c r="AG77" s="288"/>
      <c r="AH77" s="359"/>
      <c r="AI77" s="275"/>
      <c r="AJ77" s="55"/>
      <c r="AK77" s="310"/>
      <c r="AL77" s="348"/>
    </row>
    <row r="78" spans="1:38" s="246" customFormat="1" ht="26.25" hidden="1" outlineLevel="1" thickBot="1">
      <c r="A78" s="361" t="str">
        <f>FIXED($C$7,0,1)</f>
        <v>0</v>
      </c>
      <c r="B78" s="230" t="s">
        <v>184</v>
      </c>
      <c r="C78" s="417" t="s">
        <v>167</v>
      </c>
      <c r="D78" s="430"/>
      <c r="E78" s="429"/>
      <c r="F78" s="479"/>
      <c r="G78" s="398"/>
      <c r="H78" s="498"/>
      <c r="I78" s="243"/>
      <c r="J78" s="507">
        <f>SUM(J76:J77)</f>
        <v>0</v>
      </c>
      <c r="K78" s="508">
        <f>SUM(K76:K77)</f>
        <v>0</v>
      </c>
      <c r="L78" s="509">
        <f>SUM(L76:L77)</f>
        <v>0</v>
      </c>
      <c r="M78" s="243"/>
      <c r="N78" s="387"/>
      <c r="O78" s="540">
        <f>SUM(O76:O77)</f>
        <v>0</v>
      </c>
      <c r="P78" s="543">
        <f>SUM(P76:P77)</f>
        <v>0</v>
      </c>
      <c r="Q78" s="540">
        <f>SUM(Q76:Q77)</f>
        <v>0</v>
      </c>
      <c r="R78" s="543">
        <f>SUM(R76:R77)</f>
        <v>0</v>
      </c>
      <c r="S78" s="242"/>
      <c r="T78" s="254"/>
      <c r="U78" s="267"/>
      <c r="V78" s="240"/>
      <c r="W78" s="243"/>
      <c r="X78" s="243"/>
      <c r="Y78" s="244"/>
      <c r="Z78" s="254" t="s">
        <v>189</v>
      </c>
      <c r="AA78" s="508">
        <f>SUM(AA76:AA77)</f>
        <v>0</v>
      </c>
      <c r="AB78" s="583"/>
      <c r="AC78" s="600">
        <f>SUM(AC76:AC77)</f>
        <v>0</v>
      </c>
      <c r="AD78" s="587" t="s">
        <v>189</v>
      </c>
      <c r="AE78" s="598">
        <f>IF(AC78&gt;AE79,AE79,AC78)</f>
        <v>0</v>
      </c>
      <c r="AF78" s="261"/>
      <c r="AG78" s="241"/>
      <c r="AH78" s="306">
        <f>IF($AJ$2="PME",40%,20%)</f>
        <v>0.2</v>
      </c>
      <c r="AI78" s="362"/>
      <c r="AJ78" s="279"/>
      <c r="AK78" s="307"/>
      <c r="AL78" s="245"/>
    </row>
    <row r="79" spans="1:38" s="251" customFormat="1" ht="15.75" hidden="1" thickBot="1">
      <c r="A79" s="361" t="str">
        <f>FIXED($C$7,0,1)</f>
        <v>0</v>
      </c>
      <c r="B79" s="20" t="s">
        <v>185</v>
      </c>
      <c r="C79" s="418" t="s">
        <v>168</v>
      </c>
      <c r="D79" s="499"/>
      <c r="E79" s="414"/>
      <c r="F79" s="477"/>
      <c r="G79" s="299"/>
      <c r="H79" s="14"/>
      <c r="I79" s="12"/>
      <c r="J79" s="504">
        <f>SUM(J78,J75)</f>
        <v>0</v>
      </c>
      <c r="K79" s="505">
        <f>SUM(K78,K75)</f>
        <v>0</v>
      </c>
      <c r="L79" s="506">
        <f>SUM(L78,L75)</f>
        <v>0</v>
      </c>
      <c r="M79" s="122"/>
      <c r="N79" s="384"/>
      <c r="O79" s="546">
        <f>SUM(O78,O75)</f>
        <v>0</v>
      </c>
      <c r="P79" s="504">
        <f>SUM(P78,P75)</f>
        <v>0</v>
      </c>
      <c r="Q79" s="546">
        <f>SUM(Q78,Q75)</f>
        <v>0</v>
      </c>
      <c r="R79" s="504">
        <f>SUM(R78,R75)</f>
        <v>0</v>
      </c>
      <c r="S79" s="247"/>
      <c r="T79" s="446"/>
      <c r="U79" s="332"/>
      <c r="V79" s="12"/>
      <c r="W79" s="248"/>
      <c r="X79" s="248"/>
      <c r="Y79" s="249"/>
      <c r="Z79" s="255"/>
      <c r="AA79" s="588">
        <f>SUM(AA78,AA75)</f>
        <v>0</v>
      </c>
      <c r="AB79" s="577"/>
      <c r="AC79" s="589">
        <f>SUM(AC78,AC75)</f>
        <v>0</v>
      </c>
      <c r="AD79" s="601"/>
      <c r="AE79" s="580">
        <f>IF(AD79=0,0,IF(AC79/AD79&gt;400,400*AD79,AC79))</f>
        <v>0</v>
      </c>
      <c r="AF79" s="91">
        <f>IF((AE79-D79)&gt;0,(AE79-D79),0)</f>
        <v>0</v>
      </c>
      <c r="AG79" s="292"/>
      <c r="AH79" s="303"/>
      <c r="AI79" s="87">
        <f>AH75*AE75+AH78*AE78</f>
        <v>0</v>
      </c>
      <c r="AJ79" s="53" t="str">
        <f>IF(P79&lt;&gt;0,IF((P79+AA79)-AC79=0,"OK","!"),IF(O79&lt;&gt;0,IF((O79+AA79)-AC79=0,"OK","!"),IF((J79+AA79)-AC79=0,"OK","!")))</f>
        <v>OK</v>
      </c>
      <c r="AK79" s="304" t="str">
        <f>IF(AE79=0,"S/O",IF(AC79=AE79,"Plafond non atteint :instruire toutes les factures",IF(SUM(AC72:AC74,AC76:AC77)&gt;=AE79,"Les factures contrôlés permettent de plafonner le batiment","Les factures contrôlés ne permettent pas d'atteindre le plafond du batiment")))</f>
        <v>S/O</v>
      </c>
      <c r="AL79" s="250"/>
    </row>
    <row r="80" spans="1:38" s="239" customFormat="1" ht="15.75" hidden="1" outlineLevel="1" thickBot="1">
      <c r="A80" s="231"/>
      <c r="B80" s="26"/>
      <c r="C80" s="416" t="s">
        <v>169</v>
      </c>
      <c r="D80" s="397"/>
      <c r="E80" s="400"/>
      <c r="F80" s="457"/>
      <c r="G80" s="403"/>
      <c r="H80" s="350"/>
      <c r="I80" s="234"/>
      <c r="J80" s="264"/>
      <c r="K80" s="377"/>
      <c r="L80" s="385"/>
      <c r="M80" s="234"/>
      <c r="N80" s="386"/>
      <c r="O80" s="544"/>
      <c r="P80" s="545"/>
      <c r="Q80" s="544"/>
      <c r="R80" s="545"/>
      <c r="S80" s="233"/>
      <c r="T80" s="366"/>
      <c r="U80" s="266"/>
      <c r="V80" s="280"/>
      <c r="W80" s="234"/>
      <c r="X80" s="234"/>
      <c r="Y80" s="235"/>
      <c r="Z80" s="366"/>
      <c r="AA80" s="591"/>
      <c r="AB80" s="571"/>
      <c r="AC80" s="592"/>
      <c r="AD80" s="573"/>
      <c r="AE80" s="594"/>
      <c r="AF80" s="259"/>
      <c r="AG80" s="54"/>
      <c r="AH80" s="266"/>
      <c r="AI80" s="273"/>
      <c r="AJ80" s="280"/>
      <c r="AK80" s="308"/>
      <c r="AL80" s="238"/>
    </row>
    <row r="81" spans="1:38" s="349" customFormat="1" ht="15" hidden="1" outlineLevel="1" thickBot="1">
      <c r="A81" s="228"/>
      <c r="B81" s="357"/>
      <c r="C81" s="412" t="s">
        <v>144</v>
      </c>
      <c r="D81" s="399"/>
      <c r="E81" s="401"/>
      <c r="F81" s="462"/>
      <c r="G81" s="374"/>
      <c r="H81" s="350"/>
      <c r="I81" s="352"/>
      <c r="J81" s="351"/>
      <c r="K81" s="378"/>
      <c r="L81" s="382"/>
      <c r="M81" s="352"/>
      <c r="N81" s="383"/>
      <c r="O81" s="516"/>
      <c r="P81" s="510"/>
      <c r="Q81" s="516"/>
      <c r="R81" s="510"/>
      <c r="S81" s="355"/>
      <c r="T81" s="366"/>
      <c r="U81" s="347"/>
      <c r="V81" s="55"/>
      <c r="W81" s="352"/>
      <c r="X81" s="352"/>
      <c r="Y81" s="353"/>
      <c r="Z81" s="366"/>
      <c r="AA81" s="511"/>
      <c r="AB81" s="575"/>
      <c r="AC81" s="532"/>
      <c r="AD81" s="573"/>
      <c r="AE81" s="596"/>
      <c r="AF81" s="260"/>
      <c r="AG81" s="19"/>
      <c r="AH81" s="347"/>
      <c r="AI81" s="274"/>
      <c r="AJ81" s="55"/>
      <c r="AK81" s="310"/>
      <c r="AL81" s="348"/>
    </row>
    <row r="82" spans="1:38" s="349" customFormat="1" ht="15" hidden="1" outlineLevel="1" thickBot="1">
      <c r="A82" s="228"/>
      <c r="B82" s="357"/>
      <c r="C82" s="412"/>
      <c r="D82" s="399"/>
      <c r="E82" s="401"/>
      <c r="F82" s="462"/>
      <c r="G82" s="374"/>
      <c r="H82" s="350"/>
      <c r="I82" s="352"/>
      <c r="J82" s="351"/>
      <c r="K82" s="378"/>
      <c r="L82" s="382"/>
      <c r="M82" s="352"/>
      <c r="N82" s="383"/>
      <c r="O82" s="516"/>
      <c r="P82" s="510"/>
      <c r="Q82" s="516"/>
      <c r="R82" s="510"/>
      <c r="S82" s="355"/>
      <c r="T82" s="366"/>
      <c r="U82" s="347"/>
      <c r="V82" s="55"/>
      <c r="W82" s="352"/>
      <c r="X82" s="352"/>
      <c r="Y82" s="353"/>
      <c r="Z82" s="366"/>
      <c r="AA82" s="511"/>
      <c r="AB82" s="575"/>
      <c r="AC82" s="532"/>
      <c r="AD82" s="573"/>
      <c r="AE82" s="596"/>
      <c r="AF82" s="260"/>
      <c r="AG82" s="19"/>
      <c r="AH82" s="347"/>
      <c r="AI82" s="274"/>
      <c r="AJ82" s="55"/>
      <c r="AK82" s="310"/>
      <c r="AL82" s="348"/>
    </row>
    <row r="83" spans="1:38" s="246" customFormat="1" ht="26.25" hidden="1" outlineLevel="1" thickBot="1">
      <c r="A83" s="361" t="str">
        <f>FIXED($C$7,0,1)</f>
        <v>0</v>
      </c>
      <c r="B83" s="230" t="s">
        <v>186</v>
      </c>
      <c r="C83" s="417" t="s">
        <v>170</v>
      </c>
      <c r="D83" s="427"/>
      <c r="E83" s="368"/>
      <c r="F83" s="463"/>
      <c r="G83" s="398"/>
      <c r="H83" s="498"/>
      <c r="I83" s="243"/>
      <c r="J83" s="507">
        <f>SUM(J80:J82)</f>
        <v>0</v>
      </c>
      <c r="K83" s="508">
        <f>SUM(K80:K82)</f>
        <v>0</v>
      </c>
      <c r="L83" s="509">
        <f>SUM(L80:L82)</f>
        <v>0</v>
      </c>
      <c r="M83" s="243"/>
      <c r="N83" s="387"/>
      <c r="O83" s="540">
        <f>SUM(O80:O82)</f>
        <v>0</v>
      </c>
      <c r="P83" s="543">
        <f>SUM(P80:P82)</f>
        <v>0</v>
      </c>
      <c r="Q83" s="540">
        <f>SUM(Q80:Q82)</f>
        <v>0</v>
      </c>
      <c r="R83" s="543">
        <f>SUM(R80:R82)</f>
        <v>0</v>
      </c>
      <c r="S83" s="242"/>
      <c r="T83" s="369"/>
      <c r="U83" s="267"/>
      <c r="V83" s="240"/>
      <c r="W83" s="243"/>
      <c r="X83" s="243"/>
      <c r="Y83" s="338"/>
      <c r="Z83" s="369"/>
      <c r="AA83" s="590">
        <f>SUM(AA80:AA82)</f>
        <v>0</v>
      </c>
      <c r="AB83" s="583"/>
      <c r="AC83" s="540">
        <f>SUM(AC80:AC82)</f>
        <v>0</v>
      </c>
      <c r="AD83" s="597"/>
      <c r="AE83" s="598" t="str">
        <f>IF(AC87-AC86=0,"0",AC83*(AE87-AE86)/(AC87-AC86))</f>
        <v>0</v>
      </c>
      <c r="AF83" s="261"/>
      <c r="AG83" s="241"/>
      <c r="AH83" s="306" t="b">
        <f>IF($AJ$2="PME",$AJ$4,IF($AJ$2="ETI",$AJ$5))</f>
        <v>0</v>
      </c>
      <c r="AI83" s="225"/>
      <c r="AJ83" s="279"/>
      <c r="AK83" s="307"/>
      <c r="AL83" s="245"/>
    </row>
    <row r="84" spans="1:38" s="349" customFormat="1" ht="15" hidden="1" outlineLevel="1" thickBot="1">
      <c r="A84" s="228"/>
      <c r="B84" s="357"/>
      <c r="C84" s="415" t="s">
        <v>154</v>
      </c>
      <c r="D84" s="399"/>
      <c r="E84" s="401"/>
      <c r="F84" s="462"/>
      <c r="G84" s="374"/>
      <c r="H84" s="350"/>
      <c r="I84" s="352"/>
      <c r="J84" s="510"/>
      <c r="K84" s="511"/>
      <c r="L84" s="512"/>
      <c r="M84" s="352"/>
      <c r="N84" s="383"/>
      <c r="O84" s="516"/>
      <c r="P84" s="510"/>
      <c r="Q84" s="516"/>
      <c r="R84" s="510"/>
      <c r="S84" s="355"/>
      <c r="T84" s="366"/>
      <c r="U84" s="347"/>
      <c r="V84" s="55"/>
      <c r="W84" s="352"/>
      <c r="X84" s="352"/>
      <c r="Y84" s="353"/>
      <c r="Z84" s="366"/>
      <c r="AA84" s="582"/>
      <c r="AB84" s="575"/>
      <c r="AC84" s="532"/>
      <c r="AD84" s="599"/>
      <c r="AE84" s="596"/>
      <c r="AF84" s="262"/>
      <c r="AG84" s="288"/>
      <c r="AH84" s="347"/>
      <c r="AI84" s="275"/>
      <c r="AJ84" s="55"/>
      <c r="AK84" s="310"/>
      <c r="AL84" s="348"/>
    </row>
    <row r="85" spans="1:38" s="349" customFormat="1" ht="15" hidden="1" outlineLevel="1" thickBot="1">
      <c r="A85" s="228"/>
      <c r="B85" s="357"/>
      <c r="C85" s="415"/>
      <c r="D85" s="399"/>
      <c r="E85" s="401"/>
      <c r="F85" s="478" t="s">
        <v>211</v>
      </c>
      <c r="G85" s="374"/>
      <c r="H85" s="350"/>
      <c r="I85" s="352"/>
      <c r="J85" s="510"/>
      <c r="K85" s="511"/>
      <c r="L85" s="512"/>
      <c r="M85" s="352"/>
      <c r="N85" s="383"/>
      <c r="O85" s="516"/>
      <c r="P85" s="510"/>
      <c r="Q85" s="516"/>
      <c r="R85" s="510"/>
      <c r="S85" s="355"/>
      <c r="T85" s="366"/>
      <c r="U85" s="347"/>
      <c r="V85" s="55"/>
      <c r="W85" s="352"/>
      <c r="X85" s="352"/>
      <c r="Y85" s="353"/>
      <c r="Z85" s="366"/>
      <c r="AA85" s="582"/>
      <c r="AB85" s="575"/>
      <c r="AC85" s="532"/>
      <c r="AD85" s="599"/>
      <c r="AE85" s="596"/>
      <c r="AF85" s="262"/>
      <c r="AG85" s="288"/>
      <c r="AH85" s="347"/>
      <c r="AI85" s="275"/>
      <c r="AJ85" s="55"/>
      <c r="AK85" s="310"/>
      <c r="AL85" s="348"/>
    </row>
    <row r="86" spans="1:38" s="246" customFormat="1" ht="26.25" hidden="1" outlineLevel="1" thickBot="1">
      <c r="A86" s="361" t="str">
        <f>FIXED($C$7,0,1)</f>
        <v>0</v>
      </c>
      <c r="B86" s="230" t="s">
        <v>187</v>
      </c>
      <c r="C86" s="417" t="s">
        <v>171</v>
      </c>
      <c r="D86" s="500"/>
      <c r="E86" s="428"/>
      <c r="F86" s="479"/>
      <c r="G86" s="398"/>
      <c r="H86" s="498"/>
      <c r="I86" s="243"/>
      <c r="J86" s="507">
        <f>SUM(J84:J85)</f>
        <v>0</v>
      </c>
      <c r="K86" s="508">
        <f>SUM(K84:K85)</f>
        <v>0</v>
      </c>
      <c r="L86" s="509">
        <f>SUM(L84:L85)</f>
        <v>0</v>
      </c>
      <c r="M86" s="243"/>
      <c r="N86" s="387"/>
      <c r="O86" s="540">
        <f>SUM(O84:O85)</f>
        <v>0</v>
      </c>
      <c r="P86" s="543">
        <f>SUM(P84:P85)</f>
        <v>0</v>
      </c>
      <c r="Q86" s="540">
        <f>SUM(Q84:Q85)</f>
        <v>0</v>
      </c>
      <c r="R86" s="543">
        <f>SUM(R84:R85)</f>
        <v>0</v>
      </c>
      <c r="S86" s="242"/>
      <c r="T86" s="254"/>
      <c r="U86" s="267"/>
      <c r="V86" s="240"/>
      <c r="W86" s="243"/>
      <c r="X86" s="243"/>
      <c r="Y86" s="244"/>
      <c r="Z86" s="254" t="s">
        <v>189</v>
      </c>
      <c r="AA86" s="508">
        <f>SUM(AA84:AA85)</f>
        <v>0</v>
      </c>
      <c r="AB86" s="583"/>
      <c r="AC86" s="600">
        <f>SUM(AC84:AC85)</f>
        <v>0</v>
      </c>
      <c r="AD86" s="587" t="s">
        <v>189</v>
      </c>
      <c r="AE86" s="598">
        <f>IF(AC86&gt;AE87,AE87,AC86)</f>
        <v>0</v>
      </c>
      <c r="AF86" s="261"/>
      <c r="AG86" s="241"/>
      <c r="AH86" s="306">
        <f>IF($AJ$2="PME",40%,20%)</f>
        <v>0.2</v>
      </c>
      <c r="AI86" s="362"/>
      <c r="AJ86" s="279"/>
      <c r="AK86" s="307"/>
      <c r="AL86" s="245"/>
    </row>
    <row r="87" spans="1:38" s="251" customFormat="1" ht="15.75" hidden="1" collapsed="1" thickBot="1">
      <c r="A87" s="361" t="str">
        <f>FIXED($C$7,0,1)</f>
        <v>0</v>
      </c>
      <c r="B87" s="20" t="s">
        <v>188</v>
      </c>
      <c r="C87" s="418" t="s">
        <v>172</v>
      </c>
      <c r="D87" s="499"/>
      <c r="E87" s="414"/>
      <c r="F87" s="477"/>
      <c r="G87" s="299"/>
      <c r="H87" s="14"/>
      <c r="I87" s="12"/>
      <c r="J87" s="504">
        <f>SUM(J86,J83)</f>
        <v>0</v>
      </c>
      <c r="K87" s="505">
        <f>SUM(K86,K83)</f>
        <v>0</v>
      </c>
      <c r="L87" s="506">
        <f>SUM(L86,L83)</f>
        <v>0</v>
      </c>
      <c r="M87" s="122"/>
      <c r="N87" s="384"/>
      <c r="O87" s="546">
        <f>SUM(O86,O83)</f>
        <v>0</v>
      </c>
      <c r="P87" s="504">
        <f>SUM(P86,P83)</f>
        <v>0</v>
      </c>
      <c r="Q87" s="546">
        <f>SUM(Q86,Q83)</f>
        <v>0</v>
      </c>
      <c r="R87" s="504">
        <f>SUM(R86,R83)</f>
        <v>0</v>
      </c>
      <c r="S87" s="247"/>
      <c r="T87" s="446"/>
      <c r="U87" s="332"/>
      <c r="V87" s="12"/>
      <c r="W87" s="248"/>
      <c r="X87" s="248"/>
      <c r="Y87" s="249"/>
      <c r="Z87" s="255"/>
      <c r="AA87" s="588">
        <f>SUM(AA86,AA83)</f>
        <v>0</v>
      </c>
      <c r="AB87" s="577"/>
      <c r="AC87" s="589">
        <f>SUM(AC86,AC83)</f>
        <v>0</v>
      </c>
      <c r="AD87" s="601"/>
      <c r="AE87" s="580">
        <f>IF(AD87=0,0,IF(AC87/AD87&gt;400,400*AD87,AC87))</f>
        <v>0</v>
      </c>
      <c r="AF87" s="91">
        <f>IF((AE87-D87)&gt;0,(AE87-D87),0)</f>
        <v>0</v>
      </c>
      <c r="AG87" s="292"/>
      <c r="AH87" s="303"/>
      <c r="AI87" s="87">
        <f>AH83*AE83+AH86*AE86</f>
        <v>0</v>
      </c>
      <c r="AJ87" s="53" t="str">
        <f>IF(P87&lt;&gt;0,IF((P87+AA87)-AC87=0,"OK","!"),IF(O87&lt;&gt;0,IF((O87+AA87)-AC87=0,"OK","!"),IF((J87+AA87)-AC87=0,"OK","!")))</f>
        <v>OK</v>
      </c>
      <c r="AK87" s="304" t="str">
        <f>IF(AE87=0,"S/O",IF(AC87=AE87,"Plafond non atteint :instruire toutes les factures",IF(SUM(AC80:AC82,AC84:AC85)&gt;=AE87,"Les factures contrôlés permettent de plafonner le batiment","Les factures contrôlés ne permettent pas d'atteindre le plafond du batiment")))</f>
        <v>S/O</v>
      </c>
      <c r="AL87" s="250"/>
    </row>
    <row r="88" spans="1:38" s="16" customFormat="1" ht="12.75" outlineLevel="1">
      <c r="A88" s="198"/>
      <c r="B88" s="26"/>
      <c r="C88" s="409" t="s">
        <v>6</v>
      </c>
      <c r="D88" s="397"/>
      <c r="E88" s="468"/>
      <c r="F88" s="401"/>
      <c r="G88" s="402"/>
      <c r="H88" s="151"/>
      <c r="I88" s="152"/>
      <c r="J88" s="513"/>
      <c r="K88" s="514"/>
      <c r="L88" s="515"/>
      <c r="M88" s="153"/>
      <c r="N88" s="388"/>
      <c r="O88" s="516"/>
      <c r="P88" s="510"/>
      <c r="Q88" s="516"/>
      <c r="R88" s="510"/>
      <c r="S88" s="19"/>
      <c r="T88" s="366"/>
      <c r="U88" s="333"/>
      <c r="V88" s="10"/>
      <c r="W88" s="10"/>
      <c r="X88" s="18"/>
      <c r="Y88" s="10"/>
      <c r="Z88" s="366"/>
      <c r="AA88" s="511"/>
      <c r="AB88" s="602"/>
      <c r="AC88" s="532"/>
      <c r="AD88" s="573"/>
      <c r="AE88" s="573"/>
      <c r="AF88" s="92"/>
      <c r="AG88" s="289"/>
      <c r="AH88" s="311"/>
      <c r="AI88" s="86"/>
      <c r="AJ88" s="55"/>
      <c r="AK88" s="310"/>
      <c r="AL88" s="298"/>
    </row>
    <row r="89" spans="1:38" s="16" customFormat="1" ht="12.75" outlineLevel="1">
      <c r="A89" s="198"/>
      <c r="B89" s="357"/>
      <c r="C89" s="410" t="s">
        <v>7</v>
      </c>
      <c r="D89" s="399"/>
      <c r="E89" s="469"/>
      <c r="F89" s="401"/>
      <c r="G89" s="298"/>
      <c r="H89" s="17"/>
      <c r="I89" s="17"/>
      <c r="J89" s="510"/>
      <c r="K89" s="511"/>
      <c r="L89" s="512"/>
      <c r="M89" s="124"/>
      <c r="N89" s="389"/>
      <c r="O89" s="516"/>
      <c r="P89" s="510"/>
      <c r="Q89" s="516"/>
      <c r="R89" s="510"/>
      <c r="S89" s="19"/>
      <c r="T89" s="366"/>
      <c r="U89" s="333"/>
      <c r="V89" s="10"/>
      <c r="W89" s="10"/>
      <c r="X89" s="18"/>
      <c r="Y89" s="10"/>
      <c r="Z89" s="366"/>
      <c r="AA89" s="511"/>
      <c r="AB89" s="602"/>
      <c r="AC89" s="532"/>
      <c r="AD89" s="573"/>
      <c r="AE89" s="573"/>
      <c r="AF89" s="358"/>
      <c r="AG89" s="289"/>
      <c r="AH89" s="311"/>
      <c r="AI89" s="86"/>
      <c r="AJ89" s="55"/>
      <c r="AK89" s="310"/>
      <c r="AL89" s="298"/>
    </row>
    <row r="90" spans="1:38" s="16" customFormat="1" ht="12.75" outlineLevel="1">
      <c r="A90" s="199"/>
      <c r="B90" s="357"/>
      <c r="C90" s="419" t="s">
        <v>8</v>
      </c>
      <c r="D90" s="399"/>
      <c r="E90" s="469"/>
      <c r="F90" s="401"/>
      <c r="G90" s="402"/>
      <c r="H90" s="151"/>
      <c r="I90" s="18"/>
      <c r="J90" s="516"/>
      <c r="K90" s="511"/>
      <c r="L90" s="512"/>
      <c r="M90" s="153"/>
      <c r="N90" s="388"/>
      <c r="O90" s="547"/>
      <c r="P90" s="513"/>
      <c r="Q90" s="547"/>
      <c r="R90" s="513"/>
      <c r="S90" s="323"/>
      <c r="T90" s="366"/>
      <c r="U90" s="333"/>
      <c r="V90" s="10"/>
      <c r="W90" s="10"/>
      <c r="X90" s="18"/>
      <c r="Y90" s="150"/>
      <c r="Z90" s="366"/>
      <c r="AA90" s="514"/>
      <c r="AB90" s="602"/>
      <c r="AC90" s="529"/>
      <c r="AD90" s="573"/>
      <c r="AE90" s="573"/>
      <c r="AF90" s="360"/>
      <c r="AG90" s="296"/>
      <c r="AH90" s="312"/>
      <c r="AI90" s="154"/>
      <c r="AJ90" s="155"/>
      <c r="AK90" s="313"/>
      <c r="AL90" s="298"/>
    </row>
    <row r="91" spans="1:38" s="16" customFormat="1" ht="25.5" outlineLevel="1">
      <c r="A91" s="199"/>
      <c r="B91" s="357"/>
      <c r="C91" s="415" t="s">
        <v>9</v>
      </c>
      <c r="D91" s="399"/>
      <c r="E91" s="469"/>
      <c r="F91" s="401"/>
      <c r="G91" s="298"/>
      <c r="H91" s="17"/>
      <c r="I91" s="18"/>
      <c r="J91" s="510"/>
      <c r="K91" s="511"/>
      <c r="L91" s="512"/>
      <c r="M91" s="124"/>
      <c r="N91" s="389"/>
      <c r="O91" s="516"/>
      <c r="P91" s="510"/>
      <c r="Q91" s="516"/>
      <c r="R91" s="510"/>
      <c r="S91" s="19"/>
      <c r="T91" s="366"/>
      <c r="U91" s="333"/>
      <c r="V91" s="10"/>
      <c r="W91" s="10"/>
      <c r="X91" s="18"/>
      <c r="Y91" s="10"/>
      <c r="Z91" s="366"/>
      <c r="AA91" s="511"/>
      <c r="AB91" s="602"/>
      <c r="AC91" s="532"/>
      <c r="AD91" s="573"/>
      <c r="AE91" s="573"/>
      <c r="AF91" s="358"/>
      <c r="AG91" s="289"/>
      <c r="AH91" s="311"/>
      <c r="AI91" s="86"/>
      <c r="AJ91" s="55"/>
      <c r="AK91" s="310"/>
      <c r="AL91" s="298"/>
    </row>
    <row r="92" spans="1:38" s="16" customFormat="1" ht="12.75" outlineLevel="1">
      <c r="A92" s="199"/>
      <c r="B92" s="357"/>
      <c r="C92" s="415" t="s">
        <v>10</v>
      </c>
      <c r="D92" s="399"/>
      <c r="E92" s="469"/>
      <c r="F92" s="401"/>
      <c r="G92" s="298"/>
      <c r="H92" s="17"/>
      <c r="I92" s="18"/>
      <c r="J92" s="510"/>
      <c r="K92" s="511"/>
      <c r="L92" s="512"/>
      <c r="M92" s="124"/>
      <c r="N92" s="389"/>
      <c r="O92" s="516"/>
      <c r="P92" s="510"/>
      <c r="Q92" s="516"/>
      <c r="R92" s="510"/>
      <c r="S92" s="19"/>
      <c r="T92" s="366"/>
      <c r="U92" s="333"/>
      <c r="V92" s="10"/>
      <c r="W92" s="10"/>
      <c r="X92" s="18"/>
      <c r="Y92" s="10"/>
      <c r="Z92" s="366"/>
      <c r="AA92" s="511"/>
      <c r="AB92" s="602"/>
      <c r="AC92" s="532"/>
      <c r="AD92" s="573"/>
      <c r="AE92" s="573"/>
      <c r="AF92" s="358"/>
      <c r="AG92" s="289"/>
      <c r="AH92" s="311"/>
      <c r="AI92" s="86"/>
      <c r="AJ92" s="55"/>
      <c r="AK92" s="310"/>
      <c r="AL92" s="298"/>
    </row>
    <row r="93" spans="1:38" s="16" customFormat="1" ht="12.75" outlineLevel="1">
      <c r="A93" s="199"/>
      <c r="B93" s="357"/>
      <c r="C93" s="415" t="s">
        <v>11</v>
      </c>
      <c r="D93" s="399"/>
      <c r="E93" s="469"/>
      <c r="F93" s="401"/>
      <c r="G93" s="298"/>
      <c r="H93" s="17"/>
      <c r="I93" s="18"/>
      <c r="J93" s="510"/>
      <c r="K93" s="511"/>
      <c r="L93" s="512"/>
      <c r="M93" s="124"/>
      <c r="N93" s="389"/>
      <c r="O93" s="516"/>
      <c r="P93" s="510"/>
      <c r="Q93" s="516"/>
      <c r="R93" s="510"/>
      <c r="S93" s="19"/>
      <c r="T93" s="366"/>
      <c r="U93" s="333"/>
      <c r="V93" s="10"/>
      <c r="W93" s="10"/>
      <c r="X93" s="18"/>
      <c r="Y93" s="10"/>
      <c r="Z93" s="366"/>
      <c r="AA93" s="511"/>
      <c r="AB93" s="602"/>
      <c r="AC93" s="532"/>
      <c r="AD93" s="573"/>
      <c r="AE93" s="573"/>
      <c r="AF93" s="358"/>
      <c r="AG93" s="289"/>
      <c r="AH93" s="311"/>
      <c r="AI93" s="86"/>
      <c r="AJ93" s="55"/>
      <c r="AK93" s="310"/>
      <c r="AL93" s="298"/>
    </row>
    <row r="94" spans="1:38" s="16" customFormat="1" ht="12.75" outlineLevel="1">
      <c r="A94" s="199"/>
      <c r="B94" s="357"/>
      <c r="C94" s="415" t="s">
        <v>12</v>
      </c>
      <c r="D94" s="399"/>
      <c r="E94" s="469"/>
      <c r="F94" s="401"/>
      <c r="G94" s="298"/>
      <c r="H94" s="17"/>
      <c r="I94" s="18"/>
      <c r="J94" s="510"/>
      <c r="K94" s="511"/>
      <c r="L94" s="512"/>
      <c r="M94" s="124"/>
      <c r="N94" s="389"/>
      <c r="O94" s="516"/>
      <c r="P94" s="510"/>
      <c r="Q94" s="516"/>
      <c r="R94" s="510"/>
      <c r="S94" s="19"/>
      <c r="T94" s="366"/>
      <c r="U94" s="333"/>
      <c r="V94" s="10"/>
      <c r="W94" s="10"/>
      <c r="X94" s="18"/>
      <c r="Y94" s="10"/>
      <c r="Z94" s="366"/>
      <c r="AA94" s="511"/>
      <c r="AB94" s="602"/>
      <c r="AC94" s="532"/>
      <c r="AD94" s="573"/>
      <c r="AE94" s="573"/>
      <c r="AF94" s="358"/>
      <c r="AG94" s="289"/>
      <c r="AH94" s="311"/>
      <c r="AI94" s="86"/>
      <c r="AJ94" s="55"/>
      <c r="AK94" s="310"/>
      <c r="AL94" s="298"/>
    </row>
    <row r="95" spans="1:38" s="16" customFormat="1" ht="12.75" outlineLevel="1">
      <c r="A95" s="199"/>
      <c r="B95" s="357"/>
      <c r="C95" s="415" t="s">
        <v>13</v>
      </c>
      <c r="D95" s="399"/>
      <c r="E95" s="469"/>
      <c r="F95" s="401"/>
      <c r="G95" s="298"/>
      <c r="H95" s="17"/>
      <c r="I95" s="18"/>
      <c r="J95" s="510"/>
      <c r="K95" s="511"/>
      <c r="L95" s="512"/>
      <c r="M95" s="124"/>
      <c r="N95" s="389"/>
      <c r="O95" s="516"/>
      <c r="P95" s="510"/>
      <c r="Q95" s="516"/>
      <c r="R95" s="510"/>
      <c r="S95" s="19"/>
      <c r="T95" s="366"/>
      <c r="U95" s="333"/>
      <c r="V95" s="10"/>
      <c r="W95" s="10"/>
      <c r="X95" s="18"/>
      <c r="Y95" s="10"/>
      <c r="Z95" s="366"/>
      <c r="AA95" s="511"/>
      <c r="AB95" s="602"/>
      <c r="AC95" s="532"/>
      <c r="AD95" s="573"/>
      <c r="AE95" s="573"/>
      <c r="AF95" s="358"/>
      <c r="AG95" s="289"/>
      <c r="AH95" s="311"/>
      <c r="AI95" s="86"/>
      <c r="AJ95" s="55"/>
      <c r="AK95" s="310"/>
      <c r="AL95" s="298"/>
    </row>
    <row r="96" spans="1:38" s="16" customFormat="1" ht="12.75" outlineLevel="1">
      <c r="A96" s="199"/>
      <c r="B96" s="357"/>
      <c r="C96" s="415" t="s">
        <v>14</v>
      </c>
      <c r="D96" s="399"/>
      <c r="E96" s="469"/>
      <c r="F96" s="401"/>
      <c r="G96" s="298"/>
      <c r="H96" s="17"/>
      <c r="I96" s="18"/>
      <c r="J96" s="510"/>
      <c r="K96" s="511"/>
      <c r="L96" s="512"/>
      <c r="M96" s="124"/>
      <c r="N96" s="389"/>
      <c r="O96" s="516"/>
      <c r="P96" s="510"/>
      <c r="Q96" s="516"/>
      <c r="R96" s="510"/>
      <c r="S96" s="19"/>
      <c r="T96" s="366"/>
      <c r="U96" s="333"/>
      <c r="V96" s="10"/>
      <c r="W96" s="10"/>
      <c r="X96" s="18"/>
      <c r="Y96" s="10"/>
      <c r="Z96" s="366"/>
      <c r="AA96" s="511"/>
      <c r="AB96" s="602"/>
      <c r="AC96" s="532"/>
      <c r="AD96" s="573"/>
      <c r="AE96" s="573"/>
      <c r="AF96" s="358"/>
      <c r="AG96" s="289"/>
      <c r="AH96" s="311"/>
      <c r="AI96" s="86"/>
      <c r="AJ96" s="55"/>
      <c r="AK96" s="310"/>
      <c r="AL96" s="298"/>
    </row>
    <row r="97" spans="1:38" s="16" customFormat="1" ht="12.75" outlineLevel="1">
      <c r="A97" s="199"/>
      <c r="B97" s="357"/>
      <c r="C97" s="415" t="s">
        <v>15</v>
      </c>
      <c r="D97" s="399"/>
      <c r="E97" s="469"/>
      <c r="F97" s="401"/>
      <c r="G97" s="298"/>
      <c r="H97" s="17"/>
      <c r="I97" s="18"/>
      <c r="J97" s="510"/>
      <c r="K97" s="511"/>
      <c r="L97" s="512"/>
      <c r="M97" s="124"/>
      <c r="N97" s="389"/>
      <c r="O97" s="516"/>
      <c r="P97" s="510"/>
      <c r="Q97" s="516"/>
      <c r="R97" s="510"/>
      <c r="S97" s="19"/>
      <c r="T97" s="366"/>
      <c r="U97" s="333"/>
      <c r="V97" s="10"/>
      <c r="W97" s="10"/>
      <c r="X97" s="18"/>
      <c r="Y97" s="10"/>
      <c r="Z97" s="366"/>
      <c r="AA97" s="511"/>
      <c r="AB97" s="602"/>
      <c r="AC97" s="532"/>
      <c r="AD97" s="573"/>
      <c r="AE97" s="573"/>
      <c r="AF97" s="358"/>
      <c r="AG97" s="289"/>
      <c r="AH97" s="311"/>
      <c r="AI97" s="86"/>
      <c r="AJ97" s="55"/>
      <c r="AK97" s="310"/>
      <c r="AL97" s="298"/>
    </row>
    <row r="98" spans="1:38" s="16" customFormat="1" ht="25.5" outlineLevel="1">
      <c r="A98" s="199"/>
      <c r="B98" s="357"/>
      <c r="C98" s="415" t="s">
        <v>16</v>
      </c>
      <c r="D98" s="399"/>
      <c r="E98" s="469"/>
      <c r="F98" s="401"/>
      <c r="G98" s="298"/>
      <c r="H98" s="17"/>
      <c r="I98" s="18"/>
      <c r="J98" s="510"/>
      <c r="K98" s="511"/>
      <c r="L98" s="512"/>
      <c r="M98" s="124"/>
      <c r="N98" s="389"/>
      <c r="O98" s="516"/>
      <c r="P98" s="510"/>
      <c r="Q98" s="516"/>
      <c r="R98" s="510"/>
      <c r="S98" s="19"/>
      <c r="T98" s="366"/>
      <c r="U98" s="333"/>
      <c r="V98" s="10"/>
      <c r="W98" s="10"/>
      <c r="X98" s="18"/>
      <c r="Y98" s="10"/>
      <c r="Z98" s="366"/>
      <c r="AA98" s="511"/>
      <c r="AB98" s="602"/>
      <c r="AC98" s="532"/>
      <c r="AD98" s="573"/>
      <c r="AE98" s="573"/>
      <c r="AF98" s="358"/>
      <c r="AG98" s="289"/>
      <c r="AH98" s="311"/>
      <c r="AI98" s="86"/>
      <c r="AJ98" s="55"/>
      <c r="AK98" s="310"/>
      <c r="AL98" s="298"/>
    </row>
    <row r="99" spans="1:38" s="16" customFormat="1" ht="25.5" outlineLevel="1">
      <c r="A99" s="199"/>
      <c r="B99" s="357"/>
      <c r="C99" s="415" t="s">
        <v>17</v>
      </c>
      <c r="D99" s="399"/>
      <c r="E99" s="469"/>
      <c r="F99" s="401"/>
      <c r="G99" s="298"/>
      <c r="H99" s="17"/>
      <c r="I99" s="18"/>
      <c r="J99" s="510"/>
      <c r="K99" s="511"/>
      <c r="L99" s="512"/>
      <c r="M99" s="124"/>
      <c r="N99" s="389"/>
      <c r="O99" s="516"/>
      <c r="P99" s="510"/>
      <c r="Q99" s="516"/>
      <c r="R99" s="510"/>
      <c r="S99" s="19"/>
      <c r="T99" s="366"/>
      <c r="U99" s="333"/>
      <c r="V99" s="10"/>
      <c r="W99" s="10"/>
      <c r="X99" s="18"/>
      <c r="Y99" s="10"/>
      <c r="Z99" s="366"/>
      <c r="AA99" s="511"/>
      <c r="AB99" s="602"/>
      <c r="AC99" s="532"/>
      <c r="AD99" s="573"/>
      <c r="AE99" s="573"/>
      <c r="AF99" s="358"/>
      <c r="AG99" s="289"/>
      <c r="AH99" s="311"/>
      <c r="AI99" s="86"/>
      <c r="AJ99" s="55"/>
      <c r="AK99" s="310"/>
      <c r="AL99" s="298"/>
    </row>
    <row r="100" spans="1:38" s="16" customFormat="1" ht="13.5" outlineLevel="1" thickBot="1">
      <c r="A100" s="199"/>
      <c r="B100" s="357"/>
      <c r="C100" s="410" t="s">
        <v>226</v>
      </c>
      <c r="D100" s="363"/>
      <c r="E100" s="470"/>
      <c r="F100" s="475"/>
      <c r="G100" s="298"/>
      <c r="H100" s="17"/>
      <c r="I100" s="18"/>
      <c r="J100" s="510"/>
      <c r="K100" s="511"/>
      <c r="L100" s="512"/>
      <c r="M100" s="124"/>
      <c r="N100" s="389"/>
      <c r="O100" s="516"/>
      <c r="P100" s="510"/>
      <c r="Q100" s="516"/>
      <c r="R100" s="510"/>
      <c r="S100" s="19"/>
      <c r="T100" s="366"/>
      <c r="U100" s="333"/>
      <c r="V100" s="10"/>
      <c r="W100" s="10"/>
      <c r="X100" s="18"/>
      <c r="Y100" s="10"/>
      <c r="Z100" s="366"/>
      <c r="AA100" s="602"/>
      <c r="AB100" s="603"/>
      <c r="AC100" s="532"/>
      <c r="AD100" s="573"/>
      <c r="AE100" s="573"/>
      <c r="AF100" s="358"/>
      <c r="AG100" s="289"/>
      <c r="AH100" s="311"/>
      <c r="AI100" s="86"/>
      <c r="AJ100" s="55"/>
      <c r="AK100" s="310"/>
      <c r="AL100" s="298"/>
    </row>
    <row r="101" spans="1:38" s="11" customFormat="1" ht="15" thickBot="1">
      <c r="A101" s="361" t="str">
        <f>FIXED($C$7,0,1)</f>
        <v>0</v>
      </c>
      <c r="B101" s="20" t="s">
        <v>18</v>
      </c>
      <c r="C101" s="418" t="s">
        <v>19</v>
      </c>
      <c r="D101" s="499"/>
      <c r="E101" s="471"/>
      <c r="F101" s="476"/>
      <c r="G101" s="299"/>
      <c r="H101" s="14"/>
      <c r="I101" s="12"/>
      <c r="J101" s="504">
        <f>SUM(J88:J100)</f>
        <v>0</v>
      </c>
      <c r="K101" s="505">
        <f>SUM(K88:K100)</f>
        <v>0</v>
      </c>
      <c r="L101" s="506">
        <f>SUM(L88:L100)</f>
        <v>0</v>
      </c>
      <c r="M101" s="122"/>
      <c r="N101" s="384"/>
      <c r="O101" s="546">
        <f>SUM(O88:O100)</f>
        <v>0</v>
      </c>
      <c r="P101" s="504">
        <f>SUM(P88:P100)</f>
        <v>0</v>
      </c>
      <c r="Q101" s="546">
        <f>SUM(Q88:Q100)</f>
        <v>0</v>
      </c>
      <c r="R101" s="504">
        <f>SUM(R88:R100)</f>
        <v>0</v>
      </c>
      <c r="S101" s="324"/>
      <c r="T101" s="370"/>
      <c r="U101" s="334"/>
      <c r="V101" s="138"/>
      <c r="W101" s="138"/>
      <c r="X101" s="163"/>
      <c r="Y101" s="138"/>
      <c r="Z101" s="370"/>
      <c r="AA101" s="604">
        <f>SUM(AA88:AA100)</f>
        <v>0</v>
      </c>
      <c r="AB101" s="605"/>
      <c r="AC101" s="580">
        <f>SUM(AC88:AC100)</f>
        <v>0</v>
      </c>
      <c r="AD101" s="606"/>
      <c r="AE101" s="504">
        <f>AC101</f>
        <v>0</v>
      </c>
      <c r="AF101" s="91">
        <f>IF((AE101-D101)&gt;0,(AE101-D101),0)</f>
        <v>0</v>
      </c>
      <c r="AG101" s="292"/>
      <c r="AH101" s="303" t="b">
        <f>IF($AJ$2="PME",$AJ$4,IF($AJ$2="ETI",$AJ$5))</f>
        <v>0</v>
      </c>
      <c r="AI101" s="83">
        <f>AE101*AH101</f>
        <v>0</v>
      </c>
      <c r="AJ101" s="53" t="str">
        <f>IF(P101&lt;&gt;0,IF((P101+AA101)-AC101=0,"OK","!"),IF(O101&lt;&gt;AA198,IF((O101+AA101)-AC101=0,"OK","!"),IF((J101+AA101)-AC101=0,"OK","!")))</f>
        <v>OK</v>
      </c>
      <c r="AK101" s="314"/>
      <c r="AL101" s="299"/>
    </row>
    <row r="102" spans="1:38" s="16" customFormat="1" ht="13.5" hidden="1" outlineLevel="1" thickBot="1">
      <c r="A102" s="198"/>
      <c r="B102" s="357"/>
      <c r="C102" s="415"/>
      <c r="D102" s="397"/>
      <c r="E102" s="472"/>
      <c r="F102" s="399"/>
      <c r="G102" s="298"/>
      <c r="H102" s="17"/>
      <c r="I102" s="18"/>
      <c r="J102" s="510"/>
      <c r="K102" s="511"/>
      <c r="L102" s="512"/>
      <c r="M102" s="124"/>
      <c r="N102" s="389"/>
      <c r="O102" s="516"/>
      <c r="P102" s="510"/>
      <c r="Q102" s="516"/>
      <c r="R102" s="510"/>
      <c r="S102" s="19"/>
      <c r="T102" s="366"/>
      <c r="U102" s="333"/>
      <c r="V102" s="10"/>
      <c r="W102" s="10"/>
      <c r="X102" s="18"/>
      <c r="Y102" s="10"/>
      <c r="Z102" s="366"/>
      <c r="AA102" s="602"/>
      <c r="AB102" s="603"/>
      <c r="AC102" s="532"/>
      <c r="AD102" s="573"/>
      <c r="AE102" s="573"/>
      <c r="AF102" s="358"/>
      <c r="AG102" s="289"/>
      <c r="AH102" s="311"/>
      <c r="AI102" s="86"/>
      <c r="AJ102" s="55"/>
      <c r="AK102" s="310"/>
      <c r="AL102" s="298"/>
    </row>
    <row r="103" spans="1:38" s="16" customFormat="1" ht="13.5" hidden="1" outlineLevel="1" thickBot="1">
      <c r="A103" s="198"/>
      <c r="B103" s="357"/>
      <c r="C103" s="415"/>
      <c r="D103" s="399"/>
      <c r="E103" s="472"/>
      <c r="F103" s="399"/>
      <c r="G103" s="298"/>
      <c r="H103" s="17"/>
      <c r="I103" s="18"/>
      <c r="J103" s="510"/>
      <c r="K103" s="511"/>
      <c r="L103" s="512"/>
      <c r="M103" s="124"/>
      <c r="N103" s="389"/>
      <c r="O103" s="516"/>
      <c r="P103" s="510"/>
      <c r="Q103" s="516"/>
      <c r="R103" s="510"/>
      <c r="S103" s="19"/>
      <c r="T103" s="366"/>
      <c r="U103" s="333"/>
      <c r="V103" s="10"/>
      <c r="W103" s="10"/>
      <c r="X103" s="18"/>
      <c r="Y103" s="10"/>
      <c r="Z103" s="366"/>
      <c r="AA103" s="602"/>
      <c r="AB103" s="603"/>
      <c r="AC103" s="532"/>
      <c r="AD103" s="573"/>
      <c r="AE103" s="573"/>
      <c r="AF103" s="358"/>
      <c r="AG103" s="289"/>
      <c r="AH103" s="311"/>
      <c r="AI103" s="86"/>
      <c r="AJ103" s="55"/>
      <c r="AK103" s="310"/>
      <c r="AL103" s="298"/>
    </row>
    <row r="104" spans="1:38" s="16" customFormat="1" ht="13.5" hidden="1" outlineLevel="1" thickBot="1">
      <c r="A104" s="198"/>
      <c r="B104" s="357"/>
      <c r="C104" s="415"/>
      <c r="D104" s="364"/>
      <c r="E104" s="473"/>
      <c r="F104" s="364"/>
      <c r="G104" s="298"/>
      <c r="H104" s="17"/>
      <c r="I104" s="18"/>
      <c r="J104" s="510"/>
      <c r="K104" s="511"/>
      <c r="L104" s="512"/>
      <c r="M104" s="124"/>
      <c r="N104" s="389"/>
      <c r="O104" s="516"/>
      <c r="P104" s="510"/>
      <c r="Q104" s="516"/>
      <c r="R104" s="510"/>
      <c r="S104" s="19"/>
      <c r="T104" s="371"/>
      <c r="U104" s="333"/>
      <c r="V104" s="10"/>
      <c r="W104" s="10"/>
      <c r="X104" s="18"/>
      <c r="Y104" s="10"/>
      <c r="Z104" s="371"/>
      <c r="AA104" s="602"/>
      <c r="AB104" s="603"/>
      <c r="AC104" s="532"/>
      <c r="AD104" s="573"/>
      <c r="AE104" s="573"/>
      <c r="AF104" s="358"/>
      <c r="AG104" s="289"/>
      <c r="AH104" s="311"/>
      <c r="AI104" s="86"/>
      <c r="AJ104" s="55"/>
      <c r="AK104" s="310"/>
      <c r="AL104" s="298"/>
    </row>
    <row r="105" spans="1:38" s="11" customFormat="1" ht="26.25" collapsed="1" thickBot="1">
      <c r="A105" s="361" t="str">
        <f>FIXED($C$7,0,1)</f>
        <v>0</v>
      </c>
      <c r="B105" s="20" t="s">
        <v>20</v>
      </c>
      <c r="C105" s="418" t="s">
        <v>21</v>
      </c>
      <c r="D105" s="499"/>
      <c r="E105" s="471"/>
      <c r="F105" s="476"/>
      <c r="G105" s="299"/>
      <c r="H105" s="14"/>
      <c r="I105" s="12"/>
      <c r="J105" s="504">
        <f>SUM(J102:J104)</f>
        <v>0</v>
      </c>
      <c r="K105" s="505">
        <f>SUM(K102:K104)</f>
        <v>0</v>
      </c>
      <c r="L105" s="506">
        <f>SUM(L102:L104)</f>
        <v>0</v>
      </c>
      <c r="M105" s="122"/>
      <c r="N105" s="384"/>
      <c r="O105" s="546">
        <f>SUM(O102:O104)</f>
        <v>0</v>
      </c>
      <c r="P105" s="504">
        <f>SUM(P102:P104)</f>
        <v>0</v>
      </c>
      <c r="Q105" s="546">
        <f>SUM(Q102:Q104)</f>
        <v>0</v>
      </c>
      <c r="R105" s="504">
        <f>SUM(R102:R104)</f>
        <v>0</v>
      </c>
      <c r="S105" s="324"/>
      <c r="T105" s="370"/>
      <c r="U105" s="334"/>
      <c r="V105" s="138"/>
      <c r="W105" s="138"/>
      <c r="X105" s="163"/>
      <c r="Y105" s="138"/>
      <c r="Z105" s="370"/>
      <c r="AA105" s="604">
        <f>SUM(AA102:AA104)</f>
        <v>0</v>
      </c>
      <c r="AB105" s="605"/>
      <c r="AC105" s="541">
        <f>SUM(AC102:AC104)</f>
        <v>0</v>
      </c>
      <c r="AD105" s="606"/>
      <c r="AE105" s="504">
        <f>AC105</f>
        <v>0</v>
      </c>
      <c r="AF105" s="91">
        <f>IF((AE105-D105)&gt;0,(AE105-D105),0)</f>
        <v>0</v>
      </c>
      <c r="AG105" s="292"/>
      <c r="AH105" s="303">
        <f>IF($AJ$2="PME",40%,20%)</f>
        <v>0.2</v>
      </c>
      <c r="AI105" s="83">
        <f>AE105*AH105</f>
        <v>0</v>
      </c>
      <c r="AJ105" s="53" t="str">
        <f>IF(P105&lt;&gt;0,IF((P105+AA105)-AC105=0,"OK","!"),IF(O105&lt;&gt;0,IF((O105+AA105)-AC105=0,"OK","!"),IF((J105+AA105)-AC105=0,"OK","!")))</f>
        <v>OK</v>
      </c>
      <c r="AK105" s="314"/>
      <c r="AL105" s="299"/>
    </row>
    <row r="106" spans="1:38" s="16" customFormat="1" ht="13.5" hidden="1" outlineLevel="1" thickBot="1">
      <c r="A106" s="198"/>
      <c r="B106" s="357"/>
      <c r="C106" s="415"/>
      <c r="D106" s="364"/>
      <c r="E106" s="473"/>
      <c r="F106" s="364"/>
      <c r="G106" s="298"/>
      <c r="H106" s="17"/>
      <c r="I106" s="18"/>
      <c r="J106" s="510"/>
      <c r="K106" s="511"/>
      <c r="L106" s="512"/>
      <c r="M106" s="124"/>
      <c r="N106" s="389"/>
      <c r="O106" s="516"/>
      <c r="P106" s="510"/>
      <c r="Q106" s="516"/>
      <c r="R106" s="510"/>
      <c r="S106" s="19"/>
      <c r="T106" s="366"/>
      <c r="U106" s="333"/>
      <c r="V106" s="10"/>
      <c r="W106" s="10"/>
      <c r="X106" s="18"/>
      <c r="Y106" s="10"/>
      <c r="Z106" s="366"/>
      <c r="AA106" s="602"/>
      <c r="AB106" s="603"/>
      <c r="AC106" s="532"/>
      <c r="AD106" s="573"/>
      <c r="AE106" s="573"/>
      <c r="AF106" s="358"/>
      <c r="AG106" s="289"/>
      <c r="AH106" s="311"/>
      <c r="AI106" s="86"/>
      <c r="AJ106" s="55"/>
      <c r="AK106" s="310"/>
      <c r="AL106" s="298"/>
    </row>
    <row r="107" spans="1:38" s="16" customFormat="1" ht="13.5" hidden="1" outlineLevel="1" thickBot="1">
      <c r="A107" s="198"/>
      <c r="B107" s="357"/>
      <c r="C107" s="415"/>
      <c r="D107" s="364"/>
      <c r="E107" s="473"/>
      <c r="F107" s="364"/>
      <c r="G107" s="298"/>
      <c r="H107" s="17"/>
      <c r="I107" s="18"/>
      <c r="J107" s="510"/>
      <c r="K107" s="511"/>
      <c r="L107" s="512"/>
      <c r="M107" s="124"/>
      <c r="N107" s="389"/>
      <c r="O107" s="516"/>
      <c r="P107" s="510"/>
      <c r="Q107" s="516"/>
      <c r="R107" s="510"/>
      <c r="S107" s="19"/>
      <c r="T107" s="366"/>
      <c r="U107" s="333"/>
      <c r="V107" s="10"/>
      <c r="W107" s="10"/>
      <c r="X107" s="18"/>
      <c r="Y107" s="10"/>
      <c r="Z107" s="366"/>
      <c r="AA107" s="602"/>
      <c r="AB107" s="603"/>
      <c r="AC107" s="532"/>
      <c r="AD107" s="573"/>
      <c r="AE107" s="573"/>
      <c r="AF107" s="358"/>
      <c r="AG107" s="289"/>
      <c r="AH107" s="311"/>
      <c r="AI107" s="86"/>
      <c r="AJ107" s="55"/>
      <c r="AK107" s="310"/>
      <c r="AL107" s="298"/>
    </row>
    <row r="108" spans="1:38" s="16" customFormat="1" ht="13.5" hidden="1" outlineLevel="1" thickBot="1">
      <c r="A108" s="198"/>
      <c r="B108" s="357"/>
      <c r="C108" s="415"/>
      <c r="D108" s="364"/>
      <c r="E108" s="473"/>
      <c r="F108" s="364"/>
      <c r="G108" s="298"/>
      <c r="H108" s="17"/>
      <c r="I108" s="18"/>
      <c r="J108" s="510"/>
      <c r="K108" s="511"/>
      <c r="L108" s="512"/>
      <c r="M108" s="124"/>
      <c r="N108" s="389"/>
      <c r="O108" s="516"/>
      <c r="P108" s="510"/>
      <c r="Q108" s="516"/>
      <c r="R108" s="510"/>
      <c r="S108" s="19"/>
      <c r="T108" s="366"/>
      <c r="U108" s="333"/>
      <c r="V108" s="10"/>
      <c r="W108" s="10"/>
      <c r="X108" s="18"/>
      <c r="Y108" s="10"/>
      <c r="Z108" s="366"/>
      <c r="AA108" s="602"/>
      <c r="AB108" s="603"/>
      <c r="AC108" s="532"/>
      <c r="AD108" s="573"/>
      <c r="AE108" s="573"/>
      <c r="AF108" s="358"/>
      <c r="AG108" s="289"/>
      <c r="AH108" s="311"/>
      <c r="AI108" s="86"/>
      <c r="AJ108" s="55"/>
      <c r="AK108" s="310"/>
      <c r="AL108" s="298"/>
    </row>
    <row r="109" spans="1:38" s="11" customFormat="1" ht="26.25" collapsed="1" thickBot="1">
      <c r="A109" s="361" t="str">
        <f>FIXED($C$7,0,1)</f>
        <v>0</v>
      </c>
      <c r="B109" s="20" t="s">
        <v>22</v>
      </c>
      <c r="C109" s="418" t="s">
        <v>86</v>
      </c>
      <c r="D109" s="499"/>
      <c r="E109" s="471"/>
      <c r="F109" s="476"/>
      <c r="G109" s="299"/>
      <c r="H109" s="14"/>
      <c r="I109" s="12"/>
      <c r="J109" s="504">
        <f>SUM(J106:J108)</f>
        <v>0</v>
      </c>
      <c r="K109" s="505">
        <f>SUM(K106:K108)</f>
        <v>0</v>
      </c>
      <c r="L109" s="506">
        <f>SUM(L106:L108)</f>
        <v>0</v>
      </c>
      <c r="M109" s="122"/>
      <c r="N109" s="384"/>
      <c r="O109" s="546">
        <f>SUM(O106:O108)</f>
        <v>0</v>
      </c>
      <c r="P109" s="504">
        <f>SUM(P106:P108)</f>
        <v>0</v>
      </c>
      <c r="Q109" s="546">
        <f>SUM(Q106:Q108)</f>
        <v>0</v>
      </c>
      <c r="R109" s="504">
        <f>SUM(R106:R108)</f>
        <v>0</v>
      </c>
      <c r="S109" s="324"/>
      <c r="T109" s="370"/>
      <c r="U109" s="334"/>
      <c r="V109" s="138"/>
      <c r="W109" s="138"/>
      <c r="X109" s="163"/>
      <c r="Y109" s="138"/>
      <c r="Z109" s="370"/>
      <c r="AA109" s="604">
        <f>SUM(AA106:AA108)</f>
        <v>0</v>
      </c>
      <c r="AB109" s="605"/>
      <c r="AC109" s="541">
        <f>SUM(AC106:AC108)</f>
        <v>0</v>
      </c>
      <c r="AD109" s="606"/>
      <c r="AE109" s="504">
        <f>AC109</f>
        <v>0</v>
      </c>
      <c r="AF109" s="91">
        <f>IF((AE109-D109)&gt;0,(AE109-D109),0)</f>
        <v>0</v>
      </c>
      <c r="AG109" s="292"/>
      <c r="AH109" s="303">
        <f>IF($AJ$2="PME",40%,20%)</f>
        <v>0.2</v>
      </c>
      <c r="AI109" s="83">
        <f>AE109*AH109</f>
        <v>0</v>
      </c>
      <c r="AJ109" s="53" t="str">
        <f>IF(P109&lt;&gt;0,IF((P109+AA109)-AC109=0,"OK","!"),IF(O109&lt;&gt;0,IF((O109+AA109)-AC109=0,"OK","!"),IF((J109+AA109)-AC109=0,"OK","!")))</f>
        <v>OK</v>
      </c>
      <c r="AK109" s="314"/>
      <c r="AL109" s="299"/>
    </row>
    <row r="110" spans="1:38" s="16" customFormat="1" ht="13.5" hidden="1" outlineLevel="1" thickBot="1">
      <c r="A110" s="198"/>
      <c r="B110" s="26"/>
      <c r="C110" s="415"/>
      <c r="D110" s="364"/>
      <c r="E110" s="473"/>
      <c r="F110" s="364"/>
      <c r="G110" s="298"/>
      <c r="H110" s="17"/>
      <c r="I110" s="18"/>
      <c r="J110" s="510"/>
      <c r="K110" s="511"/>
      <c r="L110" s="512"/>
      <c r="M110" s="124"/>
      <c r="N110" s="389"/>
      <c r="O110" s="516"/>
      <c r="P110" s="510"/>
      <c r="Q110" s="516"/>
      <c r="R110" s="510"/>
      <c r="S110" s="19"/>
      <c r="T110" s="371"/>
      <c r="U110" s="333"/>
      <c r="V110" s="10"/>
      <c r="W110" s="10"/>
      <c r="X110" s="18"/>
      <c r="Y110" s="10"/>
      <c r="Z110" s="371"/>
      <c r="AA110" s="602"/>
      <c r="AB110" s="603"/>
      <c r="AC110" s="532"/>
      <c r="AD110" s="573"/>
      <c r="AE110" s="573"/>
      <c r="AF110" s="92"/>
      <c r="AG110" s="289"/>
      <c r="AH110" s="311"/>
      <c r="AI110" s="86"/>
      <c r="AJ110" s="55"/>
      <c r="AK110" s="310"/>
      <c r="AL110" s="298"/>
    </row>
    <row r="111" spans="1:38" s="16" customFormat="1" ht="13.5" hidden="1" outlineLevel="1" thickBot="1">
      <c r="A111" s="198"/>
      <c r="B111" s="26"/>
      <c r="C111" s="415"/>
      <c r="D111" s="364"/>
      <c r="E111" s="473"/>
      <c r="F111" s="364"/>
      <c r="G111" s="298"/>
      <c r="H111" s="17"/>
      <c r="I111" s="18"/>
      <c r="J111" s="510"/>
      <c r="K111" s="511"/>
      <c r="L111" s="512"/>
      <c r="M111" s="124"/>
      <c r="N111" s="389"/>
      <c r="O111" s="516"/>
      <c r="P111" s="510"/>
      <c r="Q111" s="516"/>
      <c r="R111" s="510"/>
      <c r="S111" s="19"/>
      <c r="T111" s="366"/>
      <c r="U111" s="333"/>
      <c r="V111" s="10"/>
      <c r="W111" s="10"/>
      <c r="X111" s="18"/>
      <c r="Y111" s="10"/>
      <c r="Z111" s="366"/>
      <c r="AA111" s="602"/>
      <c r="AB111" s="603"/>
      <c r="AC111" s="532"/>
      <c r="AD111" s="573"/>
      <c r="AE111" s="573"/>
      <c r="AF111" s="92"/>
      <c r="AG111" s="289"/>
      <c r="AH111" s="311"/>
      <c r="AI111" s="86"/>
      <c r="AJ111" s="55"/>
      <c r="AK111" s="310"/>
      <c r="AL111" s="298"/>
    </row>
    <row r="112" spans="1:38" s="16" customFormat="1" ht="13.5" hidden="1" outlineLevel="1" thickBot="1">
      <c r="A112" s="198"/>
      <c r="B112" s="26"/>
      <c r="C112" s="415"/>
      <c r="D112" s="364"/>
      <c r="E112" s="473"/>
      <c r="F112" s="364"/>
      <c r="G112" s="298"/>
      <c r="H112" s="17"/>
      <c r="I112" s="18"/>
      <c r="J112" s="510"/>
      <c r="K112" s="511"/>
      <c r="L112" s="512"/>
      <c r="M112" s="124"/>
      <c r="N112" s="389"/>
      <c r="O112" s="516"/>
      <c r="P112" s="510"/>
      <c r="Q112" s="516"/>
      <c r="R112" s="510"/>
      <c r="S112" s="19"/>
      <c r="T112" s="366"/>
      <c r="U112" s="333"/>
      <c r="V112" s="10"/>
      <c r="W112" s="10"/>
      <c r="X112" s="18"/>
      <c r="Y112" s="10"/>
      <c r="Z112" s="366"/>
      <c r="AA112" s="602"/>
      <c r="AB112" s="603"/>
      <c r="AC112" s="532"/>
      <c r="AD112" s="573"/>
      <c r="AE112" s="573"/>
      <c r="AF112" s="92"/>
      <c r="AG112" s="289"/>
      <c r="AH112" s="311"/>
      <c r="AI112" s="86"/>
      <c r="AJ112" s="55"/>
      <c r="AK112" s="310"/>
      <c r="AL112" s="298"/>
    </row>
    <row r="113" spans="1:38" s="11" customFormat="1" ht="26.25" collapsed="1" thickBot="1">
      <c r="A113" s="361" t="str">
        <f>FIXED($C$7,0,1)</f>
        <v>0</v>
      </c>
      <c r="B113" s="20" t="s">
        <v>23</v>
      </c>
      <c r="C113" s="418" t="s">
        <v>87</v>
      </c>
      <c r="D113" s="499"/>
      <c r="E113" s="471"/>
      <c r="F113" s="476"/>
      <c r="G113" s="299"/>
      <c r="H113" s="14"/>
      <c r="I113" s="12"/>
      <c r="J113" s="504">
        <f>SUM(J110:J112)</f>
        <v>0</v>
      </c>
      <c r="K113" s="505">
        <f>SUM(K110:K112)</f>
        <v>0</v>
      </c>
      <c r="L113" s="506">
        <f>SUM(L110:L112)</f>
        <v>0</v>
      </c>
      <c r="M113" s="122"/>
      <c r="N113" s="384"/>
      <c r="O113" s="546">
        <f>SUM(O110:O112)</f>
        <v>0</v>
      </c>
      <c r="P113" s="504">
        <f>SUM(P110:P112)</f>
        <v>0</v>
      </c>
      <c r="Q113" s="546">
        <f>SUM(Q110:Q112)</f>
        <v>0</v>
      </c>
      <c r="R113" s="504">
        <f>SUM(R110:R112)</f>
        <v>0</v>
      </c>
      <c r="S113" s="324"/>
      <c r="T113" s="370"/>
      <c r="U113" s="334"/>
      <c r="V113" s="138"/>
      <c r="W113" s="138"/>
      <c r="X113" s="163"/>
      <c r="Y113" s="138"/>
      <c r="Z113" s="370"/>
      <c r="AA113" s="604">
        <f>SUM(AA110:AA112)</f>
        <v>0</v>
      </c>
      <c r="AB113" s="605"/>
      <c r="AC113" s="541">
        <f>SUM(AC110:AC112)</f>
        <v>0</v>
      </c>
      <c r="AD113" s="606"/>
      <c r="AE113" s="504">
        <f>AC113</f>
        <v>0</v>
      </c>
      <c r="AF113" s="91">
        <f>IF((AE113-D113)&gt;0,(AE113-D113),0)</f>
        <v>0</v>
      </c>
      <c r="AG113" s="292"/>
      <c r="AH113" s="303">
        <f>IF($AJ$2="PME",40%,20%)</f>
        <v>0.2</v>
      </c>
      <c r="AI113" s="83">
        <f>AE113*AH113</f>
        <v>0</v>
      </c>
      <c r="AJ113" s="53" t="str">
        <f>IF(P113&lt;&gt;0,IF((P113+AA113)-AC113=0,"OK","!"),IF(O113&lt;&gt;0,IF((O113+AA113)-AC113=0,"OK","!"),IF((J113+AA113)-AC113=0,"OK","!")))</f>
        <v>OK</v>
      </c>
      <c r="AK113" s="314"/>
      <c r="AL113" s="299"/>
    </row>
    <row r="114" spans="1:38" s="6" customFormat="1" ht="12.75" outlineLevel="1">
      <c r="A114" s="199"/>
      <c r="B114" s="24"/>
      <c r="C114" s="416" t="s">
        <v>24</v>
      </c>
      <c r="D114" s="364"/>
      <c r="E114" s="473"/>
      <c r="F114" s="364"/>
      <c r="G114" s="300"/>
      <c r="H114" s="8"/>
      <c r="I114" s="9"/>
      <c r="J114" s="517"/>
      <c r="K114" s="518"/>
      <c r="L114" s="519"/>
      <c r="M114" s="80"/>
      <c r="N114" s="390"/>
      <c r="O114" s="532"/>
      <c r="P114" s="517"/>
      <c r="Q114" s="532"/>
      <c r="R114" s="517"/>
      <c r="S114" s="325"/>
      <c r="T114" s="366"/>
      <c r="U114" s="335"/>
      <c r="V114" s="7"/>
      <c r="W114" s="7"/>
      <c r="X114" s="9"/>
      <c r="Y114" s="7"/>
      <c r="Z114" s="366"/>
      <c r="AA114" s="607"/>
      <c r="AB114" s="608"/>
      <c r="AC114" s="532"/>
      <c r="AD114" s="573"/>
      <c r="AE114" s="573"/>
      <c r="AF114" s="90"/>
      <c r="AG114" s="290"/>
      <c r="AH114" s="315"/>
      <c r="AI114" s="117"/>
      <c r="AJ114" s="69"/>
      <c r="AK114" s="305"/>
      <c r="AL114" s="300"/>
    </row>
    <row r="115" spans="1:38" s="6" customFormat="1" ht="12.75" outlineLevel="1">
      <c r="A115" s="199"/>
      <c r="B115" s="357"/>
      <c r="C115" s="415" t="s">
        <v>25</v>
      </c>
      <c r="D115" s="364"/>
      <c r="E115" s="473"/>
      <c r="F115" s="364"/>
      <c r="G115" s="300"/>
      <c r="H115" s="8"/>
      <c r="I115" s="9"/>
      <c r="J115" s="510"/>
      <c r="K115" s="511"/>
      <c r="L115" s="512"/>
      <c r="M115" s="124"/>
      <c r="N115" s="389"/>
      <c r="O115" s="516"/>
      <c r="P115" s="510"/>
      <c r="Q115" s="516"/>
      <c r="R115" s="510"/>
      <c r="S115" s="19"/>
      <c r="T115" s="366"/>
      <c r="U115" s="333"/>
      <c r="V115" s="10"/>
      <c r="W115" s="10"/>
      <c r="X115" s="18"/>
      <c r="Y115" s="10"/>
      <c r="Z115" s="366"/>
      <c r="AA115" s="602"/>
      <c r="AB115" s="603"/>
      <c r="AC115" s="532"/>
      <c r="AD115" s="573"/>
      <c r="AE115" s="573"/>
      <c r="AF115" s="354"/>
      <c r="AG115" s="290"/>
      <c r="AH115" s="315"/>
      <c r="AI115" s="117"/>
      <c r="AJ115" s="69"/>
      <c r="AK115" s="305"/>
      <c r="AL115" s="300"/>
    </row>
    <row r="116" spans="1:38" s="6" customFormat="1" ht="25.5" outlineLevel="1">
      <c r="A116" s="199"/>
      <c r="B116" s="357"/>
      <c r="C116" s="415" t="s">
        <v>26</v>
      </c>
      <c r="D116" s="364"/>
      <c r="E116" s="473"/>
      <c r="F116" s="364"/>
      <c r="G116" s="300"/>
      <c r="H116" s="8"/>
      <c r="I116" s="9"/>
      <c r="J116" s="517"/>
      <c r="K116" s="518"/>
      <c r="L116" s="519"/>
      <c r="M116" s="80"/>
      <c r="N116" s="390"/>
      <c r="O116" s="532"/>
      <c r="P116" s="517"/>
      <c r="Q116" s="532"/>
      <c r="R116" s="517"/>
      <c r="S116" s="325"/>
      <c r="T116" s="366"/>
      <c r="U116" s="335"/>
      <c r="V116" s="7"/>
      <c r="W116" s="7"/>
      <c r="X116" s="9"/>
      <c r="Y116" s="7"/>
      <c r="Z116" s="366"/>
      <c r="AA116" s="607"/>
      <c r="AB116" s="608"/>
      <c r="AC116" s="532"/>
      <c r="AD116" s="573"/>
      <c r="AE116" s="573"/>
      <c r="AF116" s="354"/>
      <c r="AG116" s="290"/>
      <c r="AH116" s="315"/>
      <c r="AI116" s="117"/>
      <c r="AJ116" s="69"/>
      <c r="AK116" s="305"/>
      <c r="AL116" s="300"/>
    </row>
    <row r="117" spans="1:38" s="6" customFormat="1" ht="12.75" outlineLevel="1">
      <c r="A117" s="199"/>
      <c r="B117" s="357"/>
      <c r="C117" s="415" t="s">
        <v>27</v>
      </c>
      <c r="D117" s="364"/>
      <c r="E117" s="473"/>
      <c r="F117" s="364"/>
      <c r="G117" s="300"/>
      <c r="H117" s="8"/>
      <c r="I117" s="9"/>
      <c r="J117" s="517"/>
      <c r="K117" s="518"/>
      <c r="L117" s="519"/>
      <c r="M117" s="80"/>
      <c r="N117" s="390"/>
      <c r="O117" s="532"/>
      <c r="P117" s="517"/>
      <c r="Q117" s="532"/>
      <c r="R117" s="517"/>
      <c r="S117" s="325"/>
      <c r="T117" s="366"/>
      <c r="U117" s="335"/>
      <c r="V117" s="7"/>
      <c r="W117" s="7"/>
      <c r="X117" s="9"/>
      <c r="Y117" s="7"/>
      <c r="Z117" s="366"/>
      <c r="AA117" s="607"/>
      <c r="AB117" s="608"/>
      <c r="AC117" s="532"/>
      <c r="AD117" s="573"/>
      <c r="AE117" s="573"/>
      <c r="AF117" s="354"/>
      <c r="AG117" s="290"/>
      <c r="AH117" s="315"/>
      <c r="AI117" s="117"/>
      <c r="AJ117" s="69"/>
      <c r="AK117" s="305"/>
      <c r="AL117" s="300"/>
    </row>
    <row r="118" spans="1:38" s="6" customFormat="1" ht="25.5" outlineLevel="1">
      <c r="A118" s="199"/>
      <c r="B118" s="357"/>
      <c r="C118" s="415" t="s">
        <v>28</v>
      </c>
      <c r="D118" s="364"/>
      <c r="E118" s="473"/>
      <c r="F118" s="364"/>
      <c r="G118" s="300"/>
      <c r="H118" s="8"/>
      <c r="I118" s="9"/>
      <c r="J118" s="517"/>
      <c r="K118" s="518"/>
      <c r="L118" s="519"/>
      <c r="M118" s="80"/>
      <c r="N118" s="390"/>
      <c r="O118" s="532"/>
      <c r="P118" s="517"/>
      <c r="Q118" s="532"/>
      <c r="R118" s="517"/>
      <c r="S118" s="325"/>
      <c r="T118" s="366"/>
      <c r="U118" s="335"/>
      <c r="V118" s="7"/>
      <c r="W118" s="7"/>
      <c r="X118" s="9"/>
      <c r="Y118" s="7"/>
      <c r="Z118" s="366"/>
      <c r="AA118" s="607"/>
      <c r="AB118" s="608"/>
      <c r="AC118" s="532"/>
      <c r="AD118" s="573"/>
      <c r="AE118" s="573"/>
      <c r="AF118" s="354"/>
      <c r="AG118" s="290"/>
      <c r="AH118" s="315"/>
      <c r="AI118" s="117"/>
      <c r="AJ118" s="69"/>
      <c r="AK118" s="305"/>
      <c r="AL118" s="300"/>
    </row>
    <row r="119" spans="1:38" s="6" customFormat="1" ht="13.5" outlineLevel="1" thickBot="1">
      <c r="A119" s="199"/>
      <c r="B119" s="357"/>
      <c r="C119" s="410" t="s">
        <v>226</v>
      </c>
      <c r="D119" s="364"/>
      <c r="E119" s="473"/>
      <c r="F119" s="364"/>
      <c r="G119" s="300"/>
      <c r="H119" s="8"/>
      <c r="I119" s="9"/>
      <c r="J119" s="517"/>
      <c r="K119" s="518"/>
      <c r="L119" s="519"/>
      <c r="M119" s="80"/>
      <c r="N119" s="390"/>
      <c r="O119" s="532"/>
      <c r="P119" s="517"/>
      <c r="Q119" s="532"/>
      <c r="R119" s="517"/>
      <c r="S119" s="325"/>
      <c r="T119" s="366"/>
      <c r="U119" s="335"/>
      <c r="V119" s="7"/>
      <c r="W119" s="7"/>
      <c r="X119" s="9"/>
      <c r="Y119" s="7"/>
      <c r="Z119" s="366"/>
      <c r="AA119" s="607"/>
      <c r="AB119" s="608"/>
      <c r="AC119" s="532"/>
      <c r="AD119" s="573"/>
      <c r="AE119" s="573"/>
      <c r="AF119" s="354"/>
      <c r="AG119" s="290"/>
      <c r="AH119" s="315"/>
      <c r="AI119" s="117"/>
      <c r="AJ119" s="69"/>
      <c r="AK119" s="305"/>
      <c r="AL119" s="300"/>
    </row>
    <row r="120" spans="1:38" s="11" customFormat="1" ht="26.25" thickBot="1">
      <c r="A120" s="361" t="str">
        <f>FIXED($C$7,0,1)</f>
        <v>0</v>
      </c>
      <c r="B120" s="20" t="s">
        <v>29</v>
      </c>
      <c r="C120" s="418" t="s">
        <v>30</v>
      </c>
      <c r="D120" s="499"/>
      <c r="E120" s="471"/>
      <c r="F120" s="476"/>
      <c r="G120" s="299"/>
      <c r="H120" s="14"/>
      <c r="I120" s="12"/>
      <c r="J120" s="504">
        <f>SUM(J114:J119)</f>
        <v>0</v>
      </c>
      <c r="K120" s="505">
        <f>SUM(K114:K119)</f>
        <v>0</v>
      </c>
      <c r="L120" s="506">
        <f>SUM(L114:L119)</f>
        <v>0</v>
      </c>
      <c r="M120" s="122"/>
      <c r="N120" s="384"/>
      <c r="O120" s="546">
        <f>SUM(O114:O119)</f>
        <v>0</v>
      </c>
      <c r="P120" s="504">
        <f>SUM(P114:P119)</f>
        <v>0</v>
      </c>
      <c r="Q120" s="546">
        <f>SUM(Q114:Q119)</f>
        <v>0</v>
      </c>
      <c r="R120" s="504">
        <f>SUM(R114:R119)</f>
        <v>0</v>
      </c>
      <c r="S120" s="324"/>
      <c r="T120" s="370"/>
      <c r="U120" s="334"/>
      <c r="V120" s="138"/>
      <c r="W120" s="138"/>
      <c r="X120" s="163"/>
      <c r="Y120" s="138"/>
      <c r="Z120" s="370"/>
      <c r="AA120" s="504">
        <f>SUM(AA114:AA119)</f>
        <v>0</v>
      </c>
      <c r="AB120" s="605"/>
      <c r="AC120" s="541">
        <f>SUM(AC114:AC119)</f>
        <v>0</v>
      </c>
      <c r="AD120" s="606"/>
      <c r="AE120" s="504">
        <f>AC120</f>
        <v>0</v>
      </c>
      <c r="AF120" s="91">
        <f>IF((AE120-D120)&gt;0,(AE120-D120),0)</f>
        <v>0</v>
      </c>
      <c r="AG120" s="292"/>
      <c r="AH120" s="303" t="b">
        <f>IF($AJ$2="PME",$AJ$4,IF($AJ$2="ETI",$AJ$5))</f>
        <v>0</v>
      </c>
      <c r="AI120" s="83">
        <f>AE120*AH120</f>
        <v>0</v>
      </c>
      <c r="AJ120" s="53" t="str">
        <f>IF(P120&lt;&gt;0,IF((P120+AA120)-AC120=0,"OK","!"),IF(O120&lt;&gt;0,IF((O120+AA120)-AC120=0,"OK","!"),IF((J120+AA120)-AC120=0,"OK","!")))</f>
        <v>OK</v>
      </c>
      <c r="AK120" s="314"/>
      <c r="AL120" s="299"/>
    </row>
    <row r="121" spans="1:38" s="6" customFormat="1" ht="13.5" hidden="1" outlineLevel="1" thickBot="1">
      <c r="A121" s="199"/>
      <c r="B121" s="357"/>
      <c r="C121" s="415"/>
      <c r="D121" s="364"/>
      <c r="E121" s="473"/>
      <c r="F121" s="364"/>
      <c r="G121" s="300"/>
      <c r="H121" s="8"/>
      <c r="I121" s="9"/>
      <c r="J121" s="517"/>
      <c r="K121" s="518"/>
      <c r="L121" s="519"/>
      <c r="M121" s="80"/>
      <c r="N121" s="390"/>
      <c r="O121" s="532"/>
      <c r="P121" s="517"/>
      <c r="Q121" s="532"/>
      <c r="R121" s="517"/>
      <c r="S121" s="325"/>
      <c r="T121" s="371"/>
      <c r="U121" s="335"/>
      <c r="V121" s="7"/>
      <c r="W121" s="7"/>
      <c r="X121" s="9"/>
      <c r="Y121" s="7"/>
      <c r="Z121" s="371"/>
      <c r="AA121" s="517"/>
      <c r="AB121" s="608"/>
      <c r="AC121" s="532"/>
      <c r="AD121" s="573"/>
      <c r="AE121" s="573"/>
      <c r="AF121" s="354"/>
      <c r="AG121" s="290"/>
      <c r="AH121" s="315"/>
      <c r="AI121" s="117"/>
      <c r="AJ121" s="69"/>
      <c r="AK121" s="305"/>
      <c r="AL121" s="300"/>
    </row>
    <row r="122" spans="1:38" s="6" customFormat="1" ht="13.5" hidden="1" outlineLevel="1" thickBot="1">
      <c r="A122" s="199"/>
      <c r="B122" s="357"/>
      <c r="C122" s="415"/>
      <c r="D122" s="364"/>
      <c r="E122" s="473"/>
      <c r="F122" s="364"/>
      <c r="G122" s="300"/>
      <c r="H122" s="8"/>
      <c r="I122" s="9"/>
      <c r="J122" s="510"/>
      <c r="K122" s="511"/>
      <c r="L122" s="512"/>
      <c r="M122" s="124"/>
      <c r="N122" s="389"/>
      <c r="O122" s="516"/>
      <c r="P122" s="510"/>
      <c r="Q122" s="516"/>
      <c r="R122" s="510"/>
      <c r="S122" s="19"/>
      <c r="T122" s="371"/>
      <c r="U122" s="333"/>
      <c r="V122" s="10"/>
      <c r="W122" s="10"/>
      <c r="X122" s="18"/>
      <c r="Y122" s="10"/>
      <c r="Z122" s="371"/>
      <c r="AA122" s="602"/>
      <c r="AB122" s="603"/>
      <c r="AC122" s="532"/>
      <c r="AD122" s="573"/>
      <c r="AE122" s="573"/>
      <c r="AF122" s="354"/>
      <c r="AG122" s="290"/>
      <c r="AH122" s="315"/>
      <c r="AI122" s="117"/>
      <c r="AJ122" s="69"/>
      <c r="AK122" s="305"/>
      <c r="AL122" s="300"/>
    </row>
    <row r="123" spans="1:38" s="6" customFormat="1" ht="13.5" hidden="1" outlineLevel="1" thickBot="1">
      <c r="A123" s="199"/>
      <c r="B123" s="357"/>
      <c r="C123" s="415"/>
      <c r="D123" s="364"/>
      <c r="E123" s="473"/>
      <c r="F123" s="364"/>
      <c r="G123" s="300"/>
      <c r="H123" s="8"/>
      <c r="I123" s="9"/>
      <c r="J123" s="517"/>
      <c r="K123" s="518"/>
      <c r="L123" s="519"/>
      <c r="M123" s="80"/>
      <c r="N123" s="390"/>
      <c r="O123" s="532"/>
      <c r="P123" s="517"/>
      <c r="Q123" s="532"/>
      <c r="R123" s="517"/>
      <c r="S123" s="325"/>
      <c r="T123" s="371"/>
      <c r="U123" s="335"/>
      <c r="V123" s="7"/>
      <c r="W123" s="7"/>
      <c r="X123" s="9"/>
      <c r="Y123" s="7"/>
      <c r="Z123" s="371"/>
      <c r="AA123" s="517"/>
      <c r="AB123" s="608"/>
      <c r="AC123" s="532"/>
      <c r="AD123" s="573"/>
      <c r="AE123" s="573"/>
      <c r="AF123" s="354"/>
      <c r="AG123" s="290"/>
      <c r="AH123" s="315"/>
      <c r="AI123" s="117"/>
      <c r="AJ123" s="69"/>
      <c r="AK123" s="305"/>
      <c r="AL123" s="300"/>
    </row>
    <row r="124" spans="1:38" s="6" customFormat="1" ht="13.5" hidden="1" outlineLevel="1" thickBot="1">
      <c r="A124" s="199"/>
      <c r="B124" s="357"/>
      <c r="C124" s="415"/>
      <c r="D124" s="364"/>
      <c r="E124" s="473"/>
      <c r="F124" s="364"/>
      <c r="G124" s="300"/>
      <c r="H124" s="8"/>
      <c r="I124" s="9"/>
      <c r="J124" s="517"/>
      <c r="K124" s="518"/>
      <c r="L124" s="519"/>
      <c r="M124" s="80"/>
      <c r="N124" s="390"/>
      <c r="O124" s="532"/>
      <c r="P124" s="517"/>
      <c r="Q124" s="532"/>
      <c r="R124" s="517"/>
      <c r="S124" s="325"/>
      <c r="T124" s="371"/>
      <c r="U124" s="335"/>
      <c r="V124" s="7"/>
      <c r="W124" s="7"/>
      <c r="X124" s="9"/>
      <c r="Y124" s="7"/>
      <c r="Z124" s="371"/>
      <c r="AA124" s="517"/>
      <c r="AB124" s="608"/>
      <c r="AC124" s="532"/>
      <c r="AD124" s="573"/>
      <c r="AE124" s="573"/>
      <c r="AF124" s="78"/>
      <c r="AG124" s="290"/>
      <c r="AH124" s="315"/>
      <c r="AI124" s="117"/>
      <c r="AJ124" s="69"/>
      <c r="AK124" s="305"/>
      <c r="AL124" s="300"/>
    </row>
    <row r="125" spans="1:38" s="6" customFormat="1" ht="13.5" hidden="1" outlineLevel="1" thickBot="1">
      <c r="A125" s="199"/>
      <c r="B125" s="357"/>
      <c r="C125" s="415"/>
      <c r="D125" s="364"/>
      <c r="E125" s="473"/>
      <c r="F125" s="364"/>
      <c r="G125" s="300"/>
      <c r="H125" s="8"/>
      <c r="I125" s="9"/>
      <c r="J125" s="510"/>
      <c r="K125" s="511"/>
      <c r="L125" s="512"/>
      <c r="M125" s="124"/>
      <c r="N125" s="389"/>
      <c r="O125" s="516"/>
      <c r="P125" s="510"/>
      <c r="Q125" s="516"/>
      <c r="R125" s="510"/>
      <c r="S125" s="19"/>
      <c r="T125" s="371"/>
      <c r="U125" s="333"/>
      <c r="V125" s="10"/>
      <c r="W125" s="10"/>
      <c r="X125" s="18"/>
      <c r="Y125" s="10"/>
      <c r="Z125" s="371"/>
      <c r="AA125" s="602"/>
      <c r="AB125" s="603"/>
      <c r="AC125" s="532"/>
      <c r="AD125" s="573"/>
      <c r="AE125" s="573"/>
      <c r="AF125" s="78"/>
      <c r="AG125" s="290"/>
      <c r="AH125" s="315"/>
      <c r="AI125" s="117"/>
      <c r="AJ125" s="69"/>
      <c r="AK125" s="305"/>
      <c r="AL125" s="300"/>
    </row>
    <row r="126" spans="1:38" s="6" customFormat="1" ht="13.5" hidden="1" outlineLevel="1" thickBot="1">
      <c r="A126" s="199"/>
      <c r="B126" s="357"/>
      <c r="C126" s="415"/>
      <c r="D126" s="364"/>
      <c r="E126" s="473"/>
      <c r="F126" s="364"/>
      <c r="G126" s="300"/>
      <c r="H126" s="8"/>
      <c r="I126" s="9"/>
      <c r="J126" s="517"/>
      <c r="K126" s="518"/>
      <c r="L126" s="519"/>
      <c r="M126" s="80"/>
      <c r="N126" s="390"/>
      <c r="O126" s="532"/>
      <c r="P126" s="517"/>
      <c r="Q126" s="532"/>
      <c r="R126" s="517"/>
      <c r="S126" s="325"/>
      <c r="T126" s="371"/>
      <c r="U126" s="335"/>
      <c r="V126" s="7"/>
      <c r="W126" s="7"/>
      <c r="X126" s="9"/>
      <c r="Y126" s="7"/>
      <c r="Z126" s="371"/>
      <c r="AA126" s="517"/>
      <c r="AB126" s="608"/>
      <c r="AC126" s="532"/>
      <c r="AD126" s="573"/>
      <c r="AE126" s="573"/>
      <c r="AF126" s="78"/>
      <c r="AG126" s="290"/>
      <c r="AH126" s="315"/>
      <c r="AI126" s="117"/>
      <c r="AJ126" s="69"/>
      <c r="AK126" s="305"/>
      <c r="AL126" s="300"/>
    </row>
    <row r="127" spans="1:38" s="11" customFormat="1" ht="26.25" collapsed="1" thickBot="1">
      <c r="A127" s="361" t="str">
        <f>FIXED($C$7,0,1)</f>
        <v>0</v>
      </c>
      <c r="B127" s="20" t="s">
        <v>31</v>
      </c>
      <c r="C127" s="418" t="s">
        <v>32</v>
      </c>
      <c r="D127" s="499"/>
      <c r="E127" s="471"/>
      <c r="F127" s="476"/>
      <c r="G127" s="299"/>
      <c r="H127" s="14"/>
      <c r="I127" s="12"/>
      <c r="J127" s="504">
        <f>SUM(J121:J126)</f>
        <v>0</v>
      </c>
      <c r="K127" s="505">
        <f>SUM(K121:K126)</f>
        <v>0</v>
      </c>
      <c r="L127" s="506">
        <f>SUM(L121:L126)</f>
        <v>0</v>
      </c>
      <c r="M127" s="122"/>
      <c r="N127" s="384"/>
      <c r="O127" s="546">
        <f>SUM(O121:O126)</f>
        <v>0</v>
      </c>
      <c r="P127" s="504">
        <f>SUM(P121:P126)</f>
        <v>0</v>
      </c>
      <c r="Q127" s="546">
        <f>SUM(Q121:Q126)</f>
        <v>0</v>
      </c>
      <c r="R127" s="504">
        <f>SUM(R121:R126)</f>
        <v>0</v>
      </c>
      <c r="S127" s="324"/>
      <c r="T127" s="370"/>
      <c r="U127" s="334"/>
      <c r="V127" s="138"/>
      <c r="W127" s="138"/>
      <c r="X127" s="163"/>
      <c r="Y127" s="138"/>
      <c r="Z127" s="370"/>
      <c r="AA127" s="504">
        <f>SUM(AA121:AA126)</f>
        <v>0</v>
      </c>
      <c r="AB127" s="604"/>
      <c r="AC127" s="546">
        <f>SUM(AC121:AC126)</f>
        <v>0</v>
      </c>
      <c r="AD127" s="606"/>
      <c r="AE127" s="609">
        <f>AC127</f>
        <v>0</v>
      </c>
      <c r="AF127" s="91">
        <f>IF((AE127-D127)&gt;0,(AE127-D127),0)</f>
        <v>0</v>
      </c>
      <c r="AG127" s="292"/>
      <c r="AH127" s="303">
        <f>IF($AJ$2="PME",40%,20%)</f>
        <v>0.2</v>
      </c>
      <c r="AI127" s="83">
        <f>AE127*AH127</f>
        <v>0</v>
      </c>
      <c r="AJ127" s="53" t="str">
        <f>IF(P127&lt;&gt;0,IF((P127+AA127)-AC127=0,"OK","!"),IF(O127&lt;&gt;0,IF((O127+AA127)-AC127=0,"OK","!"),IF((J127+AA127)-AC127=0,"OK","!")))</f>
        <v>OK</v>
      </c>
      <c r="AK127" s="314"/>
      <c r="AL127" s="299"/>
    </row>
    <row r="128" spans="1:38" s="6" customFormat="1" ht="13.5" hidden="1" outlineLevel="1" thickBot="1">
      <c r="A128" s="199"/>
      <c r="B128" s="357"/>
      <c r="C128" s="415"/>
      <c r="D128" s="364"/>
      <c r="E128" s="473"/>
      <c r="F128" s="364"/>
      <c r="G128" s="300"/>
      <c r="H128" s="8"/>
      <c r="I128" s="9"/>
      <c r="J128" s="517"/>
      <c r="K128" s="518"/>
      <c r="L128" s="519"/>
      <c r="M128" s="80"/>
      <c r="N128" s="390"/>
      <c r="O128" s="532"/>
      <c r="P128" s="517"/>
      <c r="Q128" s="532"/>
      <c r="R128" s="517"/>
      <c r="S128" s="325"/>
      <c r="T128" s="371"/>
      <c r="U128" s="335"/>
      <c r="V128" s="7"/>
      <c r="W128" s="7"/>
      <c r="X128" s="9"/>
      <c r="Y128" s="7"/>
      <c r="Z128" s="371"/>
      <c r="AA128" s="607"/>
      <c r="AB128" s="608"/>
      <c r="AC128" s="532"/>
      <c r="AD128" s="573"/>
      <c r="AE128" s="573"/>
      <c r="AF128" s="354"/>
      <c r="AG128" s="290"/>
      <c r="AH128" s="315"/>
      <c r="AI128" s="117"/>
      <c r="AJ128" s="69"/>
      <c r="AK128" s="305"/>
      <c r="AL128" s="300"/>
    </row>
    <row r="129" spans="1:38" s="6" customFormat="1" ht="13.5" hidden="1" outlineLevel="1" thickBot="1">
      <c r="A129" s="199"/>
      <c r="B129" s="357"/>
      <c r="C129" s="415"/>
      <c r="D129" s="364"/>
      <c r="E129" s="473"/>
      <c r="F129" s="364"/>
      <c r="G129" s="300"/>
      <c r="H129" s="8"/>
      <c r="I129" s="9"/>
      <c r="J129" s="510"/>
      <c r="K129" s="511"/>
      <c r="L129" s="512"/>
      <c r="M129" s="124"/>
      <c r="N129" s="389"/>
      <c r="O129" s="516"/>
      <c r="P129" s="510"/>
      <c r="Q129" s="516"/>
      <c r="R129" s="510"/>
      <c r="S129" s="19"/>
      <c r="T129" s="371"/>
      <c r="U129" s="333"/>
      <c r="V129" s="10"/>
      <c r="W129" s="10"/>
      <c r="X129" s="18"/>
      <c r="Y129" s="10"/>
      <c r="Z129" s="371"/>
      <c r="AA129" s="602"/>
      <c r="AB129" s="603"/>
      <c r="AC129" s="532"/>
      <c r="AD129" s="573"/>
      <c r="AE129" s="573"/>
      <c r="AF129" s="354"/>
      <c r="AG129" s="290"/>
      <c r="AH129" s="315"/>
      <c r="AI129" s="117"/>
      <c r="AJ129" s="69"/>
      <c r="AK129" s="305"/>
      <c r="AL129" s="300"/>
    </row>
    <row r="130" spans="1:38" s="6" customFormat="1" ht="13.5" hidden="1" outlineLevel="1" thickBot="1">
      <c r="A130" s="199"/>
      <c r="B130" s="357"/>
      <c r="C130" s="415"/>
      <c r="D130" s="364"/>
      <c r="E130" s="473"/>
      <c r="F130" s="364"/>
      <c r="G130" s="300"/>
      <c r="H130" s="8"/>
      <c r="I130" s="9"/>
      <c r="J130" s="517"/>
      <c r="K130" s="518"/>
      <c r="L130" s="519"/>
      <c r="M130" s="80"/>
      <c r="N130" s="390"/>
      <c r="O130" s="532"/>
      <c r="P130" s="517"/>
      <c r="Q130" s="532"/>
      <c r="R130" s="517"/>
      <c r="S130" s="325"/>
      <c r="T130" s="371"/>
      <c r="U130" s="335"/>
      <c r="V130" s="7"/>
      <c r="W130" s="7"/>
      <c r="X130" s="9"/>
      <c r="Y130" s="7"/>
      <c r="Z130" s="371"/>
      <c r="AA130" s="607"/>
      <c r="AB130" s="608"/>
      <c r="AC130" s="532"/>
      <c r="AD130" s="573"/>
      <c r="AE130" s="573"/>
      <c r="AF130" s="354"/>
      <c r="AG130" s="290"/>
      <c r="AH130" s="315"/>
      <c r="AI130" s="117"/>
      <c r="AJ130" s="69"/>
      <c r="AK130" s="305"/>
      <c r="AL130" s="300"/>
    </row>
    <row r="131" spans="1:38" s="11" customFormat="1" ht="26.25" collapsed="1" thickBot="1">
      <c r="A131" s="361" t="str">
        <f>FIXED($C$7,0,1)</f>
        <v>0</v>
      </c>
      <c r="B131" s="20" t="s">
        <v>33</v>
      </c>
      <c r="C131" s="418" t="s">
        <v>88</v>
      </c>
      <c r="D131" s="499"/>
      <c r="E131" s="471"/>
      <c r="F131" s="476"/>
      <c r="G131" s="299"/>
      <c r="H131" s="14"/>
      <c r="I131" s="12"/>
      <c r="J131" s="504">
        <f>SUM(J128:J130)</f>
        <v>0</v>
      </c>
      <c r="K131" s="505">
        <f>SUM(K128:K130)</f>
        <v>0</v>
      </c>
      <c r="L131" s="506">
        <f>SUM(L128:L130)</f>
        <v>0</v>
      </c>
      <c r="M131" s="122"/>
      <c r="N131" s="384"/>
      <c r="O131" s="546">
        <f>SUM(O128:O130)</f>
        <v>0</v>
      </c>
      <c r="P131" s="504">
        <f>SUM(P128:P130)</f>
        <v>0</v>
      </c>
      <c r="Q131" s="546">
        <f>SUM(Q128:Q130)</f>
        <v>0</v>
      </c>
      <c r="R131" s="504">
        <f>SUM(R128:R130)</f>
        <v>0</v>
      </c>
      <c r="S131" s="324"/>
      <c r="T131" s="370"/>
      <c r="U131" s="334"/>
      <c r="V131" s="138"/>
      <c r="W131" s="138"/>
      <c r="X131" s="163"/>
      <c r="Y131" s="138"/>
      <c r="Z131" s="370"/>
      <c r="AA131" s="604">
        <f>SUM(AA128:AA130)</f>
        <v>0</v>
      </c>
      <c r="AB131" s="605"/>
      <c r="AC131" s="541">
        <f>SUM(AC128:AC130)</f>
        <v>0</v>
      </c>
      <c r="AD131" s="606"/>
      <c r="AE131" s="504">
        <f>AC131</f>
        <v>0</v>
      </c>
      <c r="AF131" s="91">
        <f>IF((AE131-D131)&gt;0,(AE131-D131),0)</f>
        <v>0</v>
      </c>
      <c r="AG131" s="292"/>
      <c r="AH131" s="303">
        <f>IF($AJ$2="PME",40%,20%)</f>
        <v>0.2</v>
      </c>
      <c r="AI131" s="83">
        <f>AE131*AH131</f>
        <v>0</v>
      </c>
      <c r="AJ131" s="53" t="str">
        <f>IF(P131&lt;&gt;0,IF((P131+AA131)-AC131=0,"OK","!"),IF(O131&lt;&gt;0,IF((O131+AA131)-AC131=0,"OK","!"),IF((J131+AA131)-AC131=0,"OK","!")))</f>
        <v>OK</v>
      </c>
      <c r="AK131" s="314"/>
      <c r="AL131" s="299"/>
    </row>
    <row r="132" spans="1:38" s="6" customFormat="1" ht="13.5" hidden="1" outlineLevel="1" thickBot="1">
      <c r="A132" s="199"/>
      <c r="B132" s="357"/>
      <c r="C132" s="415"/>
      <c r="D132" s="364"/>
      <c r="E132" s="473"/>
      <c r="F132" s="364"/>
      <c r="G132" s="300"/>
      <c r="H132" s="8"/>
      <c r="I132" s="9"/>
      <c r="J132" s="510"/>
      <c r="K132" s="511"/>
      <c r="L132" s="512"/>
      <c r="M132" s="124"/>
      <c r="N132" s="389"/>
      <c r="O132" s="516"/>
      <c r="P132" s="510"/>
      <c r="Q132" s="516"/>
      <c r="R132" s="510"/>
      <c r="S132" s="19"/>
      <c r="T132" s="371"/>
      <c r="U132" s="333"/>
      <c r="V132" s="10"/>
      <c r="W132" s="10"/>
      <c r="X132" s="18"/>
      <c r="Y132" s="10"/>
      <c r="Z132" s="371"/>
      <c r="AA132" s="602"/>
      <c r="AB132" s="603"/>
      <c r="AC132" s="532"/>
      <c r="AD132" s="573"/>
      <c r="AE132" s="573"/>
      <c r="AF132" s="354"/>
      <c r="AG132" s="290"/>
      <c r="AH132" s="315"/>
      <c r="AI132" s="117"/>
      <c r="AJ132" s="69"/>
      <c r="AK132" s="305"/>
      <c r="AL132" s="300"/>
    </row>
    <row r="133" spans="1:38" s="6" customFormat="1" ht="13.5" hidden="1" outlineLevel="1" thickBot="1">
      <c r="A133" s="199"/>
      <c r="B133" s="357"/>
      <c r="C133" s="415"/>
      <c r="D133" s="364"/>
      <c r="E133" s="473"/>
      <c r="F133" s="364"/>
      <c r="G133" s="300"/>
      <c r="H133" s="8"/>
      <c r="I133" s="9"/>
      <c r="J133" s="517"/>
      <c r="K133" s="518"/>
      <c r="L133" s="519"/>
      <c r="M133" s="80"/>
      <c r="N133" s="390"/>
      <c r="O133" s="532"/>
      <c r="P133" s="517"/>
      <c r="Q133" s="532"/>
      <c r="R133" s="517"/>
      <c r="S133" s="325"/>
      <c r="T133" s="371"/>
      <c r="U133" s="335"/>
      <c r="V133" s="7"/>
      <c r="W133" s="7"/>
      <c r="X133" s="9"/>
      <c r="Y133" s="7"/>
      <c r="Z133" s="371"/>
      <c r="AA133" s="607"/>
      <c r="AB133" s="608"/>
      <c r="AC133" s="532"/>
      <c r="AD133" s="573"/>
      <c r="AE133" s="573"/>
      <c r="AF133" s="354"/>
      <c r="AG133" s="290"/>
      <c r="AH133" s="315"/>
      <c r="AI133" s="117"/>
      <c r="AJ133" s="69"/>
      <c r="AK133" s="305"/>
      <c r="AL133" s="300"/>
    </row>
    <row r="134" spans="1:38" s="6" customFormat="1" ht="13.5" hidden="1" outlineLevel="1" thickBot="1">
      <c r="A134" s="199"/>
      <c r="B134" s="357"/>
      <c r="C134" s="415"/>
      <c r="D134" s="364"/>
      <c r="E134" s="473"/>
      <c r="F134" s="364"/>
      <c r="G134" s="300"/>
      <c r="H134" s="8"/>
      <c r="I134" s="9"/>
      <c r="J134" s="517"/>
      <c r="K134" s="518"/>
      <c r="L134" s="519"/>
      <c r="M134" s="80"/>
      <c r="N134" s="390"/>
      <c r="O134" s="532"/>
      <c r="P134" s="517"/>
      <c r="Q134" s="532"/>
      <c r="R134" s="517"/>
      <c r="S134" s="325"/>
      <c r="T134" s="371"/>
      <c r="U134" s="335"/>
      <c r="V134" s="7"/>
      <c r="W134" s="7"/>
      <c r="X134" s="9"/>
      <c r="Y134" s="7"/>
      <c r="Z134" s="371"/>
      <c r="AA134" s="607"/>
      <c r="AB134" s="608"/>
      <c r="AC134" s="532"/>
      <c r="AD134" s="573"/>
      <c r="AE134" s="573"/>
      <c r="AF134" s="354"/>
      <c r="AG134" s="290"/>
      <c r="AH134" s="315"/>
      <c r="AI134" s="117"/>
      <c r="AJ134" s="69"/>
      <c r="AK134" s="305"/>
      <c r="AL134" s="300"/>
    </row>
    <row r="135" spans="1:38" s="11" customFormat="1" ht="26.25" collapsed="1" thickBot="1">
      <c r="A135" s="361" t="str">
        <f>FIXED($C$7,0,1)</f>
        <v>0</v>
      </c>
      <c r="B135" s="20" t="s">
        <v>34</v>
      </c>
      <c r="C135" s="418" t="s">
        <v>89</v>
      </c>
      <c r="D135" s="499"/>
      <c r="E135" s="471"/>
      <c r="F135" s="476"/>
      <c r="G135" s="299"/>
      <c r="H135" s="14"/>
      <c r="I135" s="12"/>
      <c r="J135" s="504">
        <f>SUM(J132:J134)</f>
        <v>0</v>
      </c>
      <c r="K135" s="505">
        <f>SUM(K132:K134)</f>
        <v>0</v>
      </c>
      <c r="L135" s="506">
        <f>SUM(L132:L134)</f>
        <v>0</v>
      </c>
      <c r="M135" s="122"/>
      <c r="N135" s="384"/>
      <c r="O135" s="546">
        <f>SUM(O132:O134)</f>
        <v>0</v>
      </c>
      <c r="P135" s="504">
        <f>SUM(P132:P134)</f>
        <v>0</v>
      </c>
      <c r="Q135" s="546">
        <f>SUM(Q132:Q134)</f>
        <v>0</v>
      </c>
      <c r="R135" s="504">
        <f>SUM(R132:R134)</f>
        <v>0</v>
      </c>
      <c r="S135" s="324"/>
      <c r="T135" s="370"/>
      <c r="U135" s="334"/>
      <c r="V135" s="138"/>
      <c r="W135" s="138"/>
      <c r="X135" s="163"/>
      <c r="Y135" s="138"/>
      <c r="Z135" s="370"/>
      <c r="AA135" s="604">
        <f>SUM(AA132:AA134)</f>
        <v>0</v>
      </c>
      <c r="AB135" s="605"/>
      <c r="AC135" s="541">
        <f>SUM(AC132:AC134)</f>
        <v>0</v>
      </c>
      <c r="AD135" s="606"/>
      <c r="AE135" s="504">
        <f>AC135</f>
        <v>0</v>
      </c>
      <c r="AF135" s="91">
        <f>IF((AE135-D135)&gt;0,(AE135-D135),0)</f>
        <v>0</v>
      </c>
      <c r="AG135" s="292"/>
      <c r="AH135" s="303">
        <f>IF($AJ$2="PME",40%,20%)</f>
        <v>0.2</v>
      </c>
      <c r="AI135" s="83">
        <f>AE135*AH135</f>
        <v>0</v>
      </c>
      <c r="AJ135" s="53" t="str">
        <f>IF(P135&lt;&gt;0,IF((P135+AA135)-AC135=0,"OK","!"),IF(O135&lt;&gt;0,IF((O135+AA135)-AC135=0,"OK","!"),IF((J135+AA135)-AC135=0,"OK","!")))</f>
        <v>OK</v>
      </c>
      <c r="AK135" s="314"/>
      <c r="AL135" s="299"/>
    </row>
    <row r="136" spans="1:38" s="6" customFormat="1" ht="12.75" outlineLevel="1">
      <c r="A136" s="199"/>
      <c r="B136" s="26"/>
      <c r="C136" s="420" t="s">
        <v>35</v>
      </c>
      <c r="D136" s="364"/>
      <c r="E136" s="473"/>
      <c r="F136" s="364"/>
      <c r="G136" s="300"/>
      <c r="H136" s="8"/>
      <c r="I136" s="9"/>
      <c r="J136" s="517"/>
      <c r="K136" s="518"/>
      <c r="L136" s="519"/>
      <c r="M136" s="80"/>
      <c r="N136" s="390"/>
      <c r="O136" s="532"/>
      <c r="P136" s="517"/>
      <c r="Q136" s="532"/>
      <c r="R136" s="517"/>
      <c r="S136" s="325"/>
      <c r="T136" s="371"/>
      <c r="U136" s="335"/>
      <c r="V136" s="7"/>
      <c r="W136" s="7"/>
      <c r="X136" s="9"/>
      <c r="Y136" s="7"/>
      <c r="Z136" s="371"/>
      <c r="AA136" s="607"/>
      <c r="AB136" s="608"/>
      <c r="AC136" s="532"/>
      <c r="AD136" s="573"/>
      <c r="AE136" s="573"/>
      <c r="AF136" s="90"/>
      <c r="AG136" s="290"/>
      <c r="AH136" s="315"/>
      <c r="AI136" s="117"/>
      <c r="AJ136" s="69"/>
      <c r="AK136" s="305"/>
      <c r="AL136" s="300"/>
    </row>
    <row r="137" spans="1:38" s="6" customFormat="1" ht="12.75" outlineLevel="1">
      <c r="A137" s="199"/>
      <c r="B137" s="357"/>
      <c r="C137" s="421" t="s">
        <v>36</v>
      </c>
      <c r="D137" s="364"/>
      <c r="E137" s="473"/>
      <c r="F137" s="364"/>
      <c r="G137" s="300"/>
      <c r="H137" s="8"/>
      <c r="I137" s="9"/>
      <c r="J137" s="510"/>
      <c r="K137" s="511"/>
      <c r="L137" s="512"/>
      <c r="M137" s="124"/>
      <c r="N137" s="389"/>
      <c r="O137" s="516"/>
      <c r="P137" s="510"/>
      <c r="Q137" s="516"/>
      <c r="R137" s="510"/>
      <c r="S137" s="19"/>
      <c r="T137" s="371"/>
      <c r="U137" s="333"/>
      <c r="V137" s="10"/>
      <c r="W137" s="10"/>
      <c r="X137" s="18"/>
      <c r="Y137" s="10"/>
      <c r="Z137" s="371"/>
      <c r="AA137" s="602"/>
      <c r="AB137" s="603"/>
      <c r="AC137" s="532"/>
      <c r="AD137" s="573"/>
      <c r="AE137" s="573"/>
      <c r="AF137" s="354"/>
      <c r="AG137" s="290"/>
      <c r="AH137" s="315"/>
      <c r="AI137" s="117"/>
      <c r="AJ137" s="69"/>
      <c r="AK137" s="305"/>
      <c r="AL137" s="300"/>
    </row>
    <row r="138" spans="1:38" s="6" customFormat="1" ht="12.75" outlineLevel="1">
      <c r="A138" s="199"/>
      <c r="B138" s="357"/>
      <c r="C138" s="421" t="s">
        <v>37</v>
      </c>
      <c r="D138" s="364"/>
      <c r="E138" s="473"/>
      <c r="F138" s="364"/>
      <c r="G138" s="300"/>
      <c r="H138" s="8"/>
      <c r="I138" s="9"/>
      <c r="J138" s="517"/>
      <c r="K138" s="518"/>
      <c r="L138" s="519"/>
      <c r="M138" s="80"/>
      <c r="N138" s="390"/>
      <c r="O138" s="532"/>
      <c r="P138" s="517"/>
      <c r="Q138" s="532"/>
      <c r="R138" s="517"/>
      <c r="S138" s="325"/>
      <c r="T138" s="371"/>
      <c r="U138" s="335"/>
      <c r="V138" s="7"/>
      <c r="W138" s="7"/>
      <c r="X138" s="9"/>
      <c r="Y138" s="7"/>
      <c r="Z138" s="371"/>
      <c r="AA138" s="607"/>
      <c r="AB138" s="608"/>
      <c r="AC138" s="532"/>
      <c r="AD138" s="573"/>
      <c r="AE138" s="573"/>
      <c r="AF138" s="354"/>
      <c r="AG138" s="290"/>
      <c r="AH138" s="315"/>
      <c r="AI138" s="117"/>
      <c r="AJ138" s="69"/>
      <c r="AK138" s="305"/>
      <c r="AL138" s="300"/>
    </row>
    <row r="139" spans="1:38" s="6" customFormat="1" ht="12.75" outlineLevel="1">
      <c r="A139" s="199"/>
      <c r="B139" s="357"/>
      <c r="C139" s="421" t="s">
        <v>38</v>
      </c>
      <c r="D139" s="364"/>
      <c r="E139" s="473"/>
      <c r="F139" s="364"/>
      <c r="G139" s="300"/>
      <c r="H139" s="8"/>
      <c r="I139" s="9"/>
      <c r="J139" s="517"/>
      <c r="K139" s="518"/>
      <c r="L139" s="519"/>
      <c r="M139" s="80"/>
      <c r="N139" s="390"/>
      <c r="O139" s="532"/>
      <c r="P139" s="517"/>
      <c r="Q139" s="532"/>
      <c r="R139" s="517"/>
      <c r="S139" s="325"/>
      <c r="T139" s="371"/>
      <c r="U139" s="335"/>
      <c r="V139" s="7"/>
      <c r="W139" s="7"/>
      <c r="X139" s="9"/>
      <c r="Y139" s="7"/>
      <c r="Z139" s="371"/>
      <c r="AA139" s="607"/>
      <c r="AB139" s="608"/>
      <c r="AC139" s="532"/>
      <c r="AD139" s="573"/>
      <c r="AE139" s="573"/>
      <c r="AF139" s="354"/>
      <c r="AG139" s="290"/>
      <c r="AH139" s="315"/>
      <c r="AI139" s="117"/>
      <c r="AJ139" s="69"/>
      <c r="AK139" s="305"/>
      <c r="AL139" s="300"/>
    </row>
    <row r="140" spans="1:38" s="6" customFormat="1" ht="12.75" outlineLevel="1">
      <c r="A140" s="199"/>
      <c r="B140" s="357"/>
      <c r="C140" s="421" t="s">
        <v>39</v>
      </c>
      <c r="D140" s="364"/>
      <c r="E140" s="473"/>
      <c r="F140" s="364"/>
      <c r="G140" s="300"/>
      <c r="H140" s="8"/>
      <c r="I140" s="9"/>
      <c r="J140" s="517"/>
      <c r="K140" s="518"/>
      <c r="L140" s="519"/>
      <c r="M140" s="80"/>
      <c r="N140" s="390"/>
      <c r="O140" s="532"/>
      <c r="P140" s="517"/>
      <c r="Q140" s="532"/>
      <c r="R140" s="517"/>
      <c r="S140" s="325"/>
      <c r="T140" s="371"/>
      <c r="U140" s="335"/>
      <c r="V140" s="7"/>
      <c r="W140" s="7"/>
      <c r="X140" s="9"/>
      <c r="Y140" s="7"/>
      <c r="Z140" s="371"/>
      <c r="AA140" s="607"/>
      <c r="AB140" s="608"/>
      <c r="AC140" s="532"/>
      <c r="AD140" s="573"/>
      <c r="AE140" s="573"/>
      <c r="AF140" s="354"/>
      <c r="AG140" s="290"/>
      <c r="AH140" s="315"/>
      <c r="AI140" s="117"/>
      <c r="AJ140" s="69"/>
      <c r="AK140" s="305"/>
      <c r="AL140" s="300"/>
    </row>
    <row r="141" spans="1:38" s="6" customFormat="1" ht="12.75" outlineLevel="1">
      <c r="A141" s="199"/>
      <c r="B141" s="357"/>
      <c r="C141" s="421" t="s">
        <v>40</v>
      </c>
      <c r="D141" s="364"/>
      <c r="E141" s="473"/>
      <c r="F141" s="364"/>
      <c r="G141" s="300"/>
      <c r="H141" s="8"/>
      <c r="I141" s="9"/>
      <c r="J141" s="517"/>
      <c r="K141" s="518"/>
      <c r="L141" s="519"/>
      <c r="M141" s="80"/>
      <c r="N141" s="390"/>
      <c r="O141" s="532"/>
      <c r="P141" s="517"/>
      <c r="Q141" s="532"/>
      <c r="R141" s="517"/>
      <c r="S141" s="325"/>
      <c r="T141" s="371"/>
      <c r="U141" s="335"/>
      <c r="V141" s="7"/>
      <c r="W141" s="7"/>
      <c r="X141" s="9"/>
      <c r="Y141" s="7"/>
      <c r="Z141" s="371"/>
      <c r="AA141" s="607"/>
      <c r="AB141" s="608"/>
      <c r="AC141" s="532"/>
      <c r="AD141" s="573"/>
      <c r="AE141" s="573"/>
      <c r="AF141" s="354"/>
      <c r="AG141" s="290"/>
      <c r="AH141" s="315"/>
      <c r="AI141" s="117"/>
      <c r="AJ141" s="69"/>
      <c r="AK141" s="305"/>
      <c r="AL141" s="300"/>
    </row>
    <row r="142" spans="1:38" s="6" customFormat="1" ht="25.5" outlineLevel="1">
      <c r="A142" s="199"/>
      <c r="B142" s="357"/>
      <c r="C142" s="421" t="s">
        <v>90</v>
      </c>
      <c r="D142" s="364"/>
      <c r="E142" s="473"/>
      <c r="F142" s="364"/>
      <c r="G142" s="300"/>
      <c r="H142" s="8"/>
      <c r="I142" s="9"/>
      <c r="J142" s="517"/>
      <c r="K142" s="518"/>
      <c r="L142" s="519"/>
      <c r="M142" s="80"/>
      <c r="N142" s="390"/>
      <c r="O142" s="532"/>
      <c r="P142" s="517"/>
      <c r="Q142" s="532"/>
      <c r="R142" s="517"/>
      <c r="S142" s="325"/>
      <c r="T142" s="371"/>
      <c r="U142" s="335"/>
      <c r="V142" s="7"/>
      <c r="W142" s="7"/>
      <c r="X142" s="9"/>
      <c r="Y142" s="7"/>
      <c r="Z142" s="371"/>
      <c r="AA142" s="607"/>
      <c r="AB142" s="608"/>
      <c r="AC142" s="532"/>
      <c r="AD142" s="573"/>
      <c r="AE142" s="573"/>
      <c r="AF142" s="354"/>
      <c r="AG142" s="290"/>
      <c r="AH142" s="315"/>
      <c r="AI142" s="117"/>
      <c r="AJ142" s="69"/>
      <c r="AK142" s="305"/>
      <c r="AL142" s="300"/>
    </row>
    <row r="143" spans="1:38" s="6" customFormat="1" ht="13.5" outlineLevel="1" thickBot="1">
      <c r="A143" s="199"/>
      <c r="B143" s="357"/>
      <c r="C143" s="410" t="s">
        <v>226</v>
      </c>
      <c r="D143" s="364"/>
      <c r="E143" s="473"/>
      <c r="F143" s="364"/>
      <c r="G143" s="300"/>
      <c r="H143" s="8"/>
      <c r="I143" s="9"/>
      <c r="J143" s="517"/>
      <c r="K143" s="518"/>
      <c r="L143" s="519"/>
      <c r="M143" s="80"/>
      <c r="N143" s="390"/>
      <c r="O143" s="532"/>
      <c r="P143" s="517"/>
      <c r="Q143" s="532"/>
      <c r="R143" s="517"/>
      <c r="S143" s="325"/>
      <c r="T143" s="371"/>
      <c r="U143" s="335"/>
      <c r="V143" s="7"/>
      <c r="W143" s="7"/>
      <c r="X143" s="9"/>
      <c r="Y143" s="7"/>
      <c r="Z143" s="371"/>
      <c r="AA143" s="607"/>
      <c r="AB143" s="608"/>
      <c r="AC143" s="532"/>
      <c r="AD143" s="573"/>
      <c r="AE143" s="573"/>
      <c r="AF143" s="354"/>
      <c r="AG143" s="290"/>
      <c r="AH143" s="315"/>
      <c r="AI143" s="117"/>
      <c r="AJ143" s="69"/>
      <c r="AK143" s="305"/>
      <c r="AL143" s="300"/>
    </row>
    <row r="144" spans="1:38" s="11" customFormat="1" ht="26.25" thickBot="1">
      <c r="A144" s="361" t="str">
        <f>FIXED($C$7,0,1)</f>
        <v>0</v>
      </c>
      <c r="B144" s="20" t="s">
        <v>41</v>
      </c>
      <c r="C144" s="418" t="s">
        <v>42</v>
      </c>
      <c r="D144" s="499"/>
      <c r="E144" s="471"/>
      <c r="F144" s="476"/>
      <c r="G144" s="299"/>
      <c r="H144" s="14"/>
      <c r="I144" s="12"/>
      <c r="J144" s="504">
        <f>SUM(J136:J143)</f>
        <v>0</v>
      </c>
      <c r="K144" s="505">
        <f>SUM(K136:K143)</f>
        <v>0</v>
      </c>
      <c r="L144" s="506">
        <f>SUM(L136:L143)</f>
        <v>0</v>
      </c>
      <c r="M144" s="122"/>
      <c r="N144" s="384"/>
      <c r="O144" s="546">
        <f>SUM(O136:O143)</f>
        <v>0</v>
      </c>
      <c r="P144" s="504">
        <f>SUM(P136:P143)</f>
        <v>0</v>
      </c>
      <c r="Q144" s="546">
        <f>SUM(Q136:Q143)</f>
        <v>0</v>
      </c>
      <c r="R144" s="504">
        <f>SUM(R136:R143)</f>
        <v>0</v>
      </c>
      <c r="S144" s="324"/>
      <c r="T144" s="370"/>
      <c r="U144" s="334"/>
      <c r="V144" s="138"/>
      <c r="W144" s="138"/>
      <c r="X144" s="163"/>
      <c r="Y144" s="138"/>
      <c r="Z144" s="370"/>
      <c r="AA144" s="604">
        <f>SUM(AA136:AA143)</f>
        <v>0</v>
      </c>
      <c r="AB144" s="605"/>
      <c r="AC144" s="541">
        <f>SUM(AC136:AC143)</f>
        <v>0</v>
      </c>
      <c r="AD144" s="606"/>
      <c r="AE144" s="504">
        <f>AC144</f>
        <v>0</v>
      </c>
      <c r="AF144" s="91">
        <f>IF((AE144-D144)&gt;0,(AE144-D144),0)</f>
        <v>0</v>
      </c>
      <c r="AG144" s="292"/>
      <c r="AH144" s="303" t="b">
        <f>IF($AJ$2="PME",$AJ$4,IF($AJ$2="ETI",$AJ$5))</f>
        <v>0</v>
      </c>
      <c r="AI144" s="83">
        <f>AE144*AH144</f>
        <v>0</v>
      </c>
      <c r="AJ144" s="53" t="str">
        <f>IF(P144&lt;&gt;0,IF((P144+AA144)-AC144=0,"OK","!"),IF(O144&lt;&gt;0,IF((O144+AA144)-AC144=0,"OK","!"),IF((J144+AA144)-AC144=0,"OK","!")))</f>
        <v>OK</v>
      </c>
      <c r="AK144" s="314"/>
      <c r="AL144" s="299"/>
    </row>
    <row r="145" spans="1:38" s="6" customFormat="1" ht="25.5" hidden="1" outlineLevel="1">
      <c r="A145" s="199"/>
      <c r="B145" s="26"/>
      <c r="C145" s="416" t="s">
        <v>220</v>
      </c>
      <c r="D145" s="364"/>
      <c r="E145" s="473"/>
      <c r="F145" s="364"/>
      <c r="G145" s="300"/>
      <c r="H145" s="8"/>
      <c r="I145" s="9"/>
      <c r="J145" s="517"/>
      <c r="K145" s="518"/>
      <c r="L145" s="519"/>
      <c r="M145" s="80"/>
      <c r="N145" s="390"/>
      <c r="O145" s="532"/>
      <c r="P145" s="517"/>
      <c r="Q145" s="532"/>
      <c r="R145" s="517"/>
      <c r="S145" s="325"/>
      <c r="T145" s="371"/>
      <c r="U145" s="335"/>
      <c r="V145" s="7"/>
      <c r="W145" s="7"/>
      <c r="X145" s="9"/>
      <c r="Y145" s="7"/>
      <c r="Z145" s="371"/>
      <c r="AA145" s="607"/>
      <c r="AB145" s="608"/>
      <c r="AC145" s="532"/>
      <c r="AD145" s="573"/>
      <c r="AE145" s="573"/>
      <c r="AF145" s="90"/>
      <c r="AG145" s="290"/>
      <c r="AH145" s="315"/>
      <c r="AI145" s="117"/>
      <c r="AJ145" s="69"/>
      <c r="AK145" s="305"/>
      <c r="AL145" s="300"/>
    </row>
    <row r="146" spans="1:38" s="6" customFormat="1" ht="25.5" hidden="1" outlineLevel="1">
      <c r="A146" s="199"/>
      <c r="B146" s="489"/>
      <c r="C146" s="10" t="s">
        <v>216</v>
      </c>
      <c r="D146" s="364"/>
      <c r="E146" s="473"/>
      <c r="F146" s="364"/>
      <c r="G146" s="404"/>
      <c r="H146" s="8"/>
      <c r="I146" s="8"/>
      <c r="J146" s="510"/>
      <c r="K146" s="511"/>
      <c r="L146" s="512"/>
      <c r="M146" s="124"/>
      <c r="N146" s="389"/>
      <c r="O146" s="516"/>
      <c r="P146" s="510"/>
      <c r="Q146" s="516"/>
      <c r="R146" s="510"/>
      <c r="S146" s="19"/>
      <c r="T146" s="371"/>
      <c r="U146" s="333"/>
      <c r="V146" s="10"/>
      <c r="W146" s="10"/>
      <c r="X146" s="18"/>
      <c r="Y146" s="10"/>
      <c r="Z146" s="371"/>
      <c r="AA146" s="602"/>
      <c r="AB146" s="603"/>
      <c r="AC146" s="532"/>
      <c r="AD146" s="573"/>
      <c r="AE146" s="573"/>
      <c r="AF146" s="354"/>
      <c r="AG146" s="290"/>
      <c r="AH146" s="315"/>
      <c r="AI146" s="117"/>
      <c r="AJ146" s="69"/>
      <c r="AK146" s="305"/>
      <c r="AL146" s="300"/>
    </row>
    <row r="147" spans="1:38" s="6" customFormat="1" ht="25.5" hidden="1" outlineLevel="1">
      <c r="A147" s="199"/>
      <c r="B147" s="489"/>
      <c r="C147" s="10" t="s">
        <v>217</v>
      </c>
      <c r="D147" s="364"/>
      <c r="E147" s="473"/>
      <c r="F147" s="364"/>
      <c r="G147" s="300"/>
      <c r="H147" s="8"/>
      <c r="I147" s="9"/>
      <c r="J147" s="517"/>
      <c r="K147" s="518"/>
      <c r="L147" s="519"/>
      <c r="M147" s="80"/>
      <c r="N147" s="390"/>
      <c r="O147" s="532"/>
      <c r="P147" s="517"/>
      <c r="Q147" s="532"/>
      <c r="R147" s="517"/>
      <c r="S147" s="325"/>
      <c r="T147" s="371"/>
      <c r="U147" s="335"/>
      <c r="V147" s="7"/>
      <c r="W147" s="7"/>
      <c r="X147" s="9"/>
      <c r="Y147" s="7"/>
      <c r="Z147" s="371"/>
      <c r="AA147" s="607"/>
      <c r="AB147" s="608"/>
      <c r="AC147" s="532"/>
      <c r="AD147" s="573"/>
      <c r="AE147" s="573"/>
      <c r="AF147" s="354"/>
      <c r="AG147" s="290"/>
      <c r="AH147" s="315"/>
      <c r="AI147" s="117"/>
      <c r="AJ147" s="69"/>
      <c r="AK147" s="305"/>
      <c r="AL147" s="300"/>
    </row>
    <row r="148" spans="1:38" s="6" customFormat="1" ht="13.5" hidden="1" outlineLevel="1" thickBot="1">
      <c r="A148" s="199"/>
      <c r="B148" s="489"/>
      <c r="C148" s="410" t="s">
        <v>226</v>
      </c>
      <c r="D148" s="364"/>
      <c r="E148" s="473"/>
      <c r="F148" s="364"/>
      <c r="G148" s="300"/>
      <c r="H148" s="8"/>
      <c r="I148" s="9"/>
      <c r="J148" s="517"/>
      <c r="K148" s="518"/>
      <c r="L148" s="519"/>
      <c r="M148" s="80"/>
      <c r="N148" s="390"/>
      <c r="O148" s="532"/>
      <c r="P148" s="517"/>
      <c r="Q148" s="532"/>
      <c r="R148" s="517"/>
      <c r="S148" s="325"/>
      <c r="T148" s="371"/>
      <c r="U148" s="335"/>
      <c r="V148" s="7"/>
      <c r="W148" s="7"/>
      <c r="X148" s="9"/>
      <c r="Y148" s="7"/>
      <c r="Z148" s="371"/>
      <c r="AA148" s="607"/>
      <c r="AB148" s="608"/>
      <c r="AC148" s="532"/>
      <c r="AD148" s="573"/>
      <c r="AE148" s="573"/>
      <c r="AF148" s="354"/>
      <c r="AG148" s="290"/>
      <c r="AH148" s="315"/>
      <c r="AI148" s="117"/>
      <c r="AJ148" s="69"/>
      <c r="AK148" s="305"/>
      <c r="AL148" s="300"/>
    </row>
    <row r="149" spans="1:38" s="11" customFormat="1" ht="26.25" collapsed="1" thickBot="1">
      <c r="A149" s="361" t="str">
        <f>FIXED($C$7,0,1)</f>
        <v>0</v>
      </c>
      <c r="B149" s="11" t="s">
        <v>218</v>
      </c>
      <c r="C149" s="490" t="s">
        <v>219</v>
      </c>
      <c r="D149" s="499"/>
      <c r="E149" s="700" t="s">
        <v>223</v>
      </c>
      <c r="F149" s="701"/>
      <c r="G149" s="299"/>
      <c r="H149" s="14"/>
      <c r="I149" s="12"/>
      <c r="J149" s="504">
        <f>SUM(J145:J148)</f>
        <v>0</v>
      </c>
      <c r="K149" s="505">
        <f>SUM(K145:K148)</f>
        <v>0</v>
      </c>
      <c r="L149" s="506">
        <f>SUM(L145:L148)</f>
        <v>0</v>
      </c>
      <c r="M149" s="122"/>
      <c r="N149" s="384"/>
      <c r="O149" s="546">
        <f>SUM(O145:O148)</f>
        <v>0</v>
      </c>
      <c r="P149" s="504">
        <f>SUM(P145:P148)</f>
        <v>0</v>
      </c>
      <c r="Q149" s="546">
        <f>SUM(Q145:Q148)</f>
        <v>0</v>
      </c>
      <c r="R149" s="504">
        <f>SUM(R145:R148)</f>
        <v>0</v>
      </c>
      <c r="S149" s="324"/>
      <c r="T149" s="370"/>
      <c r="U149" s="334"/>
      <c r="V149" s="138"/>
      <c r="W149" s="138"/>
      <c r="X149" s="163"/>
      <c r="Y149" s="138"/>
      <c r="Z149" s="370"/>
      <c r="AA149" s="604">
        <f>SUM(AA145:AA148)</f>
        <v>0</v>
      </c>
      <c r="AB149" s="605"/>
      <c r="AC149" s="541">
        <f>SUM(AC145:AC148)</f>
        <v>0</v>
      </c>
      <c r="AD149" s="606"/>
      <c r="AE149" s="504">
        <f>AC149</f>
        <v>0</v>
      </c>
      <c r="AF149" s="91">
        <f>IF((AE149-D149)&gt;0,(AE149-D149),0)</f>
        <v>0</v>
      </c>
      <c r="AG149" s="292"/>
      <c r="AH149" s="303" t="b">
        <f>IF($AJ$2="PME",$AJ$4,IF($AJ$2="ETI",$AJ$5))</f>
        <v>0</v>
      </c>
      <c r="AI149" s="83">
        <f>AE149*AH149</f>
        <v>0</v>
      </c>
      <c r="AJ149" s="53" t="str">
        <f>IF(P149&lt;&gt;0,IF((P149+AA149)-AC149=0,"OK","!"),IF(O149&lt;&gt;0,IF((O149+AA149)-AC149=0,"OK","!"),IF((J149+AA149)-AC149=0,"OK","!")))</f>
        <v>OK</v>
      </c>
      <c r="AK149" s="314"/>
      <c r="AL149" s="299"/>
    </row>
    <row r="150" spans="1:38" s="6" customFormat="1" ht="12.75" outlineLevel="1">
      <c r="A150" s="199"/>
      <c r="B150" s="26"/>
      <c r="C150" s="416" t="s">
        <v>43</v>
      </c>
      <c r="D150" s="364"/>
      <c r="E150" s="473"/>
      <c r="F150" s="364"/>
      <c r="G150" s="300"/>
      <c r="H150" s="8"/>
      <c r="I150" s="9"/>
      <c r="J150" s="517"/>
      <c r="K150" s="518"/>
      <c r="L150" s="519"/>
      <c r="M150" s="80"/>
      <c r="N150" s="390"/>
      <c r="O150" s="532"/>
      <c r="P150" s="517"/>
      <c r="Q150" s="532"/>
      <c r="R150" s="517"/>
      <c r="S150" s="325"/>
      <c r="T150" s="371"/>
      <c r="U150" s="335"/>
      <c r="V150" s="7"/>
      <c r="W150" s="7"/>
      <c r="X150" s="9"/>
      <c r="Y150" s="7"/>
      <c r="Z150" s="371"/>
      <c r="AA150" s="607"/>
      <c r="AB150" s="608"/>
      <c r="AC150" s="532"/>
      <c r="AD150" s="573"/>
      <c r="AE150" s="573"/>
      <c r="AF150" s="90"/>
      <c r="AG150" s="290"/>
      <c r="AH150" s="315"/>
      <c r="AI150" s="117"/>
      <c r="AJ150" s="69"/>
      <c r="AK150" s="305"/>
      <c r="AL150" s="300"/>
    </row>
    <row r="151" spans="1:38" s="6" customFormat="1" ht="12.75" outlineLevel="1">
      <c r="A151" s="199"/>
      <c r="B151" s="357"/>
      <c r="C151" s="415" t="s">
        <v>44</v>
      </c>
      <c r="D151" s="364"/>
      <c r="E151" s="473"/>
      <c r="F151" s="364"/>
      <c r="G151" s="300"/>
      <c r="H151" s="8"/>
      <c r="I151" s="9"/>
      <c r="J151" s="517"/>
      <c r="K151" s="518"/>
      <c r="L151" s="519"/>
      <c r="M151" s="79"/>
      <c r="N151" s="391"/>
      <c r="O151" s="532"/>
      <c r="P151" s="517"/>
      <c r="Q151" s="532"/>
      <c r="R151" s="517"/>
      <c r="S151" s="325"/>
      <c r="T151" s="371"/>
      <c r="U151" s="335"/>
      <c r="V151" s="7"/>
      <c r="W151" s="7"/>
      <c r="X151" s="9"/>
      <c r="Y151" s="7"/>
      <c r="Z151" s="371"/>
      <c r="AA151" s="607"/>
      <c r="AB151" s="608"/>
      <c r="AC151" s="532"/>
      <c r="AD151" s="573"/>
      <c r="AE151" s="573"/>
      <c r="AF151" s="354"/>
      <c r="AG151" s="290"/>
      <c r="AH151" s="315"/>
      <c r="AI151" s="117"/>
      <c r="AJ151" s="69"/>
      <c r="AK151" s="305"/>
      <c r="AL151" s="300"/>
    </row>
    <row r="152" spans="1:38" s="6" customFormat="1" ht="12.75" outlineLevel="1">
      <c r="A152" s="199"/>
      <c r="B152" s="357"/>
      <c r="C152" s="415" t="s">
        <v>45</v>
      </c>
      <c r="D152" s="364"/>
      <c r="E152" s="473"/>
      <c r="F152" s="364"/>
      <c r="G152" s="404"/>
      <c r="H152" s="8"/>
      <c r="I152" s="8"/>
      <c r="J152" s="510"/>
      <c r="K152" s="511"/>
      <c r="L152" s="512"/>
      <c r="M152" s="124"/>
      <c r="N152" s="389"/>
      <c r="O152" s="516"/>
      <c r="P152" s="510"/>
      <c r="Q152" s="516"/>
      <c r="R152" s="510"/>
      <c r="S152" s="19"/>
      <c r="T152" s="371"/>
      <c r="U152" s="333"/>
      <c r="V152" s="10"/>
      <c r="W152" s="10"/>
      <c r="X152" s="18"/>
      <c r="Y152" s="10"/>
      <c r="Z152" s="371"/>
      <c r="AA152" s="602"/>
      <c r="AB152" s="603"/>
      <c r="AC152" s="532"/>
      <c r="AD152" s="573"/>
      <c r="AE152" s="573"/>
      <c r="AF152" s="354"/>
      <c r="AG152" s="290"/>
      <c r="AH152" s="315"/>
      <c r="AI152" s="117"/>
      <c r="AJ152" s="69"/>
      <c r="AK152" s="305"/>
      <c r="AL152" s="300"/>
    </row>
    <row r="153" spans="1:38" s="6" customFormat="1" ht="12.75" outlineLevel="1">
      <c r="A153" s="199"/>
      <c r="B153" s="357"/>
      <c r="C153" s="415" t="s">
        <v>46</v>
      </c>
      <c r="D153" s="364"/>
      <c r="E153" s="473"/>
      <c r="F153" s="364"/>
      <c r="G153" s="300"/>
      <c r="H153" s="8"/>
      <c r="I153" s="9"/>
      <c r="J153" s="517"/>
      <c r="K153" s="518"/>
      <c r="L153" s="519"/>
      <c r="M153" s="80"/>
      <c r="N153" s="390"/>
      <c r="O153" s="532"/>
      <c r="P153" s="517"/>
      <c r="Q153" s="532"/>
      <c r="R153" s="517"/>
      <c r="S153" s="325"/>
      <c r="T153" s="371"/>
      <c r="U153" s="335"/>
      <c r="V153" s="7"/>
      <c r="W153" s="7"/>
      <c r="X153" s="9"/>
      <c r="Y153" s="7"/>
      <c r="Z153" s="371"/>
      <c r="AA153" s="607"/>
      <c r="AB153" s="608"/>
      <c r="AC153" s="532"/>
      <c r="AD153" s="573"/>
      <c r="AE153" s="573"/>
      <c r="AF153" s="354"/>
      <c r="AG153" s="290"/>
      <c r="AH153" s="315"/>
      <c r="AI153" s="117"/>
      <c r="AJ153" s="69"/>
      <c r="AK153" s="305"/>
      <c r="AL153" s="300"/>
    </row>
    <row r="154" spans="1:38" s="6" customFormat="1" ht="13.5" outlineLevel="1" thickBot="1">
      <c r="A154" s="199"/>
      <c r="B154" s="357"/>
      <c r="C154" s="410" t="s">
        <v>226</v>
      </c>
      <c r="D154" s="364"/>
      <c r="E154" s="473"/>
      <c r="F154" s="364"/>
      <c r="G154" s="300"/>
      <c r="H154" s="8"/>
      <c r="I154" s="9"/>
      <c r="J154" s="517"/>
      <c r="K154" s="518"/>
      <c r="L154" s="519"/>
      <c r="M154" s="80"/>
      <c r="N154" s="390"/>
      <c r="O154" s="532"/>
      <c r="P154" s="517"/>
      <c r="Q154" s="532"/>
      <c r="R154" s="517"/>
      <c r="S154" s="325"/>
      <c r="T154" s="371"/>
      <c r="U154" s="335"/>
      <c r="V154" s="7"/>
      <c r="W154" s="7"/>
      <c r="X154" s="9"/>
      <c r="Y154" s="7"/>
      <c r="Z154" s="371"/>
      <c r="AA154" s="607"/>
      <c r="AB154" s="608"/>
      <c r="AC154" s="532"/>
      <c r="AD154" s="573"/>
      <c r="AE154" s="573"/>
      <c r="AF154" s="354"/>
      <c r="AG154" s="290"/>
      <c r="AH154" s="315"/>
      <c r="AI154" s="117"/>
      <c r="AJ154" s="69"/>
      <c r="AK154" s="305"/>
      <c r="AL154" s="300"/>
    </row>
    <row r="155" spans="1:38" s="11" customFormat="1" ht="15" thickBot="1">
      <c r="A155" s="361" t="str">
        <f>FIXED($C$7,0,1)</f>
        <v>0</v>
      </c>
      <c r="B155" s="20" t="s">
        <v>47</v>
      </c>
      <c r="C155" s="418" t="s">
        <v>48</v>
      </c>
      <c r="D155" s="499"/>
      <c r="E155" s="471"/>
      <c r="F155" s="476"/>
      <c r="G155" s="299"/>
      <c r="H155" s="14"/>
      <c r="I155" s="12"/>
      <c r="J155" s="504">
        <f>SUM(J150:J154)</f>
        <v>0</v>
      </c>
      <c r="K155" s="505">
        <f>SUM(K150:K154)</f>
        <v>0</v>
      </c>
      <c r="L155" s="506">
        <f>SUM(L150:L154)</f>
        <v>0</v>
      </c>
      <c r="M155" s="122"/>
      <c r="N155" s="384"/>
      <c r="O155" s="546">
        <f>SUM(O150:O154)</f>
        <v>0</v>
      </c>
      <c r="P155" s="504">
        <f>SUM(P150:P154)</f>
        <v>0</v>
      </c>
      <c r="Q155" s="546">
        <f>SUM(Q150:Q154)</f>
        <v>0</v>
      </c>
      <c r="R155" s="504">
        <f>SUM(R150:R154)</f>
        <v>0</v>
      </c>
      <c r="S155" s="324"/>
      <c r="T155" s="370"/>
      <c r="U155" s="334"/>
      <c r="V155" s="138"/>
      <c r="W155" s="138"/>
      <c r="X155" s="163"/>
      <c r="Y155" s="138"/>
      <c r="Z155" s="370"/>
      <c r="AA155" s="604">
        <f>SUM(AA150:AA154)</f>
        <v>0</v>
      </c>
      <c r="AB155" s="605"/>
      <c r="AC155" s="541">
        <f>SUM(AC150:AC154)</f>
        <v>0</v>
      </c>
      <c r="AD155" s="606"/>
      <c r="AE155" s="504">
        <f>AC155</f>
        <v>0</v>
      </c>
      <c r="AF155" s="91">
        <f>IF((AE155-D155)&gt;0,(AE155-D155),0)</f>
        <v>0</v>
      </c>
      <c r="AG155" s="292"/>
      <c r="AH155" s="303" t="b">
        <f>IF($AJ$2="PME",$AJ$4,IF($AJ$2="ETI",$AJ$5))</f>
        <v>0</v>
      </c>
      <c r="AI155" s="83">
        <f>AE155*AH155</f>
        <v>0</v>
      </c>
      <c r="AJ155" s="53" t="str">
        <f>IF(P155&lt;&gt;0,IF((P155+AA155)-AC155=0,"OK","!"),IF(O155&lt;&gt;0,IF((O155+AA155)-AC155=0,"OK","!"),IF((J155+AA155)-AC155=0,"OK","!")))</f>
        <v>OK</v>
      </c>
      <c r="AK155" s="314"/>
      <c r="AL155" s="299"/>
    </row>
    <row r="156" spans="1:38" s="6" customFormat="1" ht="12.75" hidden="1" outlineLevel="1">
      <c r="A156" s="199"/>
      <c r="B156" s="346"/>
      <c r="C156" s="422" t="s">
        <v>49</v>
      </c>
      <c r="D156" s="364"/>
      <c r="E156" s="473"/>
      <c r="F156" s="364"/>
      <c r="G156" s="300"/>
      <c r="H156" s="8"/>
      <c r="I156" s="9"/>
      <c r="J156" s="517"/>
      <c r="K156" s="518"/>
      <c r="L156" s="519"/>
      <c r="M156" s="80"/>
      <c r="N156" s="390"/>
      <c r="O156" s="532"/>
      <c r="P156" s="517"/>
      <c r="Q156" s="532"/>
      <c r="R156" s="517"/>
      <c r="S156" s="325"/>
      <c r="T156" s="371"/>
      <c r="U156" s="335"/>
      <c r="V156" s="7"/>
      <c r="W156" s="7"/>
      <c r="X156" s="9"/>
      <c r="Y156" s="7"/>
      <c r="Z156" s="371"/>
      <c r="AA156" s="607"/>
      <c r="AB156" s="608"/>
      <c r="AC156" s="532"/>
      <c r="AD156" s="573"/>
      <c r="AE156" s="573"/>
      <c r="AF156" s="90"/>
      <c r="AG156" s="290"/>
      <c r="AH156" s="315"/>
      <c r="AI156" s="117"/>
      <c r="AJ156" s="69"/>
      <c r="AK156" s="305"/>
      <c r="AL156" s="300"/>
    </row>
    <row r="157" spans="1:38" s="6" customFormat="1" ht="12.75" hidden="1" outlineLevel="1">
      <c r="A157" s="199"/>
      <c r="B157" s="346"/>
      <c r="C157" s="423" t="s">
        <v>50</v>
      </c>
      <c r="D157" s="364"/>
      <c r="E157" s="473"/>
      <c r="F157" s="364"/>
      <c r="G157" s="300"/>
      <c r="H157" s="8"/>
      <c r="I157" s="9"/>
      <c r="J157" s="517"/>
      <c r="K157" s="518"/>
      <c r="L157" s="519"/>
      <c r="M157" s="80"/>
      <c r="N157" s="390"/>
      <c r="O157" s="532"/>
      <c r="P157" s="517"/>
      <c r="Q157" s="532"/>
      <c r="R157" s="517"/>
      <c r="S157" s="325"/>
      <c r="T157" s="371"/>
      <c r="U157" s="335"/>
      <c r="V157" s="7"/>
      <c r="W157" s="7"/>
      <c r="X157" s="9"/>
      <c r="Y157" s="7"/>
      <c r="Z157" s="371"/>
      <c r="AA157" s="607"/>
      <c r="AB157" s="608"/>
      <c r="AC157" s="532"/>
      <c r="AD157" s="573"/>
      <c r="AE157" s="573"/>
      <c r="AF157" s="354"/>
      <c r="AG157" s="290"/>
      <c r="AH157" s="315"/>
      <c r="AI157" s="117"/>
      <c r="AJ157" s="69"/>
      <c r="AK157" s="305"/>
      <c r="AL157" s="300"/>
    </row>
    <row r="158" spans="1:38" s="6" customFormat="1" ht="12.75" hidden="1" outlineLevel="1">
      <c r="A158" s="199"/>
      <c r="B158" s="346"/>
      <c r="C158" s="423" t="s">
        <v>51</v>
      </c>
      <c r="D158" s="364"/>
      <c r="E158" s="473"/>
      <c r="F158" s="364"/>
      <c r="G158" s="300"/>
      <c r="H158" s="8"/>
      <c r="I158" s="9"/>
      <c r="J158" s="510"/>
      <c r="K158" s="511"/>
      <c r="L158" s="512"/>
      <c r="M158" s="124"/>
      <c r="N158" s="389"/>
      <c r="O158" s="516"/>
      <c r="P158" s="510"/>
      <c r="Q158" s="516"/>
      <c r="R158" s="510"/>
      <c r="S158" s="19"/>
      <c r="T158" s="371"/>
      <c r="U158" s="333"/>
      <c r="V158" s="10"/>
      <c r="W158" s="10"/>
      <c r="X158" s="18"/>
      <c r="Y158" s="10"/>
      <c r="Z158" s="371"/>
      <c r="AA158" s="602"/>
      <c r="AB158" s="603"/>
      <c r="AC158" s="532"/>
      <c r="AD158" s="573"/>
      <c r="AE158" s="573"/>
      <c r="AF158" s="354"/>
      <c r="AG158" s="290"/>
      <c r="AH158" s="315"/>
      <c r="AI158" s="117"/>
      <c r="AJ158" s="69"/>
      <c r="AK158" s="305"/>
      <c r="AL158" s="300"/>
    </row>
    <row r="159" spans="1:38" s="6" customFormat="1" ht="25.5" hidden="1" outlineLevel="1">
      <c r="A159" s="199"/>
      <c r="B159" s="346"/>
      <c r="C159" s="7" t="s">
        <v>212</v>
      </c>
      <c r="D159" s="364"/>
      <c r="E159" s="473"/>
      <c r="F159" s="364"/>
      <c r="G159" s="300"/>
      <c r="H159" s="8"/>
      <c r="I159" s="9"/>
      <c r="J159" s="517"/>
      <c r="K159" s="518"/>
      <c r="L159" s="519"/>
      <c r="M159" s="80"/>
      <c r="N159" s="390"/>
      <c r="O159" s="532"/>
      <c r="P159" s="517"/>
      <c r="Q159" s="532"/>
      <c r="R159" s="517"/>
      <c r="S159" s="325"/>
      <c r="T159" s="371"/>
      <c r="U159" s="335"/>
      <c r="V159" s="7"/>
      <c r="W159" s="7"/>
      <c r="X159" s="9"/>
      <c r="Y159" s="7"/>
      <c r="Z159" s="371"/>
      <c r="AA159" s="607"/>
      <c r="AB159" s="608"/>
      <c r="AC159" s="532"/>
      <c r="AD159" s="573"/>
      <c r="AE159" s="573"/>
      <c r="AF159" s="354"/>
      <c r="AG159" s="290"/>
      <c r="AH159" s="315"/>
      <c r="AI159" s="117"/>
      <c r="AJ159" s="69"/>
      <c r="AK159" s="305"/>
      <c r="AL159" s="300"/>
    </row>
    <row r="160" spans="1:38" s="6" customFormat="1" ht="25.5" hidden="1" outlineLevel="1">
      <c r="A160" s="199"/>
      <c r="B160" s="346"/>
      <c r="C160" s="7" t="s">
        <v>213</v>
      </c>
      <c r="D160" s="364"/>
      <c r="E160" s="473"/>
      <c r="F160" s="364"/>
      <c r="G160" s="300"/>
      <c r="H160" s="8"/>
      <c r="I160" s="9"/>
      <c r="J160" s="517"/>
      <c r="K160" s="518"/>
      <c r="L160" s="519"/>
      <c r="M160" s="80"/>
      <c r="N160" s="390"/>
      <c r="O160" s="532"/>
      <c r="P160" s="517"/>
      <c r="Q160" s="532"/>
      <c r="R160" s="517"/>
      <c r="S160" s="325"/>
      <c r="T160" s="371"/>
      <c r="U160" s="335"/>
      <c r="V160" s="7"/>
      <c r="W160" s="7"/>
      <c r="X160" s="9"/>
      <c r="Y160" s="7"/>
      <c r="Z160" s="371"/>
      <c r="AA160" s="607"/>
      <c r="AB160" s="608"/>
      <c r="AC160" s="532"/>
      <c r="AD160" s="573"/>
      <c r="AE160" s="573"/>
      <c r="AF160" s="354"/>
      <c r="AG160" s="290"/>
      <c r="AH160" s="315"/>
      <c r="AI160" s="117"/>
      <c r="AJ160" s="69"/>
      <c r="AK160" s="305"/>
      <c r="AL160" s="300"/>
    </row>
    <row r="161" spans="1:38" s="6" customFormat="1" ht="13.5" hidden="1" outlineLevel="1" thickBot="1">
      <c r="A161" s="199"/>
      <c r="B161" s="346"/>
      <c r="C161" s="410" t="s">
        <v>226</v>
      </c>
      <c r="D161" s="364"/>
      <c r="E161" s="473"/>
      <c r="F161" s="364"/>
      <c r="G161" s="300"/>
      <c r="H161" s="8"/>
      <c r="I161" s="9"/>
      <c r="J161" s="517"/>
      <c r="K161" s="518"/>
      <c r="L161" s="519"/>
      <c r="M161" s="80"/>
      <c r="N161" s="390"/>
      <c r="O161" s="532"/>
      <c r="P161" s="517"/>
      <c r="Q161" s="532"/>
      <c r="R161" s="517"/>
      <c r="S161" s="325"/>
      <c r="T161" s="371"/>
      <c r="U161" s="335"/>
      <c r="V161" s="7"/>
      <c r="W161" s="7"/>
      <c r="X161" s="9"/>
      <c r="Y161" s="7"/>
      <c r="Z161" s="371"/>
      <c r="AA161" s="607"/>
      <c r="AB161" s="608"/>
      <c r="AC161" s="532"/>
      <c r="AD161" s="573"/>
      <c r="AE161" s="573"/>
      <c r="AF161" s="354"/>
      <c r="AG161" s="290"/>
      <c r="AH161" s="315"/>
      <c r="AI161" s="117"/>
      <c r="AJ161" s="69"/>
      <c r="AK161" s="305"/>
      <c r="AL161" s="300"/>
    </row>
    <row r="162" spans="1:38" s="11" customFormat="1" ht="15" collapsed="1" thickBot="1">
      <c r="A162" s="361" t="str">
        <f>FIXED($C$7,0,1)</f>
        <v>0</v>
      </c>
      <c r="B162" s="20" t="s">
        <v>52</v>
      </c>
      <c r="C162" s="418" t="s">
        <v>91</v>
      </c>
      <c r="D162" s="499"/>
      <c r="E162" s="471"/>
      <c r="F162" s="476"/>
      <c r="G162" s="299"/>
      <c r="H162" s="14"/>
      <c r="I162" s="12"/>
      <c r="J162" s="504">
        <f>SUM(J156:J161)</f>
        <v>0</v>
      </c>
      <c r="K162" s="505">
        <f>SUM(K156:K161)</f>
        <v>0</v>
      </c>
      <c r="L162" s="506">
        <f>SUM(L156:L161)</f>
        <v>0</v>
      </c>
      <c r="M162" s="122"/>
      <c r="N162" s="384"/>
      <c r="O162" s="546">
        <f>SUM(O156:O161)</f>
        <v>0</v>
      </c>
      <c r="P162" s="504">
        <f>SUM(P156:P161)</f>
        <v>0</v>
      </c>
      <c r="Q162" s="546">
        <f>SUM(Q156:Q161)</f>
        <v>0</v>
      </c>
      <c r="R162" s="504">
        <f>SUM(R156:R161)</f>
        <v>0</v>
      </c>
      <c r="S162" s="324"/>
      <c r="T162" s="370"/>
      <c r="U162" s="334"/>
      <c r="V162" s="138"/>
      <c r="W162" s="138"/>
      <c r="X162" s="163"/>
      <c r="Y162" s="138"/>
      <c r="Z162" s="370"/>
      <c r="AA162" s="604">
        <f>SUM(AA156:AA161)</f>
        <v>0</v>
      </c>
      <c r="AB162" s="605"/>
      <c r="AC162" s="541">
        <f>SUM(AC156:AC161)</f>
        <v>0</v>
      </c>
      <c r="AD162" s="606"/>
      <c r="AE162" s="610">
        <f>IF(AC162&gt;10%*SUM(AE149,AE144,AE135,AE131,AE127,AE120,AE113,AE109,AE105,AE101,AE87,AE79,AE71,AE61,AE51,AE41,AE31,AE21),10%*SUM(AE149,AE144,AE135,AE131,AE127,AE120,AE113,AE109,AE105,AE101,AE87,AE79,AE71,AE61,AE51,AE41,AE31,AE21),AC162)</f>
        <v>0</v>
      </c>
      <c r="AF162" s="91">
        <f>IF((AE162-D162)&gt;0,(AE162-D162),0)</f>
        <v>0</v>
      </c>
      <c r="AG162" s="292"/>
      <c r="AH162" s="303" t="b">
        <f>IF($AJ$2="PME",$AJ$4,IF($AJ$2="ETI",$AJ$5))</f>
        <v>0</v>
      </c>
      <c r="AI162" s="83">
        <f>AE162*AH162</f>
        <v>0</v>
      </c>
      <c r="AJ162" s="53" t="str">
        <f>IF(P162&lt;&gt;0,IF((P162+AA162)-AC162=0,"OK","!"),IF(O162&lt;&gt;0,IF((O162+AA162)-AC162=0,"OK","!"),IF((J162+AA162)-AC162=0,"OK","!")))</f>
        <v>OK</v>
      </c>
      <c r="AK162" s="314"/>
      <c r="AL162" s="299"/>
    </row>
    <row r="163" spans="1:38" s="16" customFormat="1" ht="12.75" hidden="1" outlineLevel="1">
      <c r="A163" s="199"/>
      <c r="B163" s="26"/>
      <c r="C163" s="415" t="s">
        <v>53</v>
      </c>
      <c r="D163" s="364"/>
      <c r="E163" s="473"/>
      <c r="F163" s="364"/>
      <c r="G163" s="298"/>
      <c r="H163" s="17"/>
      <c r="I163" s="18"/>
      <c r="J163" s="510"/>
      <c r="K163" s="511"/>
      <c r="L163" s="512"/>
      <c r="M163" s="124"/>
      <c r="N163" s="389"/>
      <c r="O163" s="516"/>
      <c r="P163" s="510"/>
      <c r="Q163" s="516"/>
      <c r="R163" s="510"/>
      <c r="S163" s="19"/>
      <c r="T163" s="85"/>
      <c r="U163" s="333"/>
      <c r="V163" s="10"/>
      <c r="W163" s="10"/>
      <c r="X163" s="18"/>
      <c r="Y163" s="10"/>
      <c r="Z163" s="85"/>
      <c r="AA163" s="602"/>
      <c r="AB163" s="603"/>
      <c r="AC163" s="516"/>
      <c r="AD163" s="510"/>
      <c r="AE163" s="611" t="s">
        <v>63</v>
      </c>
      <c r="AF163" s="92"/>
      <c r="AG163" s="289"/>
      <c r="AH163" s="311"/>
      <c r="AI163" s="86"/>
      <c r="AJ163" s="30"/>
      <c r="AK163" s="310"/>
      <c r="AL163" s="298"/>
    </row>
    <row r="164" spans="1:38" s="16" customFormat="1" ht="4.5" customHeight="1" hidden="1" outlineLevel="1">
      <c r="A164" s="199"/>
      <c r="B164" s="26"/>
      <c r="C164" s="416"/>
      <c r="D164" s="364"/>
      <c r="E164" s="473"/>
      <c r="F164" s="364"/>
      <c r="G164" s="298"/>
      <c r="H164" s="17"/>
      <c r="I164" s="18"/>
      <c r="J164" s="510"/>
      <c r="K164" s="511"/>
      <c r="L164" s="512"/>
      <c r="M164" s="124"/>
      <c r="N164" s="389"/>
      <c r="O164" s="516"/>
      <c r="P164" s="510"/>
      <c r="Q164" s="516"/>
      <c r="R164" s="510"/>
      <c r="S164" s="19"/>
      <c r="T164" s="85"/>
      <c r="U164" s="333"/>
      <c r="V164" s="10"/>
      <c r="W164" s="10"/>
      <c r="X164" s="18"/>
      <c r="Y164" s="10"/>
      <c r="Z164" s="85"/>
      <c r="AA164" s="602"/>
      <c r="AB164" s="603"/>
      <c r="AC164" s="516"/>
      <c r="AD164" s="510"/>
      <c r="AE164" s="510"/>
      <c r="AF164" s="92"/>
      <c r="AG164" s="289"/>
      <c r="AH164" s="311"/>
      <c r="AI164" s="86"/>
      <c r="AJ164" s="30"/>
      <c r="AK164" s="310"/>
      <c r="AL164" s="298"/>
    </row>
    <row r="165" spans="1:41" s="13" customFormat="1" ht="12.75" collapsed="1">
      <c r="A165" s="361" t="str">
        <f>FIXED($C$7,0,1)</f>
        <v>0</v>
      </c>
      <c r="B165" s="20"/>
      <c r="C165" s="418" t="s">
        <v>92</v>
      </c>
      <c r="D165" s="82"/>
      <c r="E165" s="474"/>
      <c r="F165" s="474"/>
      <c r="G165" s="405"/>
      <c r="H165" s="14"/>
      <c r="I165" s="15"/>
      <c r="J165" s="520"/>
      <c r="K165" s="521"/>
      <c r="L165" s="522"/>
      <c r="M165" s="123"/>
      <c r="N165" s="392"/>
      <c r="O165" s="548"/>
      <c r="P165" s="520"/>
      <c r="Q165" s="548"/>
      <c r="R165" s="520"/>
      <c r="S165" s="326"/>
      <c r="T165" s="84"/>
      <c r="U165" s="336"/>
      <c r="V165" s="139"/>
      <c r="W165" s="139"/>
      <c r="X165" s="15"/>
      <c r="Y165" s="139"/>
      <c r="Z165" s="84"/>
      <c r="AA165" s="612"/>
      <c r="AB165" s="613"/>
      <c r="AC165" s="548"/>
      <c r="AD165" s="520"/>
      <c r="AE165" s="520"/>
      <c r="AF165" s="93"/>
      <c r="AG165" s="38"/>
      <c r="AH165" s="316"/>
      <c r="AI165" s="39"/>
      <c r="AJ165" s="39"/>
      <c r="AK165" s="317"/>
      <c r="AL165" s="50"/>
      <c r="AM165" s="40"/>
      <c r="AN165" s="177"/>
      <c r="AO165" s="177"/>
    </row>
    <row r="166" spans="1:39" s="16" customFormat="1" ht="13.5" customHeight="1" thickBot="1">
      <c r="A166" s="200"/>
      <c r="B166" s="27"/>
      <c r="C166" s="56"/>
      <c r="D166" s="706"/>
      <c r="E166" s="707"/>
      <c r="F166" s="464"/>
      <c r="G166" s="406"/>
      <c r="H166" s="125"/>
      <c r="I166" s="126"/>
      <c r="J166" s="523"/>
      <c r="K166" s="524"/>
      <c r="L166" s="525"/>
      <c r="M166" s="127"/>
      <c r="N166" s="393"/>
      <c r="O166" s="549"/>
      <c r="P166" s="523"/>
      <c r="Q166" s="549"/>
      <c r="R166" s="523"/>
      <c r="S166" s="327"/>
      <c r="T166" s="88"/>
      <c r="U166" s="340"/>
      <c r="V166" s="140"/>
      <c r="W166" s="140"/>
      <c r="X166" s="126"/>
      <c r="Y166" s="140"/>
      <c r="Z166" s="88"/>
      <c r="AA166" s="614"/>
      <c r="AB166" s="615"/>
      <c r="AC166" s="549"/>
      <c r="AD166" s="523"/>
      <c r="AE166" s="523"/>
      <c r="AF166" s="174"/>
      <c r="AG166" s="341"/>
      <c r="AH166" s="342"/>
      <c r="AI166" s="343"/>
      <c r="AJ166" s="178"/>
      <c r="AK166" s="182"/>
      <c r="AL166" s="181"/>
      <c r="AM166" s="178"/>
    </row>
    <row r="167" spans="1:41" s="31" customFormat="1" ht="32.25" thickBot="1">
      <c r="A167" s="128"/>
      <c r="B167" s="129"/>
      <c r="C167" s="130"/>
      <c r="D167" s="568" t="s">
        <v>58</v>
      </c>
      <c r="E167" s="424"/>
      <c r="F167" s="465"/>
      <c r="G167" s="407"/>
      <c r="H167" s="131"/>
      <c r="I167" s="132"/>
      <c r="J167" s="526" t="str">
        <f>+J10</f>
        <v>Montant total facturé HT (€)</v>
      </c>
      <c r="K167" s="527" t="str">
        <f>+K10</f>
        <v>Montant total facturé TTC (€)</v>
      </c>
      <c r="L167" s="526" t="str">
        <f>L10</f>
        <v>Montant total acquitté TTC (€)</v>
      </c>
      <c r="M167" s="133"/>
      <c r="N167" s="394"/>
      <c r="O167" s="550" t="str">
        <f>O$10</f>
        <v>Montant éligible facturé HT après analyse</v>
      </c>
      <c r="P167" s="526" t="str">
        <f>P$10</f>
        <v>Montant éligible acquitté HT après analyse</v>
      </c>
      <c r="Q167" s="526" t="str">
        <f>Q$10</f>
        <v>Montant non éligible acquitté HT après analyse</v>
      </c>
      <c r="R167" s="526" t="str">
        <f>R$10</f>
        <v>Vérification total acquitté HT après analyse</v>
      </c>
      <c r="S167" s="450"/>
      <c r="T167" s="328"/>
      <c r="U167" s="344"/>
      <c r="V167" s="141"/>
      <c r="W167" s="141"/>
      <c r="X167" s="164"/>
      <c r="Y167" s="141"/>
      <c r="Z167" s="134"/>
      <c r="AA167" s="616" t="str">
        <f>AA$10</f>
        <v>Modification éligibilité avant plafond proposé - HT (en + / -)</v>
      </c>
      <c r="AB167" s="616"/>
      <c r="AC167" s="617" t="str">
        <f>$AC$10</f>
        <v>Eligible proposé sur l'analysé avant plafond (€ HT)</v>
      </c>
      <c r="AD167" s="618"/>
      <c r="AE167" s="616" t="str">
        <f>$AE$10</f>
        <v>Total éligible après plafond en € HT</v>
      </c>
      <c r="AF167" s="135"/>
      <c r="AG167" s="297" t="s">
        <v>225</v>
      </c>
      <c r="AH167" s="318" t="s">
        <v>196</v>
      </c>
      <c r="AI167" s="89" t="str">
        <f>$AI$10</f>
        <v>Montant d'aide </v>
      </c>
      <c r="AJ167" s="57"/>
      <c r="AK167" s="319"/>
      <c r="AL167" s="181"/>
      <c r="AM167" s="178"/>
      <c r="AN167" s="179"/>
      <c r="AO167" s="179"/>
    </row>
    <row r="168" spans="1:39" s="21" customFormat="1" ht="27.75" customHeight="1" thickBot="1">
      <c r="A168" s="136"/>
      <c r="B168" s="137"/>
      <c r="C168" s="345" t="s">
        <v>54</v>
      </c>
      <c r="D168" s="104">
        <f>SUM(D21,D31,D41,D51,D61,D71,D79,D87,D162,D149,D144,D135,D131,D127,D120,D113,D109,D105,D101)</f>
        <v>0</v>
      </c>
      <c r="E168" s="425"/>
      <c r="F168" s="466"/>
      <c r="G168" s="408"/>
      <c r="H168" s="100"/>
      <c r="I168" s="101"/>
      <c r="J168" s="528">
        <f>SUM(J21,J31,J41,J51,J61,J71,J79,J87,J162,J149,J144,J135,J131,J127,J120,J113,J109,J105,J101)</f>
        <v>0</v>
      </c>
      <c r="K168" s="528">
        <f>SUM(K21,K31,K41,K51,K61,K71,K79,K87,K162,K149,K144,K135,K131,K127,K120,K113,K109,K105,K101)</f>
        <v>0</v>
      </c>
      <c r="L168" s="528">
        <f>SUM(L21,L31,L41,L51,L61,L71,L79,L87,L162,L149,L144,L135,L131,L127,L120,L113,L109,L105,L101)</f>
        <v>0</v>
      </c>
      <c r="M168" s="501"/>
      <c r="N168" s="502"/>
      <c r="O168" s="528">
        <f>SUM(O21,O31,O41,O51,O61,O71,O79,O87,O162,O149,O144,O135,O131,O127,O120,O113,O109,O105,O101)</f>
        <v>0</v>
      </c>
      <c r="P168" s="528">
        <f>SUM(P21,P31,P41,P51,P61,P71,P79,P87,P162,P149,P144,P135,P131,P127,P120,P113,P109,P105,P101)</f>
        <v>0</v>
      </c>
      <c r="Q168" s="551">
        <f>SUM(Q21,Q31,Q41,Q51,Q61,Q71,Q79,Q87,Q162,Q149,Q144,Q135,Q131,Q127,Q120,Q113,Q109,Q105,Q101)</f>
        <v>0</v>
      </c>
      <c r="R168" s="551">
        <f>SUM(R21,R31,R41,R51,R61,R71,R79,R87,R162,R149,R144,R135,R131,R127,R120,R113,R109,R105,R101)</f>
        <v>0</v>
      </c>
      <c r="S168" s="451"/>
      <c r="T168" s="329"/>
      <c r="U168" s="337"/>
      <c r="V168" s="142"/>
      <c r="W168" s="142"/>
      <c r="X168" s="165"/>
      <c r="Y168" s="142"/>
      <c r="Z168" s="120"/>
      <c r="AA168" s="619">
        <f>SUM(AA21,AA31,AA41,AA51,AA61,AA71,AA79,AA87,AA162,AA149,AA144,AA135,AA131,AA127,AA120,AA113,AA109,AA105,AA101)</f>
        <v>0</v>
      </c>
      <c r="AB168" s="620"/>
      <c r="AC168" s="619">
        <f>SUM(AC21,AC31,AC41,AC51,AC61,AC71,AC79,AC87,AC162,AC149,AC144,AC135,AC131,AC127,AC120,AC113,AC109,AC105,AC101)</f>
        <v>0</v>
      </c>
      <c r="AD168" s="621"/>
      <c r="AE168" s="619">
        <f>SUM(AE21,AE31,AE41,AE51,AE61,AE71,AE79,AE87,AE162,AE149,AE144,AE135,AE131,AE127,AE120,AE113,AE109,AE105,AE101)</f>
        <v>0</v>
      </c>
      <c r="AF168" s="104">
        <f>SUM(AF21,AF31,AF41,AF51,AF61,AF71,AF79,AF87,AF162,AF149,AF144,AF135,AF131,AF127,AF120,AF113,AF109,AF105,AF101)</f>
        <v>0</v>
      </c>
      <c r="AG168" s="395" t="str">
        <f>IF(AF168&gt;D168*25%,"au-delà des 25% autorisés","en deça des 25% autorisés")</f>
        <v>en deça des 25% autorisés</v>
      </c>
      <c r="AH168" s="320">
        <f>IF(AE168&lt;&gt;0,AI168/AE168,"")</f>
      </c>
      <c r="AI168" s="104">
        <f>SUM(AI21,AI31,AI41,AI51,AI61,AI71,AI79,AI87,AI162,AI149,AI144,AI135,AI131,AI127,AI120,AI113,AI109,AI105,AI101)</f>
        <v>0</v>
      </c>
      <c r="AJ168" s="321" t="str">
        <f>IF(P168&lt;&gt;0,IF((P168+AA168)-AC168=0,"OK","!"),IF(O168&lt;&gt;0,IF((O168+AA168)-AC168=0,"OK","!"),IF((J168+AA168)-AC168=0,"OK","!")))</f>
        <v>OK</v>
      </c>
      <c r="AK168" s="322"/>
      <c r="AL168" s="181"/>
      <c r="AM168" s="178"/>
    </row>
    <row r="169" spans="1:39" ht="13.5" thickBot="1">
      <c r="A169" s="171"/>
      <c r="B169" s="29"/>
      <c r="C169" s="439">
        <f>IF(D169&lt;&gt;"","contrôle de cohérence : ","")</f>
      </c>
      <c r="D169" s="440">
        <f>IF((D168-K5)&lt;&gt;0,"écart avec K5","")</f>
      </c>
      <c r="E169" s="108"/>
      <c r="F169" s="108"/>
      <c r="G169" s="59"/>
      <c r="H169" s="60"/>
      <c r="I169" s="61"/>
      <c r="J169" s="63"/>
      <c r="K169" s="63"/>
      <c r="L169" s="62"/>
      <c r="M169" s="61"/>
      <c r="N169" s="201"/>
      <c r="O169" s="447"/>
      <c r="P169" s="448"/>
      <c r="Q169" s="448"/>
      <c r="R169" s="448"/>
      <c r="S169" s="449"/>
      <c r="T169" s="449"/>
      <c r="U169" s="221"/>
      <c r="V169" s="708" t="s">
        <v>121</v>
      </c>
      <c r="W169" s="708"/>
      <c r="X169" s="708"/>
      <c r="Y169" s="708"/>
      <c r="Z169" s="708"/>
      <c r="AA169" s="708"/>
      <c r="AB169" s="709"/>
      <c r="AC169" s="169"/>
      <c r="AD169" s="64"/>
      <c r="AE169" s="59"/>
      <c r="AF169" s="65"/>
      <c r="AG169" s="170"/>
      <c r="AH169" s="59"/>
      <c r="AI169" s="375"/>
      <c r="AJ169" s="59"/>
      <c r="AK169" s="59"/>
      <c r="AL169" s="178"/>
      <c r="AM169" s="178"/>
    </row>
    <row r="170" spans="1:39" ht="12.75" customHeight="1">
      <c r="A170" s="202"/>
      <c r="B170" s="25"/>
      <c r="C170" s="58"/>
      <c r="D170" s="105"/>
      <c r="E170" s="109"/>
      <c r="F170" s="109"/>
      <c r="G170" s="76"/>
      <c r="H170" s="76"/>
      <c r="I170" s="268"/>
      <c r="J170" s="710" t="s">
        <v>78</v>
      </c>
      <c r="K170" s="711"/>
      <c r="L170" s="711"/>
      <c r="M170" s="712"/>
      <c r="N170" s="159"/>
      <c r="O170" s="719" t="s">
        <v>113</v>
      </c>
      <c r="P170" s="720"/>
      <c r="Q170" s="720"/>
      <c r="R170" s="720"/>
      <c r="S170" s="720"/>
      <c r="T170" s="721"/>
      <c r="U170" s="217"/>
      <c r="V170" s="217"/>
      <c r="W170" s="728" t="s">
        <v>120</v>
      </c>
      <c r="X170" s="729"/>
      <c r="Y170" s="730"/>
      <c r="Z170" s="76"/>
      <c r="AA170" s="76"/>
      <c r="AB170" s="737" t="s">
        <v>119</v>
      </c>
      <c r="AC170" s="171"/>
      <c r="AD170" s="694" t="s">
        <v>122</v>
      </c>
      <c r="AE170" s="695"/>
      <c r="AF170" s="161"/>
      <c r="AG170" s="162"/>
      <c r="AH170" s="71"/>
      <c r="AI170" s="118"/>
      <c r="AJ170" s="59"/>
      <c r="AK170" s="59"/>
      <c r="AL170" s="178"/>
      <c r="AM170" s="178"/>
    </row>
    <row r="171" spans="1:39" ht="12.75">
      <c r="A171" s="552"/>
      <c r="B171" s="553"/>
      <c r="C171" s="58"/>
      <c r="D171" s="105"/>
      <c r="E171" s="109"/>
      <c r="F171" s="109"/>
      <c r="G171" s="76"/>
      <c r="H171" s="76"/>
      <c r="I171" s="76"/>
      <c r="J171" s="713"/>
      <c r="K171" s="714"/>
      <c r="L171" s="714"/>
      <c r="M171" s="715"/>
      <c r="N171" s="159"/>
      <c r="O171" s="722"/>
      <c r="P171" s="723"/>
      <c r="Q171" s="723"/>
      <c r="R171" s="723"/>
      <c r="S171" s="723"/>
      <c r="T171" s="724"/>
      <c r="U171" s="217"/>
      <c r="V171" s="217"/>
      <c r="W171" s="731"/>
      <c r="X171" s="732"/>
      <c r="Y171" s="733"/>
      <c r="Z171" s="76"/>
      <c r="AA171" s="76"/>
      <c r="AB171" s="738"/>
      <c r="AC171" s="160"/>
      <c r="AD171" s="696"/>
      <c r="AE171" s="697"/>
      <c r="AF171" s="161"/>
      <c r="AG171" s="162"/>
      <c r="AH171" s="71"/>
      <c r="AI171" s="118"/>
      <c r="AJ171" s="59"/>
      <c r="AK171" s="59"/>
      <c r="AL171" s="178"/>
      <c r="AM171" s="178"/>
    </row>
    <row r="172" spans="1:39" ht="66.75" customHeight="1" thickBot="1">
      <c r="A172" s="28"/>
      <c r="B172" s="29"/>
      <c r="C172" s="58"/>
      <c r="D172" s="105"/>
      <c r="E172" s="109"/>
      <c r="F172" s="109"/>
      <c r="G172" s="76"/>
      <c r="H172" s="76"/>
      <c r="I172" s="76"/>
      <c r="J172" s="716"/>
      <c r="K172" s="717"/>
      <c r="L172" s="717"/>
      <c r="M172" s="718"/>
      <c r="N172" s="159"/>
      <c r="O172" s="725"/>
      <c r="P172" s="726"/>
      <c r="Q172" s="726"/>
      <c r="R172" s="726"/>
      <c r="S172" s="726"/>
      <c r="T172" s="727"/>
      <c r="U172" s="217"/>
      <c r="V172" s="217"/>
      <c r="W172" s="734"/>
      <c r="X172" s="735"/>
      <c r="Y172" s="736"/>
      <c r="Z172" s="76"/>
      <c r="AA172" s="76"/>
      <c r="AB172" s="739"/>
      <c r="AC172" s="160"/>
      <c r="AD172" s="698"/>
      <c r="AE172" s="699"/>
      <c r="AF172" s="161"/>
      <c r="AG172" s="162"/>
      <c r="AH172" s="71"/>
      <c r="AI172" s="118"/>
      <c r="AJ172" s="59"/>
      <c r="AK172" s="59"/>
      <c r="AL172" s="178"/>
      <c r="AM172" s="178"/>
    </row>
    <row r="173" spans="1:39" ht="6.75" customHeight="1">
      <c r="A173" s="3"/>
      <c r="B173" s="554"/>
      <c r="C173" s="28"/>
      <c r="D173" s="102"/>
      <c r="E173" s="107"/>
      <c r="F173" s="107"/>
      <c r="G173" s="28"/>
      <c r="H173" s="562"/>
      <c r="I173" s="268"/>
      <c r="J173" s="563"/>
      <c r="K173" s="563"/>
      <c r="L173" s="563"/>
      <c r="M173" s="268"/>
      <c r="N173" s="562"/>
      <c r="O173" s="563"/>
      <c r="P173" s="564"/>
      <c r="Q173" s="563"/>
      <c r="R173" s="564"/>
      <c r="S173" s="432"/>
      <c r="T173" s="432"/>
      <c r="U173" s="565"/>
      <c r="V173" s="432"/>
      <c r="W173" s="432"/>
      <c r="X173" s="268"/>
      <c r="Y173" s="432"/>
      <c r="Z173" s="28"/>
      <c r="AA173" s="28"/>
      <c r="AB173" s="28"/>
      <c r="AC173" s="28"/>
      <c r="AD173" s="28"/>
      <c r="AE173" s="28"/>
      <c r="AF173" s="566"/>
      <c r="AG173" s="567"/>
      <c r="AH173" s="567"/>
      <c r="AI173" s="567"/>
      <c r="AJ173" s="567"/>
      <c r="AK173" s="567"/>
      <c r="AL173" s="181"/>
      <c r="AM173" s="178"/>
    </row>
    <row r="174" spans="3:39" ht="12.75">
      <c r="C174" s="3"/>
      <c r="D174" s="555"/>
      <c r="E174" s="556"/>
      <c r="F174" s="556"/>
      <c r="G174" s="3"/>
      <c r="H174" s="4"/>
      <c r="I174" s="557"/>
      <c r="J174" s="558"/>
      <c r="K174" s="559"/>
      <c r="L174" s="560"/>
      <c r="M174" s="5"/>
      <c r="N174" s="4"/>
      <c r="O174" s="561"/>
      <c r="P174" s="33"/>
      <c r="Q174" s="561"/>
      <c r="R174" s="33"/>
      <c r="S174" s="143"/>
      <c r="T174" s="143"/>
      <c r="U174" s="222"/>
      <c r="V174" s="143"/>
      <c r="W174" s="143"/>
      <c r="X174" s="5"/>
      <c r="Y174" s="143"/>
      <c r="Z174" s="3"/>
      <c r="AA174" s="3"/>
      <c r="AB174" s="3"/>
      <c r="AC174" s="3"/>
      <c r="AD174" s="3"/>
      <c r="AE174" s="3"/>
      <c r="AF174" s="175"/>
      <c r="AG174" s="180"/>
      <c r="AH174" s="180"/>
      <c r="AI174" s="180"/>
      <c r="AJ174" s="180"/>
      <c r="AK174" s="180"/>
      <c r="AL174" s="178"/>
      <c r="AM174" s="178"/>
    </row>
    <row r="175" spans="32:39" ht="12.75">
      <c r="AF175" s="176"/>
      <c r="AG175" s="178"/>
      <c r="AH175" s="178"/>
      <c r="AI175" s="178"/>
      <c r="AJ175" s="178"/>
      <c r="AK175" s="178"/>
      <c r="AL175" s="178"/>
      <c r="AM175" s="178"/>
    </row>
    <row r="176" spans="32:39" ht="12.75">
      <c r="AF176" s="176"/>
      <c r="AG176" s="178"/>
      <c r="AH176" s="178"/>
      <c r="AI176" s="178"/>
      <c r="AJ176" s="178"/>
      <c r="AK176" s="178"/>
      <c r="AL176" s="178"/>
      <c r="AM176" s="178"/>
    </row>
    <row r="177" spans="32:39" ht="12.75">
      <c r="AF177" s="176"/>
      <c r="AG177" s="178"/>
      <c r="AH177" s="178"/>
      <c r="AI177" s="178"/>
      <c r="AJ177" s="178"/>
      <c r="AK177" s="178"/>
      <c r="AL177" s="178"/>
      <c r="AM177" s="178"/>
    </row>
    <row r="178" spans="32:39" ht="12.75">
      <c r="AF178" s="176"/>
      <c r="AG178" s="178"/>
      <c r="AH178" s="178"/>
      <c r="AI178" s="178"/>
      <c r="AJ178" s="178"/>
      <c r="AK178" s="178"/>
      <c r="AL178" s="178"/>
      <c r="AM178" s="178"/>
    </row>
    <row r="179" ht="12.75">
      <c r="AF179" s="176"/>
    </row>
    <row r="180" ht="12.75">
      <c r="AF180" s="176"/>
    </row>
  </sheetData>
  <sheetProtection/>
  <mergeCells count="36">
    <mergeCell ref="AD170:AE172"/>
    <mergeCell ref="E149:F149"/>
    <mergeCell ref="Y9:AA9"/>
    <mergeCell ref="C14:C15"/>
    <mergeCell ref="D166:E166"/>
    <mergeCell ref="V169:AB169"/>
    <mergeCell ref="J170:M172"/>
    <mergeCell ref="O170:T172"/>
    <mergeCell ref="W170:Y172"/>
    <mergeCell ref="AB170:AB172"/>
    <mergeCell ref="C8:E9"/>
    <mergeCell ref="F8:N8"/>
    <mergeCell ref="O8:T9"/>
    <mergeCell ref="U8:X8"/>
    <mergeCell ref="AC8:AG9"/>
    <mergeCell ref="AH8:AK9"/>
    <mergeCell ref="G9:K9"/>
    <mergeCell ref="L9:N9"/>
    <mergeCell ref="U9:V9"/>
    <mergeCell ref="W9:X9"/>
    <mergeCell ref="U4:V4"/>
    <mergeCell ref="AI4:AI5"/>
    <mergeCell ref="H5:I5"/>
    <mergeCell ref="U5:V5"/>
    <mergeCell ref="U6:V6"/>
    <mergeCell ref="U7:V7"/>
    <mergeCell ref="H1:I1"/>
    <mergeCell ref="U1:AB1"/>
    <mergeCell ref="AI1:AJ1"/>
    <mergeCell ref="H2:I2"/>
    <mergeCell ref="U2:V2"/>
    <mergeCell ref="X2:X6"/>
    <mergeCell ref="AB2:AB9"/>
    <mergeCell ref="H3:I3"/>
    <mergeCell ref="U3:V3"/>
    <mergeCell ref="H4:I4"/>
  </mergeCells>
  <conditionalFormatting sqref="AJ5:AJ6">
    <cfRule type="expression" priority="10" dxfId="10" stopIfTrue="1">
      <formula>$AJ$2="PME"</formula>
    </cfRule>
  </conditionalFormatting>
  <conditionalFormatting sqref="AJ168 AJ11:AJ162">
    <cfRule type="cellIs" priority="9" dxfId="11" operator="equal" stopIfTrue="1">
      <formula>"OK"</formula>
    </cfRule>
  </conditionalFormatting>
  <conditionalFormatting sqref="AJ168">
    <cfRule type="cellIs" priority="8" dxfId="11" operator="between" stopIfTrue="1">
      <formula>0.001</formula>
      <formula>-0.001</formula>
    </cfRule>
  </conditionalFormatting>
  <conditionalFormatting sqref="AJ4">
    <cfRule type="expression" priority="7" dxfId="12" stopIfTrue="1">
      <formula>$AJ$2="ETI"</formula>
    </cfRule>
  </conditionalFormatting>
  <conditionalFormatting sqref="AK21 AK31 AK41 AK61 AK71 AK79 AK87 AK51">
    <cfRule type="cellIs" priority="4" dxfId="13" operator="equal" stopIfTrue="1">
      <formula>"S/O"</formula>
    </cfRule>
    <cfRule type="cellIs" priority="5" dxfId="14" operator="equal" stopIfTrue="1">
      <formula>"Plafond non atteint :instruire toutes les factures"</formula>
    </cfRule>
    <cfRule type="cellIs" priority="6" dxfId="15" operator="equal" stopIfTrue="1">
      <formula>"Les factures contrôlés permettent de plafonner le batiment"</formula>
    </cfRule>
  </conditionalFormatting>
  <conditionalFormatting sqref="AK41 AK61 AK71 AK79 AK87 AK31 AK51">
    <cfRule type="cellIs" priority="1" dxfId="13" operator="equal" stopIfTrue="1">
      <formula>"S/O"</formula>
    </cfRule>
    <cfRule type="cellIs" priority="2" dxfId="14" operator="equal" stopIfTrue="1">
      <formula>"Le plafond en batiment n'est pas atteint, vous devez instruire tous les devis"</formula>
    </cfRule>
    <cfRule type="cellIs" priority="3" dxfId="15" operator="equal" stopIfTrue="1">
      <formula>"Les devis analysés permettent de plafonner le batiment"</formula>
    </cfRule>
  </conditionalFormatting>
  <dataValidations count="4">
    <dataValidation type="list" allowBlank="1" showInputMessage="1" showErrorMessage="1" sqref="H1:I1">
      <formula1>"choisir,1er acompte,2e acompte,Solde,Paiement unique"</formula1>
    </dataValidation>
    <dataValidation type="list" allowBlank="1" showInputMessage="1" showErrorMessage="1" sqref="H5:I5">
      <formula1>"choisir,Simplifié,Approfondi"</formula1>
    </dataValidation>
    <dataValidation type="list" allowBlank="1" showInputMessage="1" showErrorMessage="1" sqref="AJ2">
      <formula1>"choisir,PME,ETI"</formula1>
    </dataValidation>
    <dataValidation type="list" allowBlank="1" showInputMessage="1" showErrorMessage="1" sqref="AJ3">
      <formula1>"choisir ,oui,non"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0" r:id="rId3"/>
  <headerFooter>
    <oddHeader>&amp;C&amp;"Arial,Normal"&amp;14Page &amp;P sur &amp;N</oddHeader>
    <oddFooter>&amp;LINVOCM Version 26022015
</oddFooter>
  </headerFooter>
  <colBreaks count="2" manualBreakCount="2">
    <brk id="20" max="174" man="1"/>
    <brk id="28" max="174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C21" sqref="C21"/>
    </sheetView>
  </sheetViews>
  <sheetFormatPr defaultColWidth="12" defaultRowHeight="12.75"/>
  <cols>
    <col min="1" max="1" width="27.16015625" style="0" customWidth="1"/>
    <col min="2" max="2" width="21.33203125" style="0" customWidth="1"/>
    <col min="3" max="3" width="35" style="0" customWidth="1"/>
    <col min="4" max="4" width="35.66015625" style="0" customWidth="1"/>
    <col min="5" max="5" width="25.33203125" style="0" customWidth="1"/>
    <col min="6" max="6" width="40.16015625" style="0" customWidth="1"/>
    <col min="7" max="7" width="36.5" style="0" customWidth="1"/>
    <col min="8" max="8" width="49.16015625" style="0" customWidth="1"/>
    <col min="9" max="9" width="50.16015625" style="0" customWidth="1"/>
    <col min="10" max="10" width="65.5" style="0" customWidth="1"/>
    <col min="11" max="11" width="56.83203125" style="0" customWidth="1"/>
    <col min="12" max="12" width="39.5" style="0" customWidth="1"/>
    <col min="13" max="13" width="43.33203125" style="0" customWidth="1"/>
    <col min="14" max="14" width="20.83203125" style="0" customWidth="1"/>
    <col min="15" max="15" width="25" style="0" customWidth="1"/>
    <col min="16" max="17" width="23.5" style="0" customWidth="1"/>
    <col min="18" max="29" width="23.5" style="0" bestFit="1" customWidth="1"/>
    <col min="30" max="30" width="12.83203125" style="0" bestFit="1" customWidth="1"/>
  </cols>
  <sheetData>
    <row r="1" ht="15">
      <c r="A1" s="431" t="s">
        <v>199</v>
      </c>
    </row>
    <row r="3" spans="1:15" ht="12.75">
      <c r="A3" s="38"/>
      <c r="B3" s="39"/>
      <c r="C3" s="39"/>
      <c r="D3" s="39"/>
      <c r="E3" s="41" t="s">
        <v>70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75">
      <c r="A4" s="41" t="s">
        <v>2</v>
      </c>
      <c r="B4" s="41" t="s">
        <v>123</v>
      </c>
      <c r="C4" s="41" t="s">
        <v>114</v>
      </c>
      <c r="D4" s="41" t="s">
        <v>208</v>
      </c>
      <c r="E4" s="38" t="s">
        <v>228</v>
      </c>
      <c r="F4" s="50" t="s">
        <v>102</v>
      </c>
      <c r="G4" s="50" t="s">
        <v>99</v>
      </c>
      <c r="H4" s="50" t="s">
        <v>100</v>
      </c>
      <c r="I4" s="50" t="s">
        <v>98</v>
      </c>
      <c r="J4" s="50" t="s">
        <v>210</v>
      </c>
      <c r="K4" s="50" t="s">
        <v>97</v>
      </c>
      <c r="L4" s="50" t="s">
        <v>96</v>
      </c>
      <c r="M4" s="50" t="s">
        <v>197</v>
      </c>
      <c r="N4" s="50" t="s">
        <v>71</v>
      </c>
      <c r="O4" s="45" t="s">
        <v>227</v>
      </c>
    </row>
    <row r="5" spans="1:15" ht="12.75">
      <c r="A5" s="38" t="s">
        <v>52</v>
      </c>
      <c r="B5" s="38" t="s">
        <v>214</v>
      </c>
      <c r="C5" s="38" t="s">
        <v>67</v>
      </c>
      <c r="D5" s="38" t="s">
        <v>67</v>
      </c>
      <c r="E5" s="46"/>
      <c r="F5" s="51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/>
      <c r="M5" s="51">
        <v>0</v>
      </c>
      <c r="N5" s="51">
        <v>0</v>
      </c>
      <c r="O5" s="47">
        <v>0</v>
      </c>
    </row>
    <row r="6" spans="1:15" ht="12.75">
      <c r="A6" s="38" t="s">
        <v>47</v>
      </c>
      <c r="B6" s="38" t="s">
        <v>214</v>
      </c>
      <c r="C6" s="38" t="s">
        <v>67</v>
      </c>
      <c r="D6" s="38" t="s">
        <v>67</v>
      </c>
      <c r="E6" s="46"/>
      <c r="F6" s="51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/>
      <c r="M6" s="51">
        <v>0</v>
      </c>
      <c r="N6" s="51">
        <v>0</v>
      </c>
      <c r="O6" s="47">
        <v>0</v>
      </c>
    </row>
    <row r="7" spans="1:15" ht="12.75">
      <c r="A7" s="38" t="s">
        <v>41</v>
      </c>
      <c r="B7" s="38" t="s">
        <v>214</v>
      </c>
      <c r="C7" s="38" t="s">
        <v>67</v>
      </c>
      <c r="D7" s="38" t="s">
        <v>67</v>
      </c>
      <c r="E7" s="46"/>
      <c r="F7" s="51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/>
      <c r="M7" s="51">
        <v>0</v>
      </c>
      <c r="N7" s="51">
        <v>0</v>
      </c>
      <c r="O7" s="47">
        <v>0</v>
      </c>
    </row>
    <row r="8" spans="1:15" ht="12.75">
      <c r="A8" s="38" t="s">
        <v>29</v>
      </c>
      <c r="B8" s="38" t="s">
        <v>214</v>
      </c>
      <c r="C8" s="38" t="s">
        <v>67</v>
      </c>
      <c r="D8" s="38" t="s">
        <v>67</v>
      </c>
      <c r="E8" s="46"/>
      <c r="F8" s="51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/>
      <c r="M8" s="51">
        <v>0</v>
      </c>
      <c r="N8" s="51">
        <v>0</v>
      </c>
      <c r="O8" s="47">
        <v>0</v>
      </c>
    </row>
    <row r="9" spans="1:15" ht="12.75">
      <c r="A9" s="38" t="s">
        <v>34</v>
      </c>
      <c r="B9" s="38" t="s">
        <v>214</v>
      </c>
      <c r="C9" s="38" t="s">
        <v>67</v>
      </c>
      <c r="D9" s="38" t="s">
        <v>67</v>
      </c>
      <c r="E9" s="46"/>
      <c r="F9" s="51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/>
      <c r="M9" s="51">
        <v>0</v>
      </c>
      <c r="N9" s="51">
        <v>0.2</v>
      </c>
      <c r="O9" s="47">
        <v>0</v>
      </c>
    </row>
    <row r="10" spans="1:15" ht="12.75">
      <c r="A10" s="38" t="s">
        <v>23</v>
      </c>
      <c r="B10" s="38" t="s">
        <v>214</v>
      </c>
      <c r="C10" s="38" t="s">
        <v>67</v>
      </c>
      <c r="D10" s="38" t="s">
        <v>67</v>
      </c>
      <c r="E10" s="46"/>
      <c r="F10" s="51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/>
      <c r="M10" s="51">
        <v>0</v>
      </c>
      <c r="N10" s="51">
        <v>0.2</v>
      </c>
      <c r="O10" s="47">
        <v>0</v>
      </c>
    </row>
    <row r="11" spans="1:15" ht="12.75">
      <c r="A11" s="38" t="s">
        <v>33</v>
      </c>
      <c r="B11" s="38" t="s">
        <v>214</v>
      </c>
      <c r="C11" s="38" t="s">
        <v>67</v>
      </c>
      <c r="D11" s="38" t="s">
        <v>67</v>
      </c>
      <c r="E11" s="46"/>
      <c r="F11" s="51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/>
      <c r="M11" s="51">
        <v>0</v>
      </c>
      <c r="N11" s="51">
        <v>0.2</v>
      </c>
      <c r="O11" s="47">
        <v>0</v>
      </c>
    </row>
    <row r="12" spans="1:15" ht="12.75">
      <c r="A12" s="38" t="s">
        <v>22</v>
      </c>
      <c r="B12" s="38" t="s">
        <v>214</v>
      </c>
      <c r="C12" s="38" t="s">
        <v>67</v>
      </c>
      <c r="D12" s="38" t="s">
        <v>67</v>
      </c>
      <c r="E12" s="46"/>
      <c r="F12" s="51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/>
      <c r="M12" s="51">
        <v>0</v>
      </c>
      <c r="N12" s="51">
        <v>0.2</v>
      </c>
      <c r="O12" s="47">
        <v>0</v>
      </c>
    </row>
    <row r="13" spans="1:15" ht="12.75">
      <c r="A13" s="38" t="s">
        <v>31</v>
      </c>
      <c r="B13" s="38" t="s">
        <v>214</v>
      </c>
      <c r="C13" s="38" t="s">
        <v>67</v>
      </c>
      <c r="D13" s="38" t="s">
        <v>67</v>
      </c>
      <c r="E13" s="46"/>
      <c r="F13" s="51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/>
      <c r="M13" s="51">
        <v>0</v>
      </c>
      <c r="N13" s="51">
        <v>0.2</v>
      </c>
      <c r="O13" s="47">
        <v>0</v>
      </c>
    </row>
    <row r="14" spans="1:15" ht="12.75">
      <c r="A14" s="38" t="s">
        <v>20</v>
      </c>
      <c r="B14" s="38" t="s">
        <v>214</v>
      </c>
      <c r="C14" s="38" t="s">
        <v>67</v>
      </c>
      <c r="D14" s="38" t="s">
        <v>67</v>
      </c>
      <c r="E14" s="46"/>
      <c r="F14" s="51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/>
      <c r="M14" s="51">
        <v>0</v>
      </c>
      <c r="N14" s="51">
        <v>0.2</v>
      </c>
      <c r="O14" s="47">
        <v>0</v>
      </c>
    </row>
    <row r="15" spans="1:15" ht="12.75">
      <c r="A15" s="38" t="s">
        <v>18</v>
      </c>
      <c r="B15" s="38" t="s">
        <v>214</v>
      </c>
      <c r="C15" s="38" t="s">
        <v>67</v>
      </c>
      <c r="D15" s="38" t="s">
        <v>67</v>
      </c>
      <c r="E15" s="46"/>
      <c r="F15" s="51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/>
      <c r="M15" s="51">
        <v>0</v>
      </c>
      <c r="N15" s="51">
        <v>0</v>
      </c>
      <c r="O15" s="47">
        <v>0</v>
      </c>
    </row>
    <row r="16" spans="1:15" ht="12.75">
      <c r="A16" s="38" t="s">
        <v>173</v>
      </c>
      <c r="B16" s="38" t="s">
        <v>214</v>
      </c>
      <c r="C16" s="38" t="s">
        <v>67</v>
      </c>
      <c r="D16" s="38" t="s">
        <v>67</v>
      </c>
      <c r="E16" s="46"/>
      <c r="F16" s="51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/>
      <c r="M16" s="51">
        <v>0</v>
      </c>
      <c r="N16" s="51">
        <v>0</v>
      </c>
      <c r="O16" s="47">
        <v>0</v>
      </c>
    </row>
    <row r="17" spans="1:15" ht="12.75">
      <c r="A17" s="38" t="s">
        <v>174</v>
      </c>
      <c r="B17" s="38" t="s">
        <v>214</v>
      </c>
      <c r="C17" s="38" t="s">
        <v>67</v>
      </c>
      <c r="D17" s="38" t="s">
        <v>67</v>
      </c>
      <c r="E17" s="46"/>
      <c r="F17" s="51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/>
      <c r="M17" s="51">
        <v>0</v>
      </c>
      <c r="N17" s="51">
        <v>0</v>
      </c>
      <c r="O17" s="47">
        <v>0</v>
      </c>
    </row>
    <row r="18" spans="1:15" ht="12.75">
      <c r="A18" s="38" t="s">
        <v>175</v>
      </c>
      <c r="B18" s="38" t="s">
        <v>214</v>
      </c>
      <c r="C18" s="38" t="s">
        <v>67</v>
      </c>
      <c r="D18" s="38" t="s">
        <v>67</v>
      </c>
      <c r="E18" s="46"/>
      <c r="F18" s="51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/>
      <c r="M18" s="51">
        <v>0</v>
      </c>
      <c r="N18" s="51">
        <v>0</v>
      </c>
      <c r="O18" s="47"/>
    </row>
    <row r="19" spans="1:15" ht="12.75">
      <c r="A19" s="38" t="s">
        <v>176</v>
      </c>
      <c r="B19" s="38" t="s">
        <v>214</v>
      </c>
      <c r="C19" s="38" t="s">
        <v>67</v>
      </c>
      <c r="D19" s="38" t="s">
        <v>67</v>
      </c>
      <c r="E19" s="46"/>
      <c r="F19" s="51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0.2</v>
      </c>
      <c r="O19" s="47"/>
    </row>
    <row r="20" spans="1:15" ht="12.75">
      <c r="A20" s="38" t="s">
        <v>177</v>
      </c>
      <c r="B20" s="38" t="s">
        <v>214</v>
      </c>
      <c r="C20" s="38" t="s">
        <v>67</v>
      </c>
      <c r="D20" s="38" t="s">
        <v>67</v>
      </c>
      <c r="E20" s="46"/>
      <c r="F20" s="51"/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/>
      <c r="M20" s="51">
        <v>0</v>
      </c>
      <c r="N20" s="51"/>
      <c r="O20" s="47">
        <v>0</v>
      </c>
    </row>
    <row r="21" spans="1:15" ht="12.75">
      <c r="A21" s="38" t="s">
        <v>178</v>
      </c>
      <c r="B21" s="38" t="s">
        <v>214</v>
      </c>
      <c r="C21" s="38" t="s">
        <v>67</v>
      </c>
      <c r="D21" s="38" t="s">
        <v>67</v>
      </c>
      <c r="E21" s="46"/>
      <c r="F21" s="51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/>
      <c r="M21" s="51">
        <v>0</v>
      </c>
      <c r="N21" s="51">
        <v>0</v>
      </c>
      <c r="O21" s="47"/>
    </row>
    <row r="22" spans="1:15" ht="12.75">
      <c r="A22" s="38" t="s">
        <v>179</v>
      </c>
      <c r="B22" s="38" t="s">
        <v>214</v>
      </c>
      <c r="C22" s="38" t="s">
        <v>67</v>
      </c>
      <c r="D22" s="38" t="s">
        <v>67</v>
      </c>
      <c r="E22" s="46"/>
      <c r="F22" s="51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0.2</v>
      </c>
      <c r="O22" s="47"/>
    </row>
    <row r="23" spans="1:15" ht="12.75">
      <c r="A23" s="38" t="s">
        <v>180</v>
      </c>
      <c r="B23" s="38" t="s">
        <v>214</v>
      </c>
      <c r="C23" s="38" t="s">
        <v>67</v>
      </c>
      <c r="D23" s="38" t="s">
        <v>67</v>
      </c>
      <c r="E23" s="46"/>
      <c r="F23" s="51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/>
      <c r="M23" s="51">
        <v>0</v>
      </c>
      <c r="N23" s="51"/>
      <c r="O23" s="47">
        <v>0</v>
      </c>
    </row>
    <row r="24" spans="1:15" ht="12.75">
      <c r="A24" s="38" t="s">
        <v>181</v>
      </c>
      <c r="B24" s="38" t="s">
        <v>214</v>
      </c>
      <c r="C24" s="38" t="s">
        <v>67</v>
      </c>
      <c r="D24" s="38" t="s">
        <v>67</v>
      </c>
      <c r="E24" s="46"/>
      <c r="F24" s="51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/>
      <c r="M24" s="51">
        <v>0</v>
      </c>
      <c r="N24" s="51">
        <v>0</v>
      </c>
      <c r="O24" s="47">
        <v>0</v>
      </c>
    </row>
    <row r="25" spans="1:15" ht="12.75">
      <c r="A25" s="38" t="s">
        <v>182</v>
      </c>
      <c r="B25" s="38" t="s">
        <v>214</v>
      </c>
      <c r="C25" s="38" t="s">
        <v>67</v>
      </c>
      <c r="D25" s="38" t="s">
        <v>67</v>
      </c>
      <c r="E25" s="46"/>
      <c r="F25" s="51"/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/>
      <c r="M25" s="51">
        <v>0</v>
      </c>
      <c r="N25" s="51">
        <v>0</v>
      </c>
      <c r="O25" s="47">
        <v>0</v>
      </c>
    </row>
    <row r="26" spans="1:15" ht="12.75">
      <c r="A26" s="38" t="s">
        <v>183</v>
      </c>
      <c r="B26" s="38" t="s">
        <v>214</v>
      </c>
      <c r="C26" s="38" t="s">
        <v>67</v>
      </c>
      <c r="D26" s="38" t="s">
        <v>67</v>
      </c>
      <c r="E26" s="46"/>
      <c r="F26" s="51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/>
      <c r="M26" s="51">
        <v>0</v>
      </c>
      <c r="N26" s="51">
        <v>0</v>
      </c>
      <c r="O26" s="47"/>
    </row>
    <row r="27" spans="1:15" ht="12.75">
      <c r="A27" s="38" t="s">
        <v>184</v>
      </c>
      <c r="B27" s="38" t="s">
        <v>214</v>
      </c>
      <c r="C27" s="38" t="s">
        <v>67</v>
      </c>
      <c r="D27" s="38" t="s">
        <v>67</v>
      </c>
      <c r="E27" s="46"/>
      <c r="F27" s="51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0.2</v>
      </c>
      <c r="O27" s="47"/>
    </row>
    <row r="28" spans="1:15" ht="12.75">
      <c r="A28" s="38" t="s">
        <v>185</v>
      </c>
      <c r="B28" s="38" t="s">
        <v>214</v>
      </c>
      <c r="C28" s="38" t="s">
        <v>67</v>
      </c>
      <c r="D28" s="38" t="s">
        <v>67</v>
      </c>
      <c r="E28" s="46"/>
      <c r="F28" s="51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/>
      <c r="M28" s="51">
        <v>0</v>
      </c>
      <c r="N28" s="51"/>
      <c r="O28" s="47">
        <v>0</v>
      </c>
    </row>
    <row r="29" spans="1:15" ht="12.75">
      <c r="A29" s="38" t="s">
        <v>186</v>
      </c>
      <c r="B29" s="38" t="s">
        <v>214</v>
      </c>
      <c r="C29" s="38" t="s">
        <v>67</v>
      </c>
      <c r="D29" s="38" t="s">
        <v>67</v>
      </c>
      <c r="E29" s="46"/>
      <c r="F29" s="51"/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/>
      <c r="M29" s="51">
        <v>0</v>
      </c>
      <c r="N29" s="51">
        <v>0</v>
      </c>
      <c r="O29" s="47"/>
    </row>
    <row r="30" spans="1:15" ht="12.75">
      <c r="A30" s="38" t="s">
        <v>187</v>
      </c>
      <c r="B30" s="38" t="s">
        <v>214</v>
      </c>
      <c r="C30" s="38" t="s">
        <v>67</v>
      </c>
      <c r="D30" s="38" t="s">
        <v>67</v>
      </c>
      <c r="E30" s="46"/>
      <c r="F30" s="51"/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0.2</v>
      </c>
      <c r="O30" s="47"/>
    </row>
    <row r="31" spans="1:15" ht="12.75">
      <c r="A31" s="38" t="s">
        <v>188</v>
      </c>
      <c r="B31" s="38" t="s">
        <v>214</v>
      </c>
      <c r="C31" s="38" t="s">
        <v>67</v>
      </c>
      <c r="D31" s="38" t="s">
        <v>67</v>
      </c>
      <c r="E31" s="46"/>
      <c r="F31" s="51"/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/>
      <c r="M31" s="51">
        <v>0</v>
      </c>
      <c r="N31" s="51"/>
      <c r="O31" s="47">
        <v>0</v>
      </c>
    </row>
    <row r="32" spans="1:15" ht="12.75">
      <c r="A32" s="38" t="s">
        <v>218</v>
      </c>
      <c r="B32" s="38" t="s">
        <v>214</v>
      </c>
      <c r="C32" s="38" t="s">
        <v>67</v>
      </c>
      <c r="D32" s="38" t="s">
        <v>67</v>
      </c>
      <c r="E32" s="46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/>
      <c r="M32" s="51">
        <v>0</v>
      </c>
      <c r="N32" s="51">
        <v>0</v>
      </c>
      <c r="O32" s="47">
        <v>0</v>
      </c>
    </row>
    <row r="33" spans="1:15" ht="12.75">
      <c r="A33" s="42" t="s">
        <v>68</v>
      </c>
      <c r="B33" s="43"/>
      <c r="C33" s="43"/>
      <c r="D33" s="43"/>
      <c r="E33" s="48"/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1.9999999999999998</v>
      </c>
      <c r="O33" s="4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Mickaël RAMSEYER</dc:creator>
  <cp:keywords/>
  <dc:description/>
  <cp:lastModifiedBy>Mickaël RAMSEYER</cp:lastModifiedBy>
  <cp:lastPrinted>2015-03-04T08:31:44Z</cp:lastPrinted>
  <dcterms:created xsi:type="dcterms:W3CDTF">2013-07-11T17:14:37Z</dcterms:created>
  <dcterms:modified xsi:type="dcterms:W3CDTF">2015-03-04T08:34:54Z</dcterms:modified>
  <cp:category/>
  <cp:version/>
  <cp:contentType/>
  <cp:contentStatus/>
</cp:coreProperties>
</file>