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1"/>
  </bookViews>
  <sheets>
    <sheet name="Livraisons" sheetId="1" r:id="rId1"/>
    <sheet name="Distribution FL " sheetId="2" r:id="rId2"/>
    <sheet name="Demande F&amp;L" sheetId="3" r:id="rId3"/>
    <sheet name="A pédagogique" sheetId="4" r:id="rId4"/>
    <sheet name="Autres frais" sheetId="5" r:id="rId5"/>
    <sheet name="Feuil1" sheetId="6" r:id="rId6"/>
  </sheets>
  <definedNames>
    <definedName name="_xlnm.Print_Area" localSheetId="3">'A pédagogique'!$A$1:$N$45</definedName>
    <definedName name="_xlnm.Print_Area" localSheetId="2">'Demande F&amp;L'!$A$1:$L$41</definedName>
    <definedName name="_xlnm.Print_Area" localSheetId="1">'Distribution FL '!$A$1:$Q$65</definedName>
    <definedName name="_xlnm.Print_Area" localSheetId="0">'Livraisons'!$A$1:$S$64</definedName>
  </definedNames>
  <calcPr fullCalcOnLoad="1"/>
</workbook>
</file>

<file path=xl/sharedStrings.xml><?xml version="1.0" encoding="utf-8"?>
<sst xmlns="http://schemas.openxmlformats.org/spreadsheetml/2006/main" count="320" uniqueCount="192">
  <si>
    <t>N° Facture</t>
  </si>
  <si>
    <t>Fournisseur</t>
  </si>
  <si>
    <t>Date facture</t>
  </si>
  <si>
    <t>Achat matériel</t>
  </si>
  <si>
    <t>TOTAL</t>
  </si>
  <si>
    <t>RECAPITULATIF</t>
  </si>
  <si>
    <t>Date de paiement</t>
  </si>
  <si>
    <t>Autres frais</t>
  </si>
  <si>
    <t>Type de matériel</t>
  </si>
  <si>
    <t>Ecole Jules</t>
  </si>
  <si>
    <t>Montant payé HT</t>
  </si>
  <si>
    <t>Montant payé  HT</t>
  </si>
  <si>
    <t>Distance parcourue (km)</t>
  </si>
  <si>
    <t>Fruits ou légumes concernés</t>
  </si>
  <si>
    <t>Quantité transportée (kg)</t>
  </si>
  <si>
    <t>Date de l'action</t>
  </si>
  <si>
    <t>Etablissement concerné</t>
  </si>
  <si>
    <t>Identifiant FranceAgriMer du demandeur :</t>
  </si>
  <si>
    <t>Direction Interventions</t>
  </si>
  <si>
    <t>Organisme gestionnaire :</t>
  </si>
  <si>
    <t>Exemple</t>
  </si>
  <si>
    <t>TOTAL :</t>
  </si>
  <si>
    <t>(</t>
  </si>
  <si>
    <t>SRMPS/U_PS</t>
  </si>
  <si>
    <t xml:space="preserve">- sur le site Internet de FranceAgriMer en cliquant sur le lien http://www.franceagrimer.fr/filiere-fruit-et-legumes/Aides/Programmes-sociaux/Le-fruit-a-l-ecole-un-fruit-pour-la-recre, </t>
  </si>
  <si>
    <t>Vous trouverez toutes les informations utiles concernant la mesure communautaire "Un fruit à la récré" et notamment une Foire Aux Questions :</t>
  </si>
  <si>
    <t xml:space="preserve">                                        Distributions de Fruits à l'école </t>
  </si>
  <si>
    <r>
      <t>Distributions de Fruits à l'école</t>
    </r>
    <r>
      <rPr>
        <sz val="16"/>
        <color indexed="10"/>
        <rFont val="Arial"/>
        <family val="2"/>
      </rPr>
      <t xml:space="preserve"> </t>
    </r>
  </si>
  <si>
    <t>Frais de transport pour les F&amp;L fournis gratuitement</t>
  </si>
  <si>
    <t>Mesures d'accompagnement pédagogique</t>
  </si>
  <si>
    <t>Date livraison</t>
  </si>
  <si>
    <t>Référence du bordereau de livraison</t>
  </si>
  <si>
    <t>abricot</t>
  </si>
  <si>
    <t xml:space="preserve"> 1609XXX</t>
  </si>
  <si>
    <t>banane</t>
  </si>
  <si>
    <t>Quantité livrée (kg)</t>
  </si>
  <si>
    <t>Nom Destinataire de la livraison</t>
  </si>
  <si>
    <t>N° SIRET Destinataire de la livraison</t>
  </si>
  <si>
    <t>Mairie C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</si>
  <si>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</si>
  <si>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</si>
  <si>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</si>
  <si>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</si>
  <si>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</si>
  <si>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</si>
  <si>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</si>
  <si>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</si>
  <si>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</si>
  <si>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</si>
  <si>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</si>
  <si>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</si>
  <si>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abricot secs</t>
  </si>
  <si>
    <t>pur jus de pomme</t>
  </si>
  <si>
    <t>N°</t>
  </si>
  <si>
    <t>Frais</t>
  </si>
  <si>
    <t>Transformés</t>
  </si>
  <si>
    <t>soupe</t>
  </si>
  <si>
    <t>purée de fruit sans sucre ou pur jus de fruits</t>
  </si>
  <si>
    <t>fruits séchés/déshydratés</t>
  </si>
  <si>
    <t>Quantité distribuée (kg)</t>
  </si>
  <si>
    <t xml:space="preserve">Fait à </t>
  </si>
  <si>
    <t>Nom de l'organisme partenaire (1) distribuant les fruits :</t>
  </si>
  <si>
    <t>dont</t>
  </si>
  <si>
    <t>Ecole maternelle</t>
  </si>
  <si>
    <t>Collège</t>
  </si>
  <si>
    <t>Nombre d'établissements bénéficiaires (1 UAI = 1 ETB)</t>
  </si>
  <si>
    <t>Ecole élémentaire</t>
  </si>
  <si>
    <t>Lycée</t>
  </si>
  <si>
    <t>Ecole elem/mater</t>
  </si>
  <si>
    <t>Lycée agricole</t>
  </si>
  <si>
    <t>CLAE ou acceuil périscolaire</t>
  </si>
  <si>
    <t>Etablissement spécialisé</t>
  </si>
  <si>
    <t>Nombre d'élèves inscrits dans les établissements</t>
  </si>
  <si>
    <t>Matin</t>
  </si>
  <si>
    <t>Après-midi</t>
  </si>
  <si>
    <t>A la sortie</t>
  </si>
  <si>
    <t>1)</t>
  </si>
  <si>
    <t>2)</t>
  </si>
  <si>
    <t>3)</t>
  </si>
  <si>
    <t>4)</t>
  </si>
  <si>
    <t>5)</t>
  </si>
  <si>
    <t>6)</t>
  </si>
  <si>
    <t>Quantité par élève bénéficiaire</t>
  </si>
  <si>
    <t xml:space="preserve"> &gt; 500 g</t>
  </si>
  <si>
    <t>Poids moyen par élève bénéficiaire</t>
  </si>
  <si>
    <t xml:space="preserve"> et par distribution</t>
  </si>
  <si>
    <t>&lt; 300 g</t>
  </si>
  <si>
    <t>Durant la classe</t>
  </si>
  <si>
    <t>Autre</t>
  </si>
  <si>
    <t>du Directeur général de FranceAgriMer encadrant l’aide qui précise mes obligations.</t>
  </si>
  <si>
    <r>
      <t xml:space="preserve">Fruits ou légumes frais
</t>
    </r>
    <r>
      <rPr>
        <b/>
        <i/>
        <sz val="10"/>
        <rFont val="Arial"/>
        <family val="2"/>
      </rPr>
      <t>(espèces)</t>
    </r>
  </si>
  <si>
    <t xml:space="preserve">- sur le site Internet  lien http://www.franceagrimer.fr/filiere-fruit-et-legumes/Aides/Programmes-sociaux/Le-fruit-a-l-ecole-un-fruit-pour-la-recre, </t>
  </si>
  <si>
    <t>Détails des livraisons de fruits ou légumes frais</t>
  </si>
  <si>
    <t>Détails des livraisons de fruits ou légumes transformés</t>
  </si>
  <si>
    <t>Total frais</t>
  </si>
  <si>
    <t>CONVENTIONNEL</t>
  </si>
  <si>
    <t>Total transformés</t>
  </si>
  <si>
    <t>(responsable de distribution commun, même date de distribution…)</t>
  </si>
  <si>
    <t>1-ELEVES BENEFICIAIRES ET ELEVES INSCRITS</t>
  </si>
  <si>
    <t>2-QUANTITE DISTRIBUEE</t>
  </si>
  <si>
    <t>3-NOMBRE DE DISTRIBUTION</t>
  </si>
  <si>
    <r>
      <t xml:space="preserve">4-MOMENT DE DISTRIBUTION </t>
    </r>
    <r>
      <rPr>
        <sz val="9.5"/>
        <rFont val="Arial"/>
        <family val="2"/>
      </rPr>
      <t>(Case à cocher, plusieurs choix possibles)</t>
    </r>
  </si>
  <si>
    <t>5-ACCOMPAGNEMENT PEDAGOGIQUE OBLIGATOIRE DURANT LE TRIMESTRE</t>
  </si>
  <si>
    <r>
      <t>J’atteste sur l’honneur</t>
    </r>
    <r>
      <rPr>
        <sz val="10"/>
        <rFont val="Arial"/>
        <family val="2"/>
      </rPr>
      <t xml:space="preserve"> l’exactitude des renseignements fournis dans le présent formulaire   </t>
    </r>
  </si>
  <si>
    <t>et avoir pris connaissance de la décision en vigueur pour la période concernée</t>
  </si>
  <si>
    <t>le</t>
  </si>
  <si>
    <t>Signature manuscrite du responsable</t>
  </si>
  <si>
    <t>Cachet de l'organisme partenaire</t>
  </si>
  <si>
    <t xml:space="preserve">Vous trouverez toutes les informations utiles concernant la mesure communautaire "Un fruit à la récré" </t>
  </si>
  <si>
    <t xml:space="preserve"> sur le site Internet </t>
  </si>
  <si>
    <t xml:space="preserve">http://www.franceagrimer.fr/filiere-fruit-et-legumes/Aides/Programmes-sociaux/Le-fruit-a-l-ecole-un-fruit-pour-la-recre, </t>
  </si>
  <si>
    <t>Nom du demandeur :</t>
  </si>
  <si>
    <t>Type mesure</t>
  </si>
  <si>
    <t>Types de mesures</t>
  </si>
  <si>
    <t>Dépense forfaitaire par élève (€ par trimestre)</t>
  </si>
  <si>
    <t>Interventions dans l’école de prestataires extérieurs</t>
  </si>
  <si>
    <t>Matériels pour les ateliers ludo-pédagogique (ateliers créatifs, gestion d’un potager, compostage)</t>
  </si>
  <si>
    <t>Sorties pédagogiques (visites d’exploitations agricoles et autres lieux liés au secteur des fruits et légumes</t>
  </si>
  <si>
    <t>Forfait Mesure</t>
  </si>
  <si>
    <t>Dépense forfaitaire</t>
  </si>
  <si>
    <t>Lieu de l'action</t>
  </si>
  <si>
    <t>Bersac</t>
  </si>
  <si>
    <t>Joindre un descriptif de(s) mesure(s) conduite(s) et en cas de prestataire, nom adresse commune, code postal et SIRET de ce dernier</t>
  </si>
  <si>
    <t>Nombre Elèves participants</t>
  </si>
  <si>
    <r>
      <t>J’atteste sur l’honneur</t>
    </r>
    <r>
      <rPr>
        <sz val="10"/>
        <rFont val="Arial"/>
        <family val="2"/>
      </rPr>
      <t xml:space="preserve"> l’exactitude des renseignements fournis dans le présent formulaire et les pièces jointes</t>
    </r>
  </si>
  <si>
    <t>Année scolaire : 20___/20___</t>
  </si>
  <si>
    <t>o</t>
  </si>
  <si>
    <t xml:space="preserve"> Distributions de Fruits à l'école </t>
  </si>
  <si>
    <t xml:space="preserve"> Détails des distributions de fruits ou légumes </t>
  </si>
  <si>
    <r>
      <t xml:space="preserve">Fruits ou légumes transformés
</t>
    </r>
    <r>
      <rPr>
        <b/>
        <i/>
        <sz val="10"/>
        <rFont val="Arial"/>
        <family val="2"/>
      </rPr>
      <t>(dénomination)**</t>
    </r>
  </si>
  <si>
    <t>AIDE FORFAITAIRE</t>
  </si>
  <si>
    <t>** Joindre obligatoirement la liste des ingrédients (purée, jus, fruits sec …) (Copie emballage, étiquette ...)</t>
  </si>
  <si>
    <t>Forfait</t>
  </si>
  <si>
    <t>Quantité distribuée plafonnée (1) (kg)</t>
  </si>
  <si>
    <t xml:space="preserve">(2) Nombre d'élèves bénéficiaires, c'est à dire le nombre d'éleves inscrits dans la ou les classes où se sont déroulées la distribution. </t>
  </si>
  <si>
    <t>Nombre d'élèves bénéficiaires dans les établissements (2)</t>
  </si>
  <si>
    <t>Total transformés plafonné (3)</t>
  </si>
  <si>
    <t>(3) Le plafonnement "transformés" doit être appliqué à toutes les catégories.</t>
  </si>
  <si>
    <t>(4) Au moins 6, rajouter les lignes nécessaires</t>
  </si>
  <si>
    <t>DATES DE DISTRIBUTION (4)</t>
  </si>
  <si>
    <t>(1) Le plafonnement "transformés" doit être appliqué à toutes les catégories.</t>
  </si>
  <si>
    <t xml:space="preserve">Si différent demandeur, Organisme gestionnaire pour la fourniture des fruits : </t>
  </si>
  <si>
    <t>Identifiant FranceAgriMer de l'organisme gestionnaire:</t>
  </si>
  <si>
    <t xml:space="preserve">(1) Il s'agit d'un établissement scolaire ou un groupe d'établissements dans lesquels la mesure est organisée de manière homogène </t>
  </si>
  <si>
    <t>Cachet de l'organisme demandeur</t>
  </si>
  <si>
    <t>(Point 6B de la demande de paiement)</t>
  </si>
  <si>
    <t>(Point  4 de la demande de paiement)</t>
  </si>
  <si>
    <t>(Point  7 et 8 B  de la demande de paiement)</t>
  </si>
  <si>
    <t>(Point 6 B de la demande de paiement)</t>
  </si>
  <si>
    <t>Période</t>
  </si>
  <si>
    <r>
      <t xml:space="preserve">o </t>
    </r>
    <r>
      <rPr>
        <sz val="16"/>
        <color indexed="10"/>
        <rFont val="Arial"/>
        <family val="2"/>
      </rPr>
      <t>1</t>
    </r>
  </si>
  <si>
    <r>
      <t xml:space="preserve">o </t>
    </r>
    <r>
      <rPr>
        <sz val="16"/>
        <color indexed="10"/>
        <rFont val="Arial"/>
        <family val="2"/>
      </rPr>
      <t>3</t>
    </r>
  </si>
  <si>
    <r>
      <t xml:space="preserve">o </t>
    </r>
    <r>
      <rPr>
        <sz val="16"/>
        <color indexed="10"/>
        <rFont val="Arial"/>
        <family val="2"/>
      </rPr>
      <t>2</t>
    </r>
  </si>
  <si>
    <t>Indiquer le nombre d'actions pédagogiques mises en eouvre au cours de la période de distribution.</t>
  </si>
  <si>
    <t>En classe</t>
  </si>
  <si>
    <t xml:space="preserve">En récréation </t>
  </si>
  <si>
    <t>Durant une sortie pédagogique</t>
  </si>
  <si>
    <t>(1minimum obligatoire)</t>
  </si>
  <si>
    <t>Nombre d'Animations</t>
  </si>
  <si>
    <t>Cocher et préciser la nature des actions pédagogiques :</t>
  </si>
  <si>
    <t>Action sensorielle (goût, toucher, odeur …) …………………………………………………………………..</t>
  </si>
  <si>
    <t>Leçon en classe (géographie, sciences, histoire …) ………………………………………………………..</t>
  </si>
  <si>
    <t>Approche "botanique" (culture, saisonnalité, climat …) ……………………………………………………</t>
  </si>
  <si>
    <t>Approche "écologie" (potager à l'école, gestion des déchets, compostage …) ………………………..</t>
  </si>
  <si>
    <t>Sortie pédagogique, rencontre avec un professionnel ………………………………………………………</t>
  </si>
  <si>
    <t>Atelier créatif …………………………………………………………………………………………………….</t>
  </si>
  <si>
    <t>Approche "nutritionnelle" (valeurs nutritives, familles d'aliments) …………………………………………</t>
  </si>
  <si>
    <t>Autres (préciser) ………………………………………………………………………………………………..</t>
  </si>
  <si>
    <t>…………………………………………………………………………………………………………………….</t>
  </si>
  <si>
    <t>Autre (préciser)</t>
  </si>
  <si>
    <t>N° de ligne</t>
  </si>
  <si>
    <t>N° de forfait</t>
  </si>
  <si>
    <t xml:space="preserve"> Rajouter le nombre de lignes nécessaires et distinguer les forfaits des produits issus de l'agriculture biologique par "B"</t>
  </si>
  <si>
    <t>Total 1B</t>
  </si>
  <si>
    <t>Total 2B</t>
  </si>
  <si>
    <t>Total 3B</t>
  </si>
  <si>
    <t>Total 4B</t>
  </si>
  <si>
    <t>Total 5B</t>
  </si>
  <si>
    <t>Total 6B</t>
  </si>
  <si>
    <t>Total 7B</t>
  </si>
  <si>
    <t>Total 8B</t>
  </si>
  <si>
    <t>Total 9B</t>
  </si>
  <si>
    <t>Total 10B</t>
  </si>
  <si>
    <t>Total 11B</t>
  </si>
  <si>
    <t>Total 12B</t>
  </si>
  <si>
    <t>AGRICULTURE BIOLOGIQUE</t>
  </si>
  <si>
    <r>
      <t xml:space="preserve">o </t>
    </r>
    <r>
      <rPr>
        <sz val="12"/>
        <color indexed="10"/>
        <rFont val="Arial"/>
        <family val="2"/>
      </rPr>
      <t>1</t>
    </r>
  </si>
  <si>
    <r>
      <t xml:space="preserve">o </t>
    </r>
    <r>
      <rPr>
        <sz val="12"/>
        <color indexed="10"/>
        <rFont val="Arial"/>
        <family val="2"/>
      </rPr>
      <t>2</t>
    </r>
  </si>
  <si>
    <r>
      <t xml:space="preserve">o </t>
    </r>
    <r>
      <rPr>
        <sz val="12"/>
        <color indexed="10"/>
        <rFont val="Arial"/>
        <family val="2"/>
      </rPr>
      <t>3</t>
    </r>
  </si>
  <si>
    <t>2B</t>
  </si>
  <si>
    <t>Quand l'organisme gestionnaire n'est pas un fournisseur, la copie des bons de livraisons doit être jointe à la demande .</t>
  </si>
  <si>
    <t>Totaux par forfait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</si>
</sst>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0.00000"/>
    <numFmt numFmtId="169" formatCode="0.0000"/>
    <numFmt numFmtId="170" formatCode="0.000"/>
    <numFmt numFmtId="171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0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12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16"/>
      <color indexed="10"/>
      <name val="Wingdings"/>
      <family val="0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sz val="14"/>
      <name val="Wingdings"/>
      <family val="0"/>
    </font>
    <font>
      <sz val="12"/>
      <color indexed="10"/>
      <name val="Arial"/>
      <family val="0"/>
    </font>
    <font>
      <sz val="12"/>
      <color indexed="10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/>
      <top/>
      <bottom style="thin">
        <color indexed="2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4" fontId="0" fillId="0" borderId="17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4" fontId="7" fillId="0" borderId="21" xfId="0" applyNumberFormat="1" applyFont="1" applyFill="1" applyBorder="1" applyAlignment="1">
      <alignment/>
    </xf>
    <xf numFmtId="14" fontId="7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45" applyAlignment="1" applyProtection="1">
      <alignment/>
      <protection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14" fontId="7" fillId="0" borderId="24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1" fontId="32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33" fillId="0" borderId="0" xfId="0" applyFont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3" fillId="0" borderId="26" xfId="0" applyNumberFormat="1" applyFont="1" applyBorder="1" applyAlignment="1">
      <alignment/>
    </xf>
    <xf numFmtId="1" fontId="3" fillId="0" borderId="34" xfId="0" applyNumberFormat="1" applyFont="1" applyBorder="1" applyAlignment="1">
      <alignment horizontal="left" indent="6"/>
    </xf>
    <xf numFmtId="1" fontId="3" fillId="0" borderId="3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45" applyFont="1" applyAlignment="1" applyProtection="1" quotePrefix="1">
      <alignment/>
      <protection/>
    </xf>
    <xf numFmtId="0" fontId="36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 indent="6"/>
    </xf>
    <xf numFmtId="0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1" fontId="3" fillId="0" borderId="28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4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37" xfId="0" applyNumberFormat="1" applyBorder="1" applyAlignment="1">
      <alignment/>
    </xf>
    <xf numFmtId="14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2" fontId="0" fillId="0" borderId="39" xfId="0" applyNumberForma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/>
    </xf>
    <xf numFmtId="0" fontId="0" fillId="0" borderId="41" xfId="0" applyFont="1" applyBorder="1" applyAlignment="1">
      <alignment horizontal="right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25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41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14" fontId="3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3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828675</xdr:colOff>
      <xdr:row>4</xdr:row>
      <xdr:rowOff>190500</xdr:rowOff>
    </xdr:to>
    <xdr:pic>
      <xdr:nvPicPr>
        <xdr:cNvPr id="1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76200</xdr:rowOff>
    </xdr:from>
    <xdr:to>
      <xdr:col>10</xdr:col>
      <xdr:colOff>628650</xdr:colOff>
      <xdr:row>4</xdr:row>
      <xdr:rowOff>66675</xdr:rowOff>
    </xdr:to>
    <xdr:pic>
      <xdr:nvPicPr>
        <xdr:cNvPr id="2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6200"/>
          <a:ext cx="1304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828675</xdr:colOff>
      <xdr:row>4</xdr:row>
      <xdr:rowOff>190500</xdr:rowOff>
    </xdr:to>
    <xdr:pic>
      <xdr:nvPicPr>
        <xdr:cNvPr id="1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0</xdr:colOff>
      <xdr:row>4</xdr:row>
      <xdr:rowOff>190500</xdr:rowOff>
    </xdr:to>
    <xdr:pic>
      <xdr:nvPicPr>
        <xdr:cNvPr id="1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1190625</xdr:colOff>
      <xdr:row>4</xdr:row>
      <xdr:rowOff>9525</xdr:rowOff>
    </xdr:to>
    <xdr:pic>
      <xdr:nvPicPr>
        <xdr:cNvPr id="1" name="Picture 1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1447800</xdr:colOff>
      <xdr:row>4</xdr:row>
      <xdr:rowOff>95250</xdr:rowOff>
    </xdr:to>
    <xdr:pic>
      <xdr:nvPicPr>
        <xdr:cNvPr id="1" name="Picture 1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65"/>
  <sheetViews>
    <sheetView view="pageBreakPreview" zoomScaleSheetLayoutView="100" workbookViewId="0" topLeftCell="D10">
      <selection activeCell="I27" sqref="I27"/>
    </sheetView>
  </sheetViews>
  <sheetFormatPr defaultColWidth="11.421875" defaultRowHeight="12.75"/>
  <cols>
    <col min="1" max="1" width="6.7109375" style="0" customWidth="1"/>
    <col min="2" max="2" width="21.140625" style="0" customWidth="1"/>
    <col min="3" max="3" width="10.00390625" style="0" customWidth="1"/>
    <col min="4" max="4" width="13.28125" style="0" customWidth="1"/>
    <col min="5" max="5" width="13.57421875" style="0" bestFit="1" customWidth="1"/>
    <col min="6" max="6" width="13.57421875" style="0" customWidth="1"/>
    <col min="7" max="7" width="19.28125" style="0" customWidth="1"/>
    <col min="8" max="8" width="11.7109375" style="0" customWidth="1"/>
    <col min="9" max="9" width="26.28125" style="0" customWidth="1"/>
    <col min="10" max="10" width="10.8515625" style="0" bestFit="1" customWidth="1"/>
    <col min="11" max="11" width="16.8515625" style="0" customWidth="1"/>
    <col min="12" max="12" width="11.57421875" style="0" bestFit="1" customWidth="1"/>
    <col min="13" max="13" width="13.28125" style="0" bestFit="1" customWidth="1"/>
    <col min="16" max="16" width="15.421875" style="0" customWidth="1"/>
    <col min="17" max="17" width="11.57421875" style="0" bestFit="1" customWidth="1"/>
    <col min="19" max="19" width="16.57421875" style="0" customWidth="1"/>
  </cols>
  <sheetData>
    <row r="1" spans="9:19" ht="15">
      <c r="I1" s="138" t="s">
        <v>130</v>
      </c>
      <c r="S1" s="138" t="s">
        <v>130</v>
      </c>
    </row>
    <row r="2" spans="2:18" ht="20.25">
      <c r="B2" s="37" t="s">
        <v>26</v>
      </c>
      <c r="C2" s="37"/>
      <c r="D2" s="37"/>
      <c r="E2" s="37"/>
      <c r="F2" s="37"/>
      <c r="G2" s="37"/>
      <c r="I2" s="37"/>
      <c r="J2" s="37"/>
      <c r="K2" s="37" t="s">
        <v>26</v>
      </c>
      <c r="L2" s="37"/>
      <c r="M2" s="37"/>
      <c r="N2" s="37"/>
      <c r="O2" s="37"/>
      <c r="P2" s="37"/>
      <c r="Q2" s="118"/>
      <c r="R2" s="37"/>
    </row>
    <row r="3" spans="1:18" ht="18">
      <c r="A3" t="s">
        <v>22</v>
      </c>
      <c r="B3" s="198" t="s">
        <v>145</v>
      </c>
      <c r="C3" s="198"/>
      <c r="D3" s="198"/>
      <c r="E3" s="198"/>
      <c r="F3" s="198"/>
      <c r="G3" s="198"/>
      <c r="H3" s="118" t="s">
        <v>125</v>
      </c>
      <c r="I3" s="40"/>
      <c r="J3" s="40"/>
      <c r="K3" s="198" t="s">
        <v>145</v>
      </c>
      <c r="L3" s="198"/>
      <c r="M3" s="198"/>
      <c r="N3" s="198"/>
      <c r="O3" s="198"/>
      <c r="P3" s="198"/>
      <c r="Q3" s="118" t="str">
        <f>+H3</f>
        <v>Année scolaire : 20___/20___</v>
      </c>
      <c r="R3" s="40"/>
    </row>
    <row r="4" spans="2:18" ht="18">
      <c r="B4" s="197" t="s">
        <v>92</v>
      </c>
      <c r="C4" s="197"/>
      <c r="D4" s="197"/>
      <c r="E4" s="197"/>
      <c r="F4" s="197"/>
      <c r="G4" s="197"/>
      <c r="H4" s="197"/>
      <c r="I4" s="116"/>
      <c r="J4" s="116"/>
      <c r="K4" s="197" t="s">
        <v>93</v>
      </c>
      <c r="L4" s="197"/>
      <c r="M4" s="197"/>
      <c r="N4" s="197"/>
      <c r="O4" s="197"/>
      <c r="P4" s="197"/>
      <c r="Q4" s="197"/>
      <c r="R4" s="116"/>
    </row>
    <row r="5" spans="2:19" ht="20.25">
      <c r="B5" s="41"/>
      <c r="C5" s="41"/>
      <c r="D5" s="41"/>
      <c r="E5" s="41"/>
      <c r="F5" s="41"/>
      <c r="H5" s="180" t="s">
        <v>149</v>
      </c>
      <c r="I5" s="181" t="s">
        <v>150</v>
      </c>
      <c r="R5" s="180" t="s">
        <v>149</v>
      </c>
      <c r="S5" s="181" t="s">
        <v>150</v>
      </c>
    </row>
    <row r="6" spans="1:19" ht="17.25" customHeight="1">
      <c r="A6" s="18" t="s">
        <v>18</v>
      </c>
      <c r="D6" s="41"/>
      <c r="E6" s="41"/>
      <c r="F6" s="41"/>
      <c r="G6" s="41"/>
      <c r="H6" s="137"/>
      <c r="I6" s="181" t="s">
        <v>152</v>
      </c>
      <c r="J6" s="18" t="s">
        <v>18</v>
      </c>
      <c r="K6" s="41"/>
      <c r="L6" s="41"/>
      <c r="M6" s="41"/>
      <c r="N6" s="35"/>
      <c r="R6" s="137"/>
      <c r="S6" s="181" t="s">
        <v>152</v>
      </c>
    </row>
    <row r="7" spans="1:19" ht="17.25" customHeight="1">
      <c r="A7" s="18" t="s">
        <v>23</v>
      </c>
      <c r="C7" s="35"/>
      <c r="D7" s="35"/>
      <c r="E7" s="35"/>
      <c r="F7" s="35"/>
      <c r="G7" s="35"/>
      <c r="H7" s="137"/>
      <c r="I7" s="181" t="s">
        <v>151</v>
      </c>
      <c r="J7" s="18" t="s">
        <v>23</v>
      </c>
      <c r="K7" s="35"/>
      <c r="L7" s="35"/>
      <c r="M7" s="35"/>
      <c r="N7" s="35"/>
      <c r="R7" s="137"/>
      <c r="S7" s="181" t="s">
        <v>151</v>
      </c>
    </row>
    <row r="8" spans="2:9" ht="15.75">
      <c r="B8" s="36"/>
      <c r="C8" s="65"/>
      <c r="D8" s="66"/>
      <c r="E8" s="66"/>
      <c r="F8" s="66"/>
      <c r="G8" s="66"/>
      <c r="H8" s="66"/>
      <c r="I8" s="66"/>
    </row>
    <row r="9" spans="1:18" ht="12.75">
      <c r="A9" s="19" t="s">
        <v>17</v>
      </c>
      <c r="B9" s="2"/>
      <c r="D9" s="32"/>
      <c r="F9" s="19" t="s">
        <v>19</v>
      </c>
      <c r="H9" s="32"/>
      <c r="I9" s="32"/>
      <c r="J9" s="19" t="s">
        <v>17</v>
      </c>
      <c r="K9" s="2"/>
      <c r="M9" s="32"/>
      <c r="O9" s="19" t="s">
        <v>19</v>
      </c>
      <c r="Q9" s="32"/>
      <c r="R9" s="32"/>
    </row>
    <row r="10" spans="1:14" ht="12.75">
      <c r="A10" s="179" t="s">
        <v>190</v>
      </c>
      <c r="J10" s="179" t="s">
        <v>190</v>
      </c>
      <c r="K10" s="32"/>
      <c r="L10" s="32"/>
      <c r="M10" s="32"/>
      <c r="N10" s="32"/>
    </row>
    <row r="11" spans="1:10" ht="12.75">
      <c r="A11" s="179" t="s">
        <v>172</v>
      </c>
      <c r="J11" s="179" t="s">
        <v>172</v>
      </c>
    </row>
    <row r="12" spans="1:17" ht="53.25" customHeight="1">
      <c r="A12" s="21" t="s">
        <v>170</v>
      </c>
      <c r="B12" s="21" t="s">
        <v>90</v>
      </c>
      <c r="C12" s="21" t="s">
        <v>171</v>
      </c>
      <c r="D12" s="21" t="s">
        <v>30</v>
      </c>
      <c r="E12" s="21" t="s">
        <v>31</v>
      </c>
      <c r="F12" s="21" t="s">
        <v>36</v>
      </c>
      <c r="G12" s="21" t="s">
        <v>37</v>
      </c>
      <c r="H12" s="21" t="s">
        <v>35</v>
      </c>
      <c r="J12" s="21" t="s">
        <v>53</v>
      </c>
      <c r="K12" s="21" t="s">
        <v>129</v>
      </c>
      <c r="L12" s="21" t="s">
        <v>171</v>
      </c>
      <c r="M12" s="21" t="s">
        <v>30</v>
      </c>
      <c r="N12" s="21" t="s">
        <v>31</v>
      </c>
      <c r="O12" s="21" t="s">
        <v>36</v>
      </c>
      <c r="P12" s="21" t="s">
        <v>37</v>
      </c>
      <c r="Q12" s="21" t="s">
        <v>35</v>
      </c>
    </row>
    <row r="13" spans="1:17" ht="12.75">
      <c r="A13" s="26" t="s">
        <v>20</v>
      </c>
      <c r="B13" s="27" t="s">
        <v>32</v>
      </c>
      <c r="C13" s="27">
        <v>5</v>
      </c>
      <c r="D13" s="28">
        <v>42263</v>
      </c>
      <c r="E13" s="29" t="s">
        <v>33</v>
      </c>
      <c r="F13" s="29" t="s">
        <v>9</v>
      </c>
      <c r="G13" s="73">
        <v>21860024500011</v>
      </c>
      <c r="H13" s="30">
        <v>735</v>
      </c>
      <c r="J13" s="26" t="s">
        <v>20</v>
      </c>
      <c r="K13" s="27" t="s">
        <v>51</v>
      </c>
      <c r="L13" s="27">
        <v>3</v>
      </c>
      <c r="M13" s="28">
        <v>42263</v>
      </c>
      <c r="N13" s="29" t="s">
        <v>33</v>
      </c>
      <c r="O13" s="29" t="s">
        <v>9</v>
      </c>
      <c r="P13" s="73">
        <v>21860024500011</v>
      </c>
      <c r="Q13" s="30">
        <v>7</v>
      </c>
    </row>
    <row r="14" spans="1:17" ht="12.75">
      <c r="A14" s="69"/>
      <c r="B14" s="27" t="s">
        <v>34</v>
      </c>
      <c r="C14" s="70">
        <v>1</v>
      </c>
      <c r="D14" s="28">
        <v>42263</v>
      </c>
      <c r="E14" s="29" t="s">
        <v>33</v>
      </c>
      <c r="F14" s="71" t="s">
        <v>38</v>
      </c>
      <c r="G14" s="73">
        <v>19390809200011</v>
      </c>
      <c r="H14" s="72">
        <v>180</v>
      </c>
      <c r="J14" s="69"/>
      <c r="K14" s="27" t="s">
        <v>52</v>
      </c>
      <c r="L14" s="178" t="s">
        <v>189</v>
      </c>
      <c r="M14" s="28">
        <v>42263</v>
      </c>
      <c r="N14" s="29" t="s">
        <v>33</v>
      </c>
      <c r="O14" s="71" t="s">
        <v>38</v>
      </c>
      <c r="P14" s="73">
        <v>19390809200011</v>
      </c>
      <c r="Q14" s="72">
        <v>11</v>
      </c>
    </row>
    <row r="15" spans="1:17" ht="12.75">
      <c r="A15" s="23">
        <v>1</v>
      </c>
      <c r="B15" s="8"/>
      <c r="C15" s="8"/>
      <c r="D15" s="12"/>
      <c r="E15" s="20"/>
      <c r="F15" s="20"/>
      <c r="G15" s="9"/>
      <c r="H15" s="13"/>
      <c r="J15" s="23">
        <v>1</v>
      </c>
      <c r="K15" s="8"/>
      <c r="L15" s="8"/>
      <c r="M15" s="12"/>
      <c r="N15" s="20"/>
      <c r="O15" s="20"/>
      <c r="P15" s="9"/>
      <c r="Q15" s="13"/>
    </row>
    <row r="16" spans="1:17" ht="12.75">
      <c r="A16" s="23">
        <v>2</v>
      </c>
      <c r="B16" s="8"/>
      <c r="C16" s="8"/>
      <c r="D16" s="12"/>
      <c r="E16" s="20"/>
      <c r="F16" s="20"/>
      <c r="G16" s="9"/>
      <c r="H16" s="13"/>
      <c r="J16" s="23">
        <v>2</v>
      </c>
      <c r="K16" s="8"/>
      <c r="L16" s="8"/>
      <c r="M16" s="12"/>
      <c r="N16" s="20"/>
      <c r="O16" s="20"/>
      <c r="P16" s="9"/>
      <c r="Q16" s="13"/>
    </row>
    <row r="17" spans="1:17" ht="12.75">
      <c r="A17" s="23">
        <v>3</v>
      </c>
      <c r="B17" s="8"/>
      <c r="C17" s="8"/>
      <c r="D17" s="12"/>
      <c r="E17" s="20"/>
      <c r="F17" s="20"/>
      <c r="G17" s="9"/>
      <c r="H17" s="13"/>
      <c r="J17" s="23">
        <v>3</v>
      </c>
      <c r="K17" s="8"/>
      <c r="L17" s="8"/>
      <c r="M17" s="12"/>
      <c r="N17" s="20"/>
      <c r="O17" s="20"/>
      <c r="P17" s="9"/>
      <c r="Q17" s="13"/>
    </row>
    <row r="18" spans="1:17" ht="12.75">
      <c r="A18" s="23">
        <v>4</v>
      </c>
      <c r="B18" s="8"/>
      <c r="C18" s="8"/>
      <c r="D18" s="12"/>
      <c r="E18" s="20"/>
      <c r="F18" s="20"/>
      <c r="G18" s="9"/>
      <c r="H18" s="13"/>
      <c r="J18" s="23">
        <v>4</v>
      </c>
      <c r="K18" s="8"/>
      <c r="L18" s="8"/>
      <c r="M18" s="12"/>
      <c r="N18" s="20"/>
      <c r="O18" s="20"/>
      <c r="P18" s="9"/>
      <c r="Q18" s="13"/>
    </row>
    <row r="19" spans="1:17" ht="12.75">
      <c r="A19" s="23">
        <v>5</v>
      </c>
      <c r="B19" s="8"/>
      <c r="C19" s="8"/>
      <c r="D19" s="12"/>
      <c r="E19" s="20"/>
      <c r="F19" s="20"/>
      <c r="G19" s="9"/>
      <c r="H19" s="13"/>
      <c r="J19" s="23">
        <v>5</v>
      </c>
      <c r="K19" s="8"/>
      <c r="L19" s="8"/>
      <c r="M19" s="12"/>
      <c r="N19" s="20"/>
      <c r="O19" s="20"/>
      <c r="P19" s="9"/>
      <c r="Q19" s="13"/>
    </row>
    <row r="20" spans="1:17" ht="12.75">
      <c r="A20" s="23">
        <v>6</v>
      </c>
      <c r="B20" s="8"/>
      <c r="C20" s="8"/>
      <c r="D20" s="8"/>
      <c r="E20" s="13"/>
      <c r="F20" s="13"/>
      <c r="G20" s="9"/>
      <c r="H20" s="13"/>
      <c r="J20" s="23">
        <v>6</v>
      </c>
      <c r="K20" s="8"/>
      <c r="L20" s="8"/>
      <c r="M20" s="8"/>
      <c r="N20" s="13"/>
      <c r="O20" s="13"/>
      <c r="P20" s="9"/>
      <c r="Q20" s="13"/>
    </row>
    <row r="21" spans="1:17" ht="12.75">
      <c r="A21" s="23">
        <v>7</v>
      </c>
      <c r="B21" s="8"/>
      <c r="C21" s="8"/>
      <c r="D21" s="8"/>
      <c r="E21" s="13"/>
      <c r="F21" s="13"/>
      <c r="G21" s="9"/>
      <c r="H21" s="13"/>
      <c r="J21" s="23">
        <v>7</v>
      </c>
      <c r="K21" s="8"/>
      <c r="L21" s="8"/>
      <c r="M21" s="8"/>
      <c r="N21" s="13"/>
      <c r="O21" s="13"/>
      <c r="P21" s="9"/>
      <c r="Q21" s="13"/>
    </row>
    <row r="22" spans="1:17" ht="12.75">
      <c r="A22" s="23">
        <v>8</v>
      </c>
      <c r="B22" s="8"/>
      <c r="C22" s="8"/>
      <c r="D22" s="8"/>
      <c r="E22" s="13"/>
      <c r="F22" s="13"/>
      <c r="G22" s="9"/>
      <c r="H22" s="13"/>
      <c r="J22" s="23">
        <v>8</v>
      </c>
      <c r="K22" s="8"/>
      <c r="L22" s="8"/>
      <c r="M22" s="8"/>
      <c r="N22" s="13"/>
      <c r="O22" s="13"/>
      <c r="P22" s="9"/>
      <c r="Q22" s="13"/>
    </row>
    <row r="23" spans="1:17" ht="12.75">
      <c r="A23" s="23">
        <v>9</v>
      </c>
      <c r="B23" s="8"/>
      <c r="C23" s="8"/>
      <c r="D23" s="8"/>
      <c r="E23" s="13"/>
      <c r="F23" s="13"/>
      <c r="G23" s="9"/>
      <c r="H23" s="13"/>
      <c r="J23" s="23">
        <v>9</v>
      </c>
      <c r="K23" s="8"/>
      <c r="L23" s="8"/>
      <c r="M23" s="8"/>
      <c r="N23" s="13"/>
      <c r="O23" s="13"/>
      <c r="P23" s="9"/>
      <c r="Q23" s="13"/>
    </row>
    <row r="24" spans="1:17" ht="12.75">
      <c r="A24" s="23">
        <v>10</v>
      </c>
      <c r="B24" s="8"/>
      <c r="C24" s="8"/>
      <c r="D24" s="8"/>
      <c r="E24" s="13"/>
      <c r="F24" s="13"/>
      <c r="G24" s="9"/>
      <c r="H24" s="13"/>
      <c r="J24" s="23">
        <v>10</v>
      </c>
      <c r="K24" s="8"/>
      <c r="L24" s="8"/>
      <c r="M24" s="8"/>
      <c r="N24" s="13"/>
      <c r="O24" s="13"/>
      <c r="P24" s="9"/>
      <c r="Q24" s="13"/>
    </row>
    <row r="25" spans="1:17" ht="12.75">
      <c r="A25" s="23">
        <v>11</v>
      </c>
      <c r="B25" s="8"/>
      <c r="C25" s="8"/>
      <c r="D25" s="8"/>
      <c r="E25" s="13"/>
      <c r="F25" s="13"/>
      <c r="G25" s="9"/>
      <c r="H25" s="13"/>
      <c r="J25" s="23">
        <v>11</v>
      </c>
      <c r="K25" s="8"/>
      <c r="L25" s="8"/>
      <c r="M25" s="8"/>
      <c r="N25" s="13"/>
      <c r="O25" s="13"/>
      <c r="P25" s="9"/>
      <c r="Q25" s="13"/>
    </row>
    <row r="26" spans="1:17" ht="12.75">
      <c r="A26" s="23">
        <v>12</v>
      </c>
      <c r="B26" s="8"/>
      <c r="C26" s="8"/>
      <c r="D26" s="8"/>
      <c r="E26" s="13"/>
      <c r="F26" s="13"/>
      <c r="G26" s="9"/>
      <c r="H26" s="13"/>
      <c r="J26" s="23">
        <v>12</v>
      </c>
      <c r="K26" s="8"/>
      <c r="L26" s="8"/>
      <c r="M26" s="8"/>
      <c r="N26" s="13"/>
      <c r="O26" s="13"/>
      <c r="P26" s="9"/>
      <c r="Q26" s="13"/>
    </row>
    <row r="27" spans="1:17" ht="12.75">
      <c r="A27" s="23">
        <v>13</v>
      </c>
      <c r="B27" s="8"/>
      <c r="C27" s="8"/>
      <c r="D27" s="8"/>
      <c r="E27" s="13"/>
      <c r="F27" s="13"/>
      <c r="G27" s="9"/>
      <c r="H27" s="13"/>
      <c r="J27" s="23">
        <v>13</v>
      </c>
      <c r="K27" s="8"/>
      <c r="L27" s="8"/>
      <c r="M27" s="8"/>
      <c r="N27" s="13"/>
      <c r="O27" s="13"/>
      <c r="P27" s="9"/>
      <c r="Q27" s="13"/>
    </row>
    <row r="28" spans="1:17" ht="12.75">
      <c r="A28" s="23">
        <v>14</v>
      </c>
      <c r="B28" s="8"/>
      <c r="C28" s="8"/>
      <c r="D28" s="8"/>
      <c r="E28" s="13"/>
      <c r="F28" s="13"/>
      <c r="G28" s="9"/>
      <c r="H28" s="13"/>
      <c r="J28" s="23">
        <v>14</v>
      </c>
      <c r="K28" s="8"/>
      <c r="L28" s="8"/>
      <c r="M28" s="8"/>
      <c r="N28" s="13"/>
      <c r="O28" s="13"/>
      <c r="P28" s="9"/>
      <c r="Q28" s="13"/>
    </row>
    <row r="29" spans="1:17" ht="12.75">
      <c r="A29" s="23">
        <v>15</v>
      </c>
      <c r="B29" s="8"/>
      <c r="C29" s="8"/>
      <c r="D29" s="8"/>
      <c r="E29" s="13"/>
      <c r="F29" s="13"/>
      <c r="G29" s="9"/>
      <c r="H29" s="13"/>
      <c r="J29" s="23">
        <v>15</v>
      </c>
      <c r="K29" s="8"/>
      <c r="L29" s="8"/>
      <c r="M29" s="8"/>
      <c r="N29" s="13"/>
      <c r="O29" s="13"/>
      <c r="P29" s="9"/>
      <c r="Q29" s="13"/>
    </row>
    <row r="30" spans="1:17" ht="12.75">
      <c r="A30" s="23">
        <v>16</v>
      </c>
      <c r="B30" s="8"/>
      <c r="C30" s="8"/>
      <c r="D30" s="8"/>
      <c r="E30" s="13"/>
      <c r="F30" s="13"/>
      <c r="G30" s="9"/>
      <c r="H30" s="13"/>
      <c r="J30" s="23">
        <v>16</v>
      </c>
      <c r="K30" s="8"/>
      <c r="L30" s="8"/>
      <c r="M30" s="8"/>
      <c r="N30" s="13"/>
      <c r="O30" s="13"/>
      <c r="P30" s="9"/>
      <c r="Q30" s="13"/>
    </row>
    <row r="31" spans="1:17" ht="12.75">
      <c r="A31" s="23">
        <v>17</v>
      </c>
      <c r="B31" s="8"/>
      <c r="C31" s="8"/>
      <c r="D31" s="8"/>
      <c r="E31" s="13"/>
      <c r="F31" s="13"/>
      <c r="G31" s="9"/>
      <c r="H31" s="13"/>
      <c r="J31" s="23">
        <v>17</v>
      </c>
      <c r="K31" s="8"/>
      <c r="L31" s="8"/>
      <c r="M31" s="8"/>
      <c r="N31" s="13"/>
      <c r="O31" s="13"/>
      <c r="P31" s="9"/>
      <c r="Q31" s="13"/>
    </row>
    <row r="32" spans="1:17" ht="12.75">
      <c r="A32" s="23">
        <v>18</v>
      </c>
      <c r="B32" s="8"/>
      <c r="C32" s="8"/>
      <c r="D32" s="8"/>
      <c r="E32" s="13"/>
      <c r="F32" s="13"/>
      <c r="G32" s="9"/>
      <c r="H32" s="13"/>
      <c r="J32" s="23">
        <v>18</v>
      </c>
      <c r="K32" s="8"/>
      <c r="L32" s="8"/>
      <c r="M32" s="8"/>
      <c r="N32" s="13"/>
      <c r="O32" s="13"/>
      <c r="P32" s="9"/>
      <c r="Q32" s="13"/>
    </row>
    <row r="33" spans="1:17" ht="12.75">
      <c r="A33" s="23">
        <v>19</v>
      </c>
      <c r="B33" s="8"/>
      <c r="C33" s="8"/>
      <c r="D33" s="8"/>
      <c r="E33" s="13"/>
      <c r="F33" s="13"/>
      <c r="G33" s="9"/>
      <c r="H33" s="13"/>
      <c r="J33" s="23">
        <v>19</v>
      </c>
      <c r="K33" s="8"/>
      <c r="L33" s="8"/>
      <c r="M33" s="8"/>
      <c r="N33" s="13"/>
      <c r="O33" s="13"/>
      <c r="P33" s="9"/>
      <c r="Q33" s="13"/>
    </row>
    <row r="34" spans="1:17" ht="12.75">
      <c r="A34" s="24">
        <v>20</v>
      </c>
      <c r="B34" s="10"/>
      <c r="C34" s="10"/>
      <c r="D34" s="10"/>
      <c r="E34" s="14"/>
      <c r="F34" s="14"/>
      <c r="G34" s="11"/>
      <c r="H34" s="14"/>
      <c r="J34" s="24">
        <v>20</v>
      </c>
      <c r="K34" s="10"/>
      <c r="L34" s="10"/>
      <c r="M34" s="10"/>
      <c r="N34" s="14"/>
      <c r="O34" s="14"/>
      <c r="P34" s="11"/>
      <c r="Q34" s="14"/>
    </row>
    <row r="35" spans="1:17" ht="25.5">
      <c r="A35" s="148"/>
      <c r="B35" s="77" t="s">
        <v>5</v>
      </c>
      <c r="C35" s="6"/>
      <c r="D35" s="193"/>
      <c r="E35" s="100"/>
      <c r="F35" s="100"/>
      <c r="G35" s="194"/>
      <c r="H35" s="21" t="s">
        <v>35</v>
      </c>
      <c r="J35" s="148"/>
      <c r="K35" s="77" t="s">
        <v>5</v>
      </c>
      <c r="L35" s="6"/>
      <c r="M35" s="193"/>
      <c r="N35" s="100"/>
      <c r="O35" s="100"/>
      <c r="P35" s="194"/>
      <c r="Q35" s="21" t="s">
        <v>35</v>
      </c>
    </row>
    <row r="36" spans="2:17" ht="12.75">
      <c r="B36" s="195" t="s">
        <v>191</v>
      </c>
      <c r="C36" s="6" t="s">
        <v>39</v>
      </c>
      <c r="D36" s="7"/>
      <c r="E36" s="7"/>
      <c r="F36" s="7"/>
      <c r="G36" s="194"/>
      <c r="H36" s="1">
        <f>SUMIF(C$13:C$34,1,H$13:H$34)</f>
        <v>180</v>
      </c>
      <c r="K36" s="97" t="s">
        <v>191</v>
      </c>
      <c r="L36" s="6" t="s">
        <v>39</v>
      </c>
      <c r="M36" s="7"/>
      <c r="N36" s="7"/>
      <c r="O36" s="7"/>
      <c r="P36" s="194"/>
      <c r="Q36" s="1">
        <f>SUMIF(L$13:L$34,1,Q$13:Q$34)</f>
        <v>0</v>
      </c>
    </row>
    <row r="37" spans="2:17" ht="12.75">
      <c r="B37" s="33"/>
      <c r="C37" s="6" t="s">
        <v>40</v>
      </c>
      <c r="D37" s="74"/>
      <c r="E37" s="74"/>
      <c r="F37" s="74"/>
      <c r="G37" s="74"/>
      <c r="H37" s="1">
        <f>SUMIF(C$13:C$34,2,H$13:H$34)</f>
        <v>0</v>
      </c>
      <c r="K37" s="33"/>
      <c r="L37" s="6" t="s">
        <v>40</v>
      </c>
      <c r="M37" s="74"/>
      <c r="N37" s="74"/>
      <c r="O37" s="74"/>
      <c r="P37" s="74"/>
      <c r="Q37" s="1">
        <f>SUMIF(L$13:L$34,2,Q$13:Q$34)</f>
        <v>0</v>
      </c>
    </row>
    <row r="38" spans="2:17" ht="12.75">
      <c r="B38" s="33"/>
      <c r="C38" s="6" t="s">
        <v>41</v>
      </c>
      <c r="D38" s="74"/>
      <c r="E38" s="74"/>
      <c r="F38" s="74"/>
      <c r="G38" s="74"/>
      <c r="H38" s="1">
        <f>SUMIF(C$13:C$34,3,H$13:H$34)</f>
        <v>0</v>
      </c>
      <c r="K38" s="33"/>
      <c r="L38" s="6" t="s">
        <v>41</v>
      </c>
      <c r="M38" s="74"/>
      <c r="N38" s="74"/>
      <c r="O38" s="74"/>
      <c r="P38" s="74"/>
      <c r="Q38" s="1">
        <f>SUMIF(L$13:L$34,3,Q$13:Q$34)</f>
        <v>7</v>
      </c>
    </row>
    <row r="39" spans="2:17" ht="12.75">
      <c r="B39" s="33"/>
      <c r="C39" s="6" t="s">
        <v>42</v>
      </c>
      <c r="D39" s="74"/>
      <c r="E39" s="74"/>
      <c r="F39" s="74"/>
      <c r="G39" s="74"/>
      <c r="H39" s="1">
        <f>SUMIF(C$13:C$34,4,H$13:H$34)</f>
        <v>0</v>
      </c>
      <c r="K39" s="33"/>
      <c r="L39" s="6" t="s">
        <v>173</v>
      </c>
      <c r="M39" s="7"/>
      <c r="N39" s="7"/>
      <c r="O39" s="7"/>
      <c r="P39" s="194"/>
      <c r="Q39" s="1">
        <f>SUMIF(L$13:L$34,"1B",Q$13:Q$34)</f>
        <v>0</v>
      </c>
    </row>
    <row r="40" spans="2:17" ht="12.75">
      <c r="B40" s="33"/>
      <c r="C40" s="6" t="s">
        <v>43</v>
      </c>
      <c r="D40" s="74"/>
      <c r="E40" s="74"/>
      <c r="F40" s="74"/>
      <c r="G40" s="74"/>
      <c r="H40" s="1">
        <f>SUMIF(C$13:C$34,5,H$13:H$34)</f>
        <v>735</v>
      </c>
      <c r="K40" s="33"/>
      <c r="L40" s="6" t="s">
        <v>174</v>
      </c>
      <c r="M40" s="74"/>
      <c r="N40" s="74"/>
      <c r="O40" s="74"/>
      <c r="P40" s="74"/>
      <c r="Q40" s="1">
        <f>SUMIF(L$13:L$34,"2B",Q$13:Q$34)</f>
        <v>11</v>
      </c>
    </row>
    <row r="41" spans="2:17" ht="12.75">
      <c r="B41" s="33"/>
      <c r="C41" s="6" t="s">
        <v>44</v>
      </c>
      <c r="D41" s="74"/>
      <c r="E41" s="74"/>
      <c r="F41" s="74"/>
      <c r="G41" s="74"/>
      <c r="H41" s="1">
        <f>SUMIF(C$13:C$34,6,H$13:H$34)</f>
        <v>0</v>
      </c>
      <c r="K41" s="33"/>
      <c r="L41" s="6" t="s">
        <v>175</v>
      </c>
      <c r="M41" s="74"/>
      <c r="N41" s="74"/>
      <c r="O41" s="74"/>
      <c r="P41" s="74"/>
      <c r="Q41" s="1">
        <f>SUMIF(L$13:L$34,"3B",Q$13:Q$34)</f>
        <v>0</v>
      </c>
    </row>
    <row r="42" spans="2:17" ht="12.75">
      <c r="B42" s="33"/>
      <c r="C42" s="6" t="s">
        <v>45</v>
      </c>
      <c r="D42" s="74"/>
      <c r="E42" s="74"/>
      <c r="F42" s="74"/>
      <c r="G42" s="74"/>
      <c r="H42" s="1">
        <f>SUMIF(C$13:C$34,7,H$13:H$34)</f>
        <v>0</v>
      </c>
      <c r="K42" s="33"/>
      <c r="L42" s="75" t="s">
        <v>4</v>
      </c>
      <c r="M42" s="76"/>
      <c r="N42" s="76"/>
      <c r="O42" s="76"/>
      <c r="P42" s="76"/>
      <c r="Q42" s="16">
        <f>SUM(Q36:Q41)</f>
        <v>18</v>
      </c>
    </row>
    <row r="43" spans="2:11" ht="12.75">
      <c r="B43" s="33"/>
      <c r="C43" s="6" t="s">
        <v>46</v>
      </c>
      <c r="D43" s="74"/>
      <c r="E43" s="74"/>
      <c r="F43" s="74"/>
      <c r="G43" s="74"/>
      <c r="H43" s="1">
        <f>SUMIF(C$13:C$34,8,H$13:H$34)</f>
        <v>0</v>
      </c>
      <c r="K43" s="33"/>
    </row>
    <row r="44" spans="2:19" ht="12.75" customHeight="1">
      <c r="B44" s="33"/>
      <c r="C44" s="6" t="s">
        <v>47</v>
      </c>
      <c r="D44" s="74"/>
      <c r="E44" s="74"/>
      <c r="F44" s="74"/>
      <c r="G44" s="74"/>
      <c r="H44" s="1">
        <f>SUMIF(C$13:C$34,9,H$13:H$34)</f>
        <v>0</v>
      </c>
      <c r="J44" s="196" t="s">
        <v>131</v>
      </c>
      <c r="K44" s="196"/>
      <c r="L44" s="196"/>
      <c r="M44" s="196"/>
      <c r="N44" s="196"/>
      <c r="O44" s="196"/>
      <c r="P44" s="196"/>
      <c r="Q44" s="196"/>
      <c r="R44" s="196"/>
      <c r="S44" s="196"/>
    </row>
    <row r="45" spans="2:17" ht="12.75">
      <c r="B45" s="33"/>
      <c r="C45" s="6" t="s">
        <v>48</v>
      </c>
      <c r="D45" s="74"/>
      <c r="E45" s="74"/>
      <c r="F45" s="74"/>
      <c r="G45" s="74"/>
      <c r="H45" s="1">
        <f>SUMIF(C$13:C$34,10,H$13:H$34)</f>
        <v>0</v>
      </c>
      <c r="K45" s="33"/>
      <c r="L45" s="53"/>
      <c r="M45" s="3"/>
      <c r="N45" s="3"/>
      <c r="O45" s="3"/>
      <c r="P45" s="3"/>
      <c r="Q45" s="53"/>
    </row>
    <row r="46" spans="2:17" ht="12.75">
      <c r="B46" s="33"/>
      <c r="C46" s="6" t="s">
        <v>49</v>
      </c>
      <c r="D46" s="74"/>
      <c r="E46" s="74"/>
      <c r="F46" s="74"/>
      <c r="G46" s="74"/>
      <c r="H46" s="1">
        <f>SUMIF(C$13:C$34,11,H$13:H$34)</f>
        <v>0</v>
      </c>
      <c r="K46" s="33"/>
      <c r="L46" s="53"/>
      <c r="M46" s="3"/>
      <c r="N46" s="3"/>
      <c r="O46" s="3"/>
      <c r="P46" s="3"/>
      <c r="Q46" s="53"/>
    </row>
    <row r="47" spans="2:17" ht="12.75">
      <c r="B47" s="33"/>
      <c r="C47" s="6" t="s">
        <v>50</v>
      </c>
      <c r="D47" s="74"/>
      <c r="E47" s="74"/>
      <c r="F47" s="74"/>
      <c r="G47" s="74"/>
      <c r="H47" s="1">
        <f>SUMIF(C$13:C$34,12,H$13:H$34)</f>
        <v>0</v>
      </c>
      <c r="K47" s="33"/>
      <c r="L47" s="53"/>
      <c r="M47" s="3"/>
      <c r="N47" s="3"/>
      <c r="O47" s="3"/>
      <c r="P47" s="3"/>
      <c r="Q47" s="53"/>
    </row>
    <row r="48" spans="3:8" ht="12.75">
      <c r="C48" s="6" t="s">
        <v>173</v>
      </c>
      <c r="D48" s="7"/>
      <c r="E48" s="7"/>
      <c r="F48" s="7"/>
      <c r="G48" s="194"/>
      <c r="H48" s="1">
        <f>SUMIF(C$13:C$34,"1B",H$13:H$34)</f>
        <v>0</v>
      </c>
    </row>
    <row r="49" spans="3:8" ht="12.75">
      <c r="C49" s="6" t="s">
        <v>174</v>
      </c>
      <c r="D49" s="74"/>
      <c r="E49" s="74"/>
      <c r="F49" s="74"/>
      <c r="G49" s="74"/>
      <c r="H49" s="1">
        <f>SUMIF(C$13:C$34,"2B",H$13:H$34)</f>
        <v>0</v>
      </c>
    </row>
    <row r="50" spans="3:8" s="31" customFormat="1" ht="12.75">
      <c r="C50" s="6" t="s">
        <v>175</v>
      </c>
      <c r="D50" s="74"/>
      <c r="E50" s="74"/>
      <c r="F50" s="74"/>
      <c r="G50" s="74"/>
      <c r="H50" s="1">
        <f>SUMIF(C$13:C$34,"3B",H$13:H$34)</f>
        <v>0</v>
      </c>
    </row>
    <row r="51" spans="3:8" s="31" customFormat="1" ht="12.75">
      <c r="C51" s="6" t="s">
        <v>176</v>
      </c>
      <c r="D51" s="74"/>
      <c r="E51" s="74"/>
      <c r="F51" s="74"/>
      <c r="G51" s="74"/>
      <c r="H51" s="1">
        <f>SUMIF(C$13:C$34,"4B",H$13:H$34)</f>
        <v>0</v>
      </c>
    </row>
    <row r="52" spans="3:8" s="31" customFormat="1" ht="12.75">
      <c r="C52" s="6" t="s">
        <v>177</v>
      </c>
      <c r="D52" s="74"/>
      <c r="E52" s="74"/>
      <c r="F52" s="74"/>
      <c r="G52" s="74"/>
      <c r="H52" s="1">
        <f>SUMIF(C$13:C$34,"5B",H$13:H$34)</f>
        <v>0</v>
      </c>
    </row>
    <row r="53" spans="3:8" s="31" customFormat="1" ht="12.75">
      <c r="C53" s="6" t="s">
        <v>178</v>
      </c>
      <c r="D53" s="74"/>
      <c r="E53" s="74"/>
      <c r="F53" s="74"/>
      <c r="G53" s="74"/>
      <c r="H53" s="1">
        <f>SUMIF(C$13:C$34,"6B",H$13:H$34)</f>
        <v>0</v>
      </c>
    </row>
    <row r="54" spans="3:8" ht="12.75">
      <c r="C54" s="6" t="s">
        <v>179</v>
      </c>
      <c r="D54" s="74"/>
      <c r="E54" s="74"/>
      <c r="F54" s="74"/>
      <c r="G54" s="74"/>
      <c r="H54" s="1">
        <f>SUMIF(C$13:C$34,"7B",H$13:H$34)</f>
        <v>0</v>
      </c>
    </row>
    <row r="55" spans="3:8" ht="12.75">
      <c r="C55" s="6" t="s">
        <v>180</v>
      </c>
      <c r="D55" s="74"/>
      <c r="E55" s="74"/>
      <c r="F55" s="74"/>
      <c r="G55" s="74"/>
      <c r="H55" s="1">
        <f>SUMIF(C$13:C$34,"8B",H$13:H$34)</f>
        <v>0</v>
      </c>
    </row>
    <row r="56" spans="3:8" ht="12.75">
      <c r="C56" s="6" t="s">
        <v>181</v>
      </c>
      <c r="D56" s="74"/>
      <c r="E56" s="74"/>
      <c r="F56" s="74"/>
      <c r="G56" s="74"/>
      <c r="H56" s="1">
        <f>SUMIF(C$13:C$34,"9B",H$13:H$34)</f>
        <v>0</v>
      </c>
    </row>
    <row r="57" spans="3:8" ht="12.75">
      <c r="C57" s="6" t="s">
        <v>182</v>
      </c>
      <c r="D57" s="74"/>
      <c r="E57" s="74"/>
      <c r="F57" s="74"/>
      <c r="G57" s="74"/>
      <c r="H57" s="1">
        <f>SUMIF(C$13:C$34,"10B",H$13:H$34)</f>
        <v>0</v>
      </c>
    </row>
    <row r="58" spans="3:8" ht="12.75">
      <c r="C58" s="6" t="s">
        <v>183</v>
      </c>
      <c r="D58" s="74"/>
      <c r="E58" s="74"/>
      <c r="F58" s="74"/>
      <c r="G58" s="74"/>
      <c r="H58" s="1">
        <f>SUMIF(C$13:C$34,"11B",H$13:H$34)</f>
        <v>0</v>
      </c>
    </row>
    <row r="59" spans="3:8" ht="16.5" customHeight="1">
      <c r="C59" s="6" t="s">
        <v>184</v>
      </c>
      <c r="D59" s="74"/>
      <c r="E59" s="74"/>
      <c r="F59" s="74"/>
      <c r="G59" s="74"/>
      <c r="H59" s="1">
        <f>SUMIF(C$13:C$34,"12B",H$13:H$34)</f>
        <v>0</v>
      </c>
    </row>
    <row r="60" spans="3:8" ht="12.75">
      <c r="C60" s="75" t="s">
        <v>4</v>
      </c>
      <c r="D60" s="76"/>
      <c r="E60" s="76"/>
      <c r="F60" s="76"/>
      <c r="G60" s="76"/>
      <c r="H60" s="16">
        <f>SUM(H36:H47)</f>
        <v>915</v>
      </c>
    </row>
    <row r="62" spans="1:8" ht="12.75">
      <c r="A62" s="42" t="s">
        <v>25</v>
      </c>
      <c r="C62" s="31"/>
      <c r="D62" s="31"/>
      <c r="E62" s="31"/>
      <c r="F62" s="31"/>
      <c r="G62" s="31"/>
      <c r="H62" s="31"/>
    </row>
    <row r="63" spans="1:8" ht="12.75">
      <c r="A63" s="117" t="s">
        <v>91</v>
      </c>
      <c r="C63" s="31"/>
      <c r="D63" s="31"/>
      <c r="E63" s="31"/>
      <c r="F63" s="31"/>
      <c r="G63" s="31"/>
      <c r="H63" s="31"/>
    </row>
    <row r="64" spans="3:8" ht="12.75">
      <c r="C64" s="31"/>
      <c r="D64" s="31"/>
      <c r="E64" s="31"/>
      <c r="F64" s="31"/>
      <c r="G64" s="31"/>
      <c r="H64" s="31"/>
    </row>
    <row r="65" spans="3:8" ht="12.75">
      <c r="C65" s="31"/>
      <c r="D65" s="31"/>
      <c r="E65" s="31"/>
      <c r="F65" s="31"/>
      <c r="G65" s="31"/>
      <c r="H65" s="31"/>
    </row>
  </sheetData>
  <sheetProtection/>
  <mergeCells count="5">
    <mergeCell ref="J44:S44"/>
    <mergeCell ref="K4:Q4"/>
    <mergeCell ref="B3:G3"/>
    <mergeCell ref="B4:H4"/>
    <mergeCell ref="K3:P3"/>
  </mergeCells>
  <hyperlinks>
    <hyperlink ref="A63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rowBreaks count="1" manualBreakCount="1">
    <brk id="34" max="18" man="1"/>
  </rowBreaks>
  <colBreaks count="1" manualBreakCount="1">
    <brk id="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73"/>
  <sheetViews>
    <sheetView tabSelected="1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1" max="1" width="6.7109375" style="0" customWidth="1"/>
    <col min="2" max="2" width="45.421875" style="0" customWidth="1"/>
    <col min="3" max="3" width="9.57421875" style="0" customWidth="1"/>
    <col min="4" max="4" width="12.7109375" style="0" customWidth="1"/>
    <col min="5" max="5" width="9.28125" style="0" customWidth="1"/>
    <col min="6" max="6" width="13.140625" style="0" bestFit="1" customWidth="1"/>
    <col min="7" max="7" width="5.00390625" style="0" customWidth="1"/>
    <col min="8" max="8" width="4.421875" style="0" customWidth="1"/>
    <col min="9" max="9" width="6.00390625" style="0" customWidth="1"/>
    <col min="10" max="10" width="14.421875" style="0" customWidth="1"/>
    <col min="11" max="11" width="5.28125" style="0" customWidth="1"/>
    <col min="12" max="12" width="15.421875" style="0" customWidth="1"/>
    <col min="13" max="13" width="7.00390625" style="0" customWidth="1"/>
    <col min="14" max="14" width="12.140625" style="0" customWidth="1"/>
    <col min="15" max="15" width="6.8515625" style="0" customWidth="1"/>
  </cols>
  <sheetData>
    <row r="1" spans="6:16" ht="15">
      <c r="F1" s="138" t="s">
        <v>130</v>
      </c>
      <c r="P1" s="138" t="s">
        <v>130</v>
      </c>
    </row>
    <row r="2" spans="2:16" ht="20.25">
      <c r="B2" s="207" t="s">
        <v>127</v>
      </c>
      <c r="C2" s="207"/>
      <c r="D2" s="207"/>
      <c r="E2" s="207"/>
      <c r="F2" s="37"/>
      <c r="G2" s="37"/>
      <c r="H2" s="88" t="s">
        <v>101</v>
      </c>
      <c r="O2" s="45"/>
      <c r="P2" s="34"/>
    </row>
    <row r="3" spans="1:15" ht="15">
      <c r="A3" t="s">
        <v>22</v>
      </c>
      <c r="B3" s="198" t="s">
        <v>148</v>
      </c>
      <c r="C3" s="198"/>
      <c r="D3" s="198"/>
      <c r="E3" s="198"/>
      <c r="G3" s="40"/>
      <c r="O3" s="40"/>
    </row>
    <row r="4" spans="2:16" ht="15.75">
      <c r="B4" s="208" t="s">
        <v>128</v>
      </c>
      <c r="C4" s="208"/>
      <c r="D4" s="208"/>
      <c r="E4" s="208"/>
      <c r="G4" s="36"/>
      <c r="I4" s="97"/>
      <c r="J4" s="113" t="s">
        <v>73</v>
      </c>
      <c r="K4" s="97"/>
      <c r="L4" t="s">
        <v>87</v>
      </c>
      <c r="O4" s="36"/>
      <c r="P4" s="35"/>
    </row>
    <row r="5" spans="2:16" ht="18">
      <c r="B5" s="41"/>
      <c r="C5" s="41"/>
      <c r="D5" s="118" t="str">
        <f>Livraisons!H3</f>
        <v>Année scolaire : 20___/20___</v>
      </c>
      <c r="G5" s="41"/>
      <c r="I5" s="97"/>
      <c r="J5" s="113" t="s">
        <v>74</v>
      </c>
      <c r="K5" s="97"/>
      <c r="L5" t="s">
        <v>88</v>
      </c>
      <c r="O5" s="41"/>
      <c r="P5" s="35"/>
    </row>
    <row r="6" spans="1:16" ht="20.25" customHeight="1">
      <c r="A6" s="18" t="s">
        <v>18</v>
      </c>
      <c r="B6" s="118"/>
      <c r="D6" s="41"/>
      <c r="E6" s="184" t="s">
        <v>149</v>
      </c>
      <c r="F6" s="185" t="s">
        <v>186</v>
      </c>
      <c r="G6" s="41"/>
      <c r="I6" s="115"/>
      <c r="J6" s="114" t="s">
        <v>75</v>
      </c>
      <c r="M6" s="41"/>
      <c r="N6" s="41"/>
      <c r="O6" s="41"/>
      <c r="P6" s="35"/>
    </row>
    <row r="7" spans="1:16" ht="17.25" customHeight="1">
      <c r="A7" s="18" t="s">
        <v>23</v>
      </c>
      <c r="C7" s="35"/>
      <c r="D7" s="35"/>
      <c r="E7" s="186"/>
      <c r="F7" s="185" t="s">
        <v>187</v>
      </c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6" ht="15">
      <c r="A8" s="19" t="s">
        <v>17</v>
      </c>
      <c r="E8" s="186"/>
      <c r="F8" s="185" t="s">
        <v>188</v>
      </c>
    </row>
    <row r="9" ht="12.75">
      <c r="H9" s="88" t="s">
        <v>102</v>
      </c>
    </row>
    <row r="10" spans="1:8" ht="12.75">
      <c r="A10" s="19" t="s">
        <v>19</v>
      </c>
      <c r="H10" s="88"/>
    </row>
    <row r="11" spans="1:9" ht="12.75">
      <c r="A11" s="17"/>
      <c r="C11" s="3"/>
      <c r="H11" s="19"/>
      <c r="I11" t="s">
        <v>153</v>
      </c>
    </row>
    <row r="12" spans="1:17" ht="12.75" customHeight="1">
      <c r="A12" s="19" t="s">
        <v>61</v>
      </c>
      <c r="C12" s="3"/>
      <c r="D12" s="96"/>
      <c r="E12" s="96"/>
      <c r="F12" s="78"/>
      <c r="G12" s="93"/>
      <c r="I12" s="209" t="s">
        <v>157</v>
      </c>
      <c r="J12" s="209"/>
      <c r="K12" s="209" t="s">
        <v>154</v>
      </c>
      <c r="L12" s="209"/>
      <c r="M12" s="209" t="s">
        <v>155</v>
      </c>
      <c r="N12" s="209"/>
      <c r="O12" s="210" t="s">
        <v>156</v>
      </c>
      <c r="P12" s="210"/>
      <c r="Q12" s="209" t="s">
        <v>169</v>
      </c>
    </row>
    <row r="13" spans="1:17" ht="12.75">
      <c r="A13" s="19"/>
      <c r="C13" s="3"/>
      <c r="F13" s="93"/>
      <c r="G13" s="93"/>
      <c r="I13" s="209"/>
      <c r="J13" s="209"/>
      <c r="K13" s="209"/>
      <c r="L13" s="209"/>
      <c r="M13" s="209"/>
      <c r="N13" s="209"/>
      <c r="O13" s="210"/>
      <c r="P13" s="210"/>
      <c r="Q13" s="209"/>
    </row>
    <row r="14" spans="1:17" ht="12.75">
      <c r="A14" s="88" t="s">
        <v>98</v>
      </c>
      <c r="C14" s="3"/>
      <c r="F14" s="93"/>
      <c r="G14" s="93"/>
      <c r="H14" s="93"/>
      <c r="I14" s="202" t="s">
        <v>158</v>
      </c>
      <c r="J14" s="203"/>
      <c r="K14" s="206"/>
      <c r="L14" s="206"/>
      <c r="M14" s="206"/>
      <c r="N14" s="206"/>
      <c r="O14" s="206"/>
      <c r="P14" s="206"/>
      <c r="Q14" s="201"/>
    </row>
    <row r="15" spans="1:17" ht="12.75">
      <c r="A15" s="91" t="s">
        <v>65</v>
      </c>
      <c r="B15" s="60"/>
      <c r="C15" s="90"/>
      <c r="H15" s="93"/>
      <c r="I15" s="204"/>
      <c r="J15" s="205"/>
      <c r="K15" s="206"/>
      <c r="L15" s="206"/>
      <c r="M15" s="206"/>
      <c r="N15" s="206"/>
      <c r="O15" s="206"/>
      <c r="P15" s="206"/>
      <c r="Q15" s="201"/>
    </row>
    <row r="16" spans="1:7" ht="12.75">
      <c r="A16" s="91" t="s">
        <v>62</v>
      </c>
      <c r="B16" s="91" t="s">
        <v>63</v>
      </c>
      <c r="C16" s="97"/>
      <c r="D16" s="53" t="s">
        <v>64</v>
      </c>
      <c r="F16" s="97"/>
      <c r="G16" s="47"/>
    </row>
    <row r="17" spans="1:16" ht="12.75" customHeight="1">
      <c r="A17" s="83"/>
      <c r="B17" s="91" t="s">
        <v>66</v>
      </c>
      <c r="C17" s="1"/>
      <c r="D17" s="91" t="s">
        <v>67</v>
      </c>
      <c r="F17" s="97"/>
      <c r="G17" s="47"/>
      <c r="I17" t="s">
        <v>159</v>
      </c>
      <c r="N17" s="3"/>
      <c r="O17" s="3"/>
      <c r="P17" s="60"/>
    </row>
    <row r="18" spans="1:16" ht="12.75">
      <c r="A18" s="83"/>
      <c r="B18" s="91" t="s">
        <v>68</v>
      </c>
      <c r="C18" s="97"/>
      <c r="D18" s="91" t="s">
        <v>69</v>
      </c>
      <c r="F18" s="97"/>
      <c r="G18" s="120"/>
      <c r="N18" s="60"/>
      <c r="O18" s="47"/>
      <c r="P18" s="60"/>
    </row>
    <row r="19" spans="2:15" ht="18">
      <c r="B19" s="91" t="s">
        <v>70</v>
      </c>
      <c r="C19" s="97"/>
      <c r="D19" s="91" t="s">
        <v>71</v>
      </c>
      <c r="F19" s="90"/>
      <c r="G19" s="83"/>
      <c r="I19" s="182" t="s">
        <v>126</v>
      </c>
      <c r="J19" s="3" t="s">
        <v>160</v>
      </c>
      <c r="K19" s="60"/>
      <c r="L19" s="3"/>
      <c r="M19" s="60"/>
      <c r="N19" s="3"/>
      <c r="O19" s="60"/>
    </row>
    <row r="20" spans="7:16" ht="18">
      <c r="G20" s="83"/>
      <c r="I20" s="182" t="s">
        <v>126</v>
      </c>
      <c r="J20" s="3" t="s">
        <v>161</v>
      </c>
      <c r="K20" s="83"/>
      <c r="L20" s="121"/>
      <c r="M20" s="53"/>
      <c r="N20" s="121"/>
      <c r="O20" s="53"/>
      <c r="P20" s="91"/>
    </row>
    <row r="21" spans="1:15" ht="18">
      <c r="A21" t="s">
        <v>72</v>
      </c>
      <c r="B21" s="53"/>
      <c r="C21" s="53"/>
      <c r="D21" s="83"/>
      <c r="E21" s="4"/>
      <c r="F21" s="21">
        <v>200</v>
      </c>
      <c r="G21" s="120"/>
      <c r="I21" s="182" t="s">
        <v>126</v>
      </c>
      <c r="J21" s="3" t="s">
        <v>162</v>
      </c>
      <c r="K21" s="60"/>
      <c r="L21" s="3"/>
      <c r="M21" s="60"/>
      <c r="N21" s="3"/>
      <c r="O21" s="60"/>
    </row>
    <row r="22" spans="1:16" ht="18">
      <c r="A22" s="53" t="s">
        <v>135</v>
      </c>
      <c r="B22" s="53"/>
      <c r="C22" s="53"/>
      <c r="D22" s="53"/>
      <c r="E22" s="3"/>
      <c r="F22" s="90">
        <v>150</v>
      </c>
      <c r="G22" s="4"/>
      <c r="I22" s="182" t="s">
        <v>126</v>
      </c>
      <c r="J22" s="53" t="s">
        <v>163</v>
      </c>
      <c r="K22" s="83"/>
      <c r="L22" s="4"/>
      <c r="M22" s="53"/>
      <c r="N22" s="84"/>
      <c r="O22" s="33"/>
      <c r="P22" s="85"/>
    </row>
    <row r="23" spans="7:16" ht="18">
      <c r="G23" s="3"/>
      <c r="I23" s="182" t="s">
        <v>126</v>
      </c>
      <c r="J23" s="49" t="s">
        <v>166</v>
      </c>
      <c r="K23" s="3"/>
      <c r="L23" s="3"/>
      <c r="M23" s="3"/>
      <c r="N23" s="84"/>
      <c r="O23" s="33"/>
      <c r="P23" s="85"/>
    </row>
    <row r="24" spans="1:16" ht="18">
      <c r="A24" s="2" t="s">
        <v>99</v>
      </c>
      <c r="C24" s="199" t="s">
        <v>95</v>
      </c>
      <c r="D24" s="200"/>
      <c r="E24" s="199" t="s">
        <v>185</v>
      </c>
      <c r="F24" s="200"/>
      <c r="G24" s="53"/>
      <c r="I24" s="182" t="s">
        <v>126</v>
      </c>
      <c r="J24" s="49" t="s">
        <v>164</v>
      </c>
      <c r="K24" s="53"/>
      <c r="L24" s="3"/>
      <c r="M24" s="103"/>
      <c r="N24" s="84"/>
      <c r="O24" s="33"/>
      <c r="P24" s="85"/>
    </row>
    <row r="25" spans="1:16" ht="38.25">
      <c r="A25" s="21" t="s">
        <v>171</v>
      </c>
      <c r="B25" s="21"/>
      <c r="C25" s="21" t="s">
        <v>35</v>
      </c>
      <c r="D25" s="22" t="s">
        <v>59</v>
      </c>
      <c r="E25" s="21" t="s">
        <v>35</v>
      </c>
      <c r="F25" s="22" t="s">
        <v>59</v>
      </c>
      <c r="G25" s="53"/>
      <c r="I25" s="182" t="s">
        <v>126</v>
      </c>
      <c r="J25" s="53" t="s">
        <v>165</v>
      </c>
      <c r="N25" s="84"/>
      <c r="O25" s="33"/>
      <c r="P25" s="85"/>
    </row>
    <row r="26" spans="1:16" ht="18">
      <c r="A26" s="81" t="s">
        <v>54</v>
      </c>
      <c r="B26" s="80"/>
      <c r="C26" s="80"/>
      <c r="D26" s="79"/>
      <c r="E26" s="80"/>
      <c r="F26" s="79"/>
      <c r="G26" s="53"/>
      <c r="H26" s="53"/>
      <c r="I26" s="182" t="s">
        <v>126</v>
      </c>
      <c r="J26" s="53" t="s">
        <v>167</v>
      </c>
      <c r="K26" s="53"/>
      <c r="L26" s="3"/>
      <c r="M26" s="53"/>
      <c r="N26" s="84"/>
      <c r="O26" s="33"/>
      <c r="P26" s="85"/>
    </row>
    <row r="27" spans="1:16" ht="12.75">
      <c r="A27" s="23">
        <v>1</v>
      </c>
      <c r="B27" s="12"/>
      <c r="C27" s="8">
        <v>51</v>
      </c>
      <c r="D27" s="101">
        <v>50</v>
      </c>
      <c r="E27" s="8">
        <v>5</v>
      </c>
      <c r="F27" s="101">
        <v>5</v>
      </c>
      <c r="G27" s="3"/>
      <c r="H27" s="53"/>
      <c r="I27" s="53"/>
      <c r="J27" s="53"/>
      <c r="K27" s="53"/>
      <c r="L27" s="3"/>
      <c r="M27" s="53"/>
      <c r="N27" s="84"/>
      <c r="O27" s="33"/>
      <c r="P27" s="85"/>
    </row>
    <row r="28" spans="1:16" ht="12.75">
      <c r="A28" s="23">
        <v>2</v>
      </c>
      <c r="B28" s="12"/>
      <c r="C28" s="8"/>
      <c r="D28" s="20"/>
      <c r="E28" s="8"/>
      <c r="F28" s="20"/>
      <c r="G28" s="3"/>
      <c r="I28" s="53"/>
      <c r="J28" s="53" t="s">
        <v>168</v>
      </c>
      <c r="K28" s="53"/>
      <c r="L28" s="3"/>
      <c r="M28" s="53"/>
      <c r="N28" s="84"/>
      <c r="O28" s="33"/>
      <c r="P28" s="85"/>
    </row>
    <row r="29" spans="1:16" ht="12.75">
      <c r="A29" s="23">
        <v>3</v>
      </c>
      <c r="B29" s="12"/>
      <c r="C29" s="8"/>
      <c r="D29" s="20"/>
      <c r="E29" s="8"/>
      <c r="F29" s="20"/>
      <c r="G29" s="53"/>
      <c r="I29" s="53"/>
      <c r="J29" s="53"/>
      <c r="K29" s="53"/>
      <c r="L29" s="3"/>
      <c r="M29" s="53"/>
      <c r="N29" s="84"/>
      <c r="O29" s="33"/>
      <c r="P29" s="85"/>
    </row>
    <row r="30" spans="1:16" ht="12.75">
      <c r="A30" s="23">
        <v>4</v>
      </c>
      <c r="B30" s="12"/>
      <c r="C30" s="8">
        <v>20</v>
      </c>
      <c r="D30" s="101">
        <v>20</v>
      </c>
      <c r="E30" s="8">
        <v>2</v>
      </c>
      <c r="F30" s="101">
        <v>2</v>
      </c>
      <c r="G30" s="84"/>
      <c r="H30" s="53"/>
      <c r="I30" s="53"/>
      <c r="J30" s="53" t="s">
        <v>168</v>
      </c>
      <c r="K30" s="53"/>
      <c r="L30" s="3"/>
      <c r="M30" s="53"/>
      <c r="N30" s="84"/>
      <c r="O30" s="33"/>
      <c r="P30" s="85"/>
    </row>
    <row r="31" spans="1:10" ht="12.75">
      <c r="A31" s="23">
        <v>5</v>
      </c>
      <c r="B31" s="12"/>
      <c r="C31" s="8"/>
      <c r="D31" s="20"/>
      <c r="E31" s="8"/>
      <c r="F31" s="20"/>
      <c r="G31" s="53"/>
      <c r="H31" s="84"/>
      <c r="I31" s="33"/>
      <c r="J31" s="85"/>
    </row>
    <row r="32" spans="1:10" ht="12.75">
      <c r="A32" s="23">
        <v>6</v>
      </c>
      <c r="B32" s="12"/>
      <c r="C32" s="8"/>
      <c r="D32" s="13"/>
      <c r="E32" s="8"/>
      <c r="F32" s="13"/>
      <c r="G32" s="53"/>
      <c r="H32" s="84"/>
      <c r="I32" s="33"/>
      <c r="J32" s="183" t="s">
        <v>168</v>
      </c>
    </row>
    <row r="33" spans="1:10" ht="12.75">
      <c r="A33" s="23">
        <v>7</v>
      </c>
      <c r="B33" s="12"/>
      <c r="C33" s="8">
        <v>51</v>
      </c>
      <c r="D33" s="13">
        <v>50</v>
      </c>
      <c r="E33" s="8"/>
      <c r="F33" s="13"/>
      <c r="G33" s="53"/>
      <c r="H33" s="84"/>
      <c r="I33" s="33"/>
      <c r="J33" s="85"/>
    </row>
    <row r="34" spans="1:10" ht="12.75" customHeight="1">
      <c r="A34" s="23">
        <v>8</v>
      </c>
      <c r="B34" s="12"/>
      <c r="C34" s="8"/>
      <c r="D34" s="13"/>
      <c r="E34" s="8"/>
      <c r="F34" s="13"/>
      <c r="G34" s="53"/>
      <c r="H34" s="82" t="s">
        <v>103</v>
      </c>
      <c r="I34" s="33"/>
      <c r="J34" s="85"/>
    </row>
    <row r="35" spans="1:10" ht="12.75">
      <c r="A35" s="23">
        <v>9</v>
      </c>
      <c r="B35" s="12"/>
      <c r="C35" s="8">
        <v>13</v>
      </c>
      <c r="D35" s="13">
        <v>13</v>
      </c>
      <c r="E35" s="8">
        <v>5</v>
      </c>
      <c r="F35" s="13">
        <v>5</v>
      </c>
      <c r="G35" s="84"/>
      <c r="H35" t="s">
        <v>104</v>
      </c>
      <c r="I35" s="33"/>
      <c r="J35" s="85"/>
    </row>
    <row r="36" spans="1:10" ht="12.75">
      <c r="A36" s="23">
        <v>10</v>
      </c>
      <c r="B36" s="12"/>
      <c r="C36" s="8"/>
      <c r="D36" s="13"/>
      <c r="E36" s="8"/>
      <c r="F36" s="13"/>
      <c r="G36" s="119"/>
      <c r="H36" t="s">
        <v>89</v>
      </c>
      <c r="I36" s="33"/>
      <c r="J36" s="85"/>
    </row>
    <row r="37" spans="1:10" ht="12.75">
      <c r="A37" s="23">
        <v>11</v>
      </c>
      <c r="B37" s="12"/>
      <c r="C37" s="8"/>
      <c r="D37" s="13"/>
      <c r="E37" s="8"/>
      <c r="F37" s="13"/>
      <c r="G37" s="86"/>
      <c r="H37" s="84"/>
      <c r="I37" s="33"/>
      <c r="J37" s="85"/>
    </row>
    <row r="38" spans="1:12" ht="12.75">
      <c r="A38" s="104">
        <v>12</v>
      </c>
      <c r="B38" s="67"/>
      <c r="C38" s="68"/>
      <c r="D38" s="89"/>
      <c r="E38" s="68"/>
      <c r="F38" s="89"/>
      <c r="H38" t="s">
        <v>60</v>
      </c>
      <c r="I38" s="86"/>
      <c r="J38" s="122"/>
      <c r="K38" t="s">
        <v>105</v>
      </c>
      <c r="L38" s="96"/>
    </row>
    <row r="39" spans="1:10" ht="12.75">
      <c r="A39" s="15"/>
      <c r="B39" s="107" t="s">
        <v>94</v>
      </c>
      <c r="C39" s="16">
        <f>SUM(C27:C38)</f>
        <v>135</v>
      </c>
      <c r="D39" s="16">
        <f>SUM(D27:D38)</f>
        <v>133</v>
      </c>
      <c r="E39" s="16">
        <f>SUM(E27:E38)</f>
        <v>12</v>
      </c>
      <c r="F39" s="16">
        <f>SUM(F27:F38)</f>
        <v>12</v>
      </c>
      <c r="H39" s="33"/>
      <c r="I39" s="92"/>
      <c r="J39" s="92"/>
    </row>
    <row r="40" spans="1:14" ht="12.75">
      <c r="A40" s="82" t="s">
        <v>55</v>
      </c>
      <c r="B40" s="105"/>
      <c r="C40" s="105"/>
      <c r="D40" s="106"/>
      <c r="E40" s="105"/>
      <c r="F40" s="106"/>
      <c r="H40" s="33"/>
      <c r="I40" s="92" t="s">
        <v>106</v>
      </c>
      <c r="J40" s="92"/>
      <c r="N40" s="2" t="s">
        <v>107</v>
      </c>
    </row>
    <row r="41" spans="1:10" ht="12.75">
      <c r="A41" s="23">
        <v>1</v>
      </c>
      <c r="B41" s="12" t="s">
        <v>56</v>
      </c>
      <c r="C41" s="8"/>
      <c r="D41" s="13"/>
      <c r="E41" s="8"/>
      <c r="F41" s="13"/>
      <c r="G41" s="3"/>
      <c r="H41" s="33"/>
      <c r="I41" s="92"/>
      <c r="J41" s="92"/>
    </row>
    <row r="42" spans="1:10" ht="12.75">
      <c r="A42" s="23">
        <v>2</v>
      </c>
      <c r="B42" s="12" t="s">
        <v>57</v>
      </c>
      <c r="C42" s="8"/>
      <c r="D42" s="13"/>
      <c r="E42" s="8">
        <v>10</v>
      </c>
      <c r="F42" s="13">
        <v>10</v>
      </c>
      <c r="H42" s="33"/>
      <c r="I42" s="92"/>
      <c r="J42" s="92"/>
    </row>
    <row r="43" spans="1:16" ht="12.75">
      <c r="A43" s="24">
        <v>3</v>
      </c>
      <c r="B43" s="87" t="s">
        <v>58</v>
      </c>
      <c r="C43" s="10">
        <v>50</v>
      </c>
      <c r="D43" s="14">
        <v>50</v>
      </c>
      <c r="E43" s="10"/>
      <c r="F43" s="14"/>
      <c r="I43" s="3"/>
      <c r="J43" s="3"/>
      <c r="K43" s="3"/>
      <c r="L43" s="3"/>
      <c r="M43" s="3"/>
      <c r="N43" s="33"/>
      <c r="O43" s="92"/>
      <c r="P43" s="92"/>
    </row>
    <row r="44" spans="1:16" ht="12.75">
      <c r="A44" s="15"/>
      <c r="B44" s="107" t="s">
        <v>96</v>
      </c>
      <c r="C44" s="16">
        <f>SUM(C41:C43)</f>
        <v>50</v>
      </c>
      <c r="D44" s="16">
        <f>SUM(D41:D43)</f>
        <v>50</v>
      </c>
      <c r="E44" s="16">
        <f>SUM(E41:E43)</f>
        <v>10</v>
      </c>
      <c r="F44" s="16">
        <f>SUM(F41:F43)</f>
        <v>10</v>
      </c>
      <c r="I44" s="3"/>
      <c r="J44" s="3"/>
      <c r="K44" s="3"/>
      <c r="L44" s="3"/>
      <c r="M44" s="3"/>
      <c r="N44" s="33"/>
      <c r="O44" s="92"/>
      <c r="P44" s="92"/>
    </row>
    <row r="45" spans="1:16" ht="12.75">
      <c r="A45" s="108"/>
      <c r="B45" s="109" t="s">
        <v>136</v>
      </c>
      <c r="C45" s="100"/>
      <c r="D45" s="110"/>
      <c r="E45" s="100"/>
      <c r="F45" s="111">
        <f>MIN((F44+D44),ROUNDDOWN(((F39+D39)/3),0))</f>
        <v>48</v>
      </c>
      <c r="I45" s="3"/>
      <c r="J45" s="3"/>
      <c r="K45" s="3"/>
      <c r="L45" s="3"/>
      <c r="M45" s="3"/>
      <c r="N45" s="33"/>
      <c r="O45" s="92"/>
      <c r="P45" s="92"/>
    </row>
    <row r="46" spans="1:6" ht="12.75">
      <c r="A46" s="98" t="s">
        <v>4</v>
      </c>
      <c r="B46" s="99"/>
      <c r="C46" s="100"/>
      <c r="D46" s="111"/>
      <c r="E46" s="100"/>
      <c r="F46" s="111">
        <f>F39+F45+D39</f>
        <v>193</v>
      </c>
    </row>
    <row r="47" ht="12.75">
      <c r="H47" s="42" t="s">
        <v>108</v>
      </c>
    </row>
    <row r="48" spans="1:8" ht="12.75">
      <c r="A48" s="2" t="s">
        <v>82</v>
      </c>
      <c r="C48" s="112">
        <f>F46*1000/F22</f>
        <v>1286.6666666666667</v>
      </c>
      <c r="D48" t="s">
        <v>83</v>
      </c>
      <c r="E48" s="31"/>
      <c r="F48" s="31"/>
      <c r="H48" s="123" t="s">
        <v>109</v>
      </c>
    </row>
    <row r="49" spans="1:8" ht="12.75">
      <c r="A49" s="25"/>
      <c r="E49" s="31"/>
      <c r="F49" s="31"/>
      <c r="H49" s="123" t="s">
        <v>110</v>
      </c>
    </row>
    <row r="50" spans="1:6" ht="12.75">
      <c r="A50" s="2" t="s">
        <v>84</v>
      </c>
      <c r="C50" s="112">
        <f>F46*1000/F22/C53</f>
        <v>214.44444444444446</v>
      </c>
      <c r="D50" t="s">
        <v>86</v>
      </c>
      <c r="E50" s="31"/>
      <c r="F50" s="31"/>
    </row>
    <row r="51" ht="12.75">
      <c r="A51" s="2" t="s">
        <v>85</v>
      </c>
    </row>
    <row r="52" ht="12.75">
      <c r="D52" s="3"/>
    </row>
    <row r="53" spans="1:16" s="31" customFormat="1" ht="12.75">
      <c r="A53" s="2" t="s">
        <v>100</v>
      </c>
      <c r="B53" s="33"/>
      <c r="C53" s="102">
        <v>6</v>
      </c>
      <c r="D53" s="3"/>
      <c r="E53"/>
      <c r="F53"/>
      <c r="H53"/>
      <c r="I53"/>
      <c r="J53"/>
      <c r="K53"/>
      <c r="L53"/>
      <c r="M53"/>
      <c r="N53"/>
      <c r="O53"/>
      <c r="P53"/>
    </row>
    <row r="54" spans="1:6" s="31" customFormat="1" ht="12.75">
      <c r="A54" s="2" t="s">
        <v>139</v>
      </c>
      <c r="B54" s="33"/>
      <c r="C54" s="3"/>
      <c r="D54"/>
      <c r="E54"/>
      <c r="F54"/>
    </row>
    <row r="55" spans="1:6" s="31" customFormat="1" ht="12.75">
      <c r="A55" s="3" t="s">
        <v>76</v>
      </c>
      <c r="B55" s="95"/>
      <c r="C55" s="3"/>
      <c r="D55"/>
      <c r="E55"/>
      <c r="F55"/>
    </row>
    <row r="56" spans="1:6" s="31" customFormat="1" ht="12.75">
      <c r="A56" s="3" t="s">
        <v>77</v>
      </c>
      <c r="B56" s="95"/>
      <c r="C56" s="3"/>
      <c r="D56"/>
      <c r="E56"/>
      <c r="F56"/>
    </row>
    <row r="57" spans="1:16" ht="12.75">
      <c r="A57" s="3" t="s">
        <v>78</v>
      </c>
      <c r="B57" s="95"/>
      <c r="C57" s="3"/>
      <c r="H57" s="31"/>
      <c r="I57" s="31"/>
      <c r="J57" s="31"/>
      <c r="K57" s="31"/>
      <c r="L57" s="31"/>
      <c r="M57" s="31"/>
      <c r="N57" s="31"/>
      <c r="O57" s="31"/>
      <c r="P57" s="31"/>
    </row>
    <row r="58" spans="1:3" ht="12.75">
      <c r="A58" s="3" t="s">
        <v>79</v>
      </c>
      <c r="B58" s="95"/>
      <c r="C58" s="3"/>
    </row>
    <row r="59" spans="1:3" ht="12.75">
      <c r="A59" s="3" t="s">
        <v>80</v>
      </c>
      <c r="B59" s="95"/>
      <c r="C59" s="3"/>
    </row>
    <row r="60" spans="1:3" ht="12.75">
      <c r="A60" s="96" t="s">
        <v>81</v>
      </c>
      <c r="B60" s="95"/>
      <c r="C60" s="96"/>
    </row>
    <row r="61" ht="12.75">
      <c r="A61" s="31" t="s">
        <v>143</v>
      </c>
    </row>
    <row r="62" ht="12.75">
      <c r="A62" s="31" t="s">
        <v>97</v>
      </c>
    </row>
    <row r="63" ht="12.75">
      <c r="A63" s="31" t="s">
        <v>134</v>
      </c>
    </row>
    <row r="64" ht="12.75">
      <c r="A64" s="31" t="s">
        <v>137</v>
      </c>
    </row>
    <row r="65" ht="12.75">
      <c r="A65" s="31" t="s">
        <v>138</v>
      </c>
    </row>
    <row r="70" spans="2:4" ht="12.75">
      <c r="B70" s="31"/>
      <c r="C70" s="31"/>
      <c r="D70" s="31"/>
    </row>
    <row r="71" spans="1:4" ht="12.75">
      <c r="A71" s="31"/>
      <c r="B71" s="31"/>
      <c r="C71" s="31"/>
      <c r="D71" s="31"/>
    </row>
    <row r="73" ht="12.75">
      <c r="A73" s="43"/>
    </row>
  </sheetData>
  <sheetProtection/>
  <mergeCells count="15">
    <mergeCell ref="B2:E2"/>
    <mergeCell ref="B3:E3"/>
    <mergeCell ref="B4:E4"/>
    <mergeCell ref="Q12:Q13"/>
    <mergeCell ref="I12:J13"/>
    <mergeCell ref="O12:P13"/>
    <mergeCell ref="M12:N13"/>
    <mergeCell ref="K12:L13"/>
    <mergeCell ref="C24:D24"/>
    <mergeCell ref="E24:F24"/>
    <mergeCell ref="Q14:Q15"/>
    <mergeCell ref="I14:J15"/>
    <mergeCell ref="K14:L15"/>
    <mergeCell ref="M14:N15"/>
    <mergeCell ref="O14:P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Q74"/>
  <sheetViews>
    <sheetView view="pageBreakPreview" zoomScaleSheetLayoutView="100" workbookViewId="0" topLeftCell="A4">
      <selection activeCell="C15" sqref="C15"/>
    </sheetView>
  </sheetViews>
  <sheetFormatPr defaultColWidth="11.421875" defaultRowHeight="12.75"/>
  <cols>
    <col min="1" max="1" width="15.8515625" style="0" customWidth="1"/>
    <col min="2" max="2" width="9.57421875" style="0" customWidth="1"/>
    <col min="3" max="4" width="10.7109375" style="0" customWidth="1"/>
    <col min="5" max="5" width="10.8515625" style="0" customWidth="1"/>
    <col min="6" max="6" width="12.00390625" style="0" customWidth="1"/>
    <col min="7" max="8" width="8.57421875" style="0" customWidth="1"/>
    <col min="9" max="9" width="10.140625" style="0" customWidth="1"/>
    <col min="10" max="10" width="9.7109375" style="0" customWidth="1"/>
    <col min="11" max="11" width="14.421875" style="0" customWidth="1"/>
    <col min="12" max="12" width="5.28125" style="0" customWidth="1"/>
    <col min="13" max="13" width="17.8515625" style="0" customWidth="1"/>
    <col min="14" max="14" width="7.00390625" style="0" customWidth="1"/>
    <col min="15" max="15" width="15.140625" style="0" customWidth="1"/>
    <col min="16" max="16" width="6.8515625" style="0" customWidth="1"/>
  </cols>
  <sheetData>
    <row r="1" ht="15">
      <c r="I1" s="138" t="s">
        <v>130</v>
      </c>
    </row>
    <row r="2" spans="2:17" ht="20.25">
      <c r="B2" s="37"/>
      <c r="C2" s="37"/>
      <c r="D2" s="37"/>
      <c r="E2" s="37"/>
      <c r="F2" s="37"/>
      <c r="G2" s="37"/>
      <c r="H2" s="88"/>
      <c r="I2" s="88"/>
      <c r="J2" s="3"/>
      <c r="K2" s="3"/>
      <c r="L2" s="3"/>
      <c r="M2" s="3"/>
      <c r="P2" s="45"/>
      <c r="Q2" s="34"/>
    </row>
    <row r="3" spans="1:16" ht="18">
      <c r="A3" t="s">
        <v>22</v>
      </c>
      <c r="B3" s="40"/>
      <c r="C3" s="40"/>
      <c r="D3" s="40"/>
      <c r="E3" s="40"/>
      <c r="F3" s="40"/>
      <c r="G3" s="118" t="str">
        <f>Livraisons!H3</f>
        <v>Année scolaire : 20___/20___</v>
      </c>
      <c r="J3" s="3"/>
      <c r="K3" s="3"/>
      <c r="L3" s="3"/>
      <c r="M3" s="3"/>
      <c r="P3" s="40"/>
    </row>
    <row r="4" spans="3:17" ht="20.25">
      <c r="C4" s="36"/>
      <c r="D4" s="36"/>
      <c r="E4" s="36"/>
      <c r="F4" s="36"/>
      <c r="I4" s="180" t="s">
        <v>149</v>
      </c>
      <c r="J4" s="181" t="s">
        <v>150</v>
      </c>
      <c r="K4" s="113"/>
      <c r="L4" s="3"/>
      <c r="M4" s="3"/>
      <c r="P4" s="36"/>
      <c r="Q4" s="35"/>
    </row>
    <row r="5" spans="2:17" ht="20.25">
      <c r="B5" s="41"/>
      <c r="C5" s="41"/>
      <c r="D5" s="41"/>
      <c r="E5" s="41"/>
      <c r="F5" s="41"/>
      <c r="G5" s="41"/>
      <c r="I5" s="137"/>
      <c r="J5" s="181" t="s">
        <v>152</v>
      </c>
      <c r="K5" s="113"/>
      <c r="L5" s="3"/>
      <c r="M5" s="3"/>
      <c r="P5" s="41"/>
      <c r="Q5" s="35"/>
    </row>
    <row r="6" spans="1:17" ht="20.25" customHeight="1">
      <c r="A6" s="18" t="s">
        <v>18</v>
      </c>
      <c r="B6" s="118"/>
      <c r="C6" s="41"/>
      <c r="D6" s="41"/>
      <c r="E6" s="41"/>
      <c r="F6" s="41"/>
      <c r="G6" s="35"/>
      <c r="I6" s="137"/>
      <c r="J6" s="181" t="s">
        <v>151</v>
      </c>
      <c r="K6" s="114"/>
      <c r="L6" s="3"/>
      <c r="M6" s="3"/>
      <c r="N6" s="41"/>
      <c r="O6" s="41"/>
      <c r="P6" s="41"/>
      <c r="Q6" s="35"/>
    </row>
    <row r="7" spans="1:17" ht="12" customHeight="1">
      <c r="A7" s="18" t="s">
        <v>23</v>
      </c>
      <c r="B7" s="35"/>
      <c r="C7" s="35"/>
      <c r="D7" s="35"/>
      <c r="E7" s="35"/>
      <c r="F7" s="35"/>
      <c r="K7" s="140"/>
      <c r="L7" s="140"/>
      <c r="M7" s="140"/>
      <c r="N7" s="35"/>
      <c r="O7" s="35"/>
      <c r="P7" s="35"/>
      <c r="Q7" s="35"/>
    </row>
    <row r="8" spans="1:13" ht="12.75">
      <c r="A8" s="19" t="s">
        <v>17</v>
      </c>
      <c r="J8" s="3"/>
      <c r="K8" s="3"/>
      <c r="L8" s="3"/>
      <c r="M8" s="3"/>
    </row>
    <row r="9" spans="8:13" ht="12.75">
      <c r="H9" s="88"/>
      <c r="I9" s="88"/>
      <c r="J9" s="3"/>
      <c r="K9" s="3"/>
      <c r="L9" s="3"/>
      <c r="M9" s="3"/>
    </row>
    <row r="10" spans="1:13" ht="12.75">
      <c r="A10" s="19" t="s">
        <v>19</v>
      </c>
      <c r="H10" s="19"/>
      <c r="I10" s="19"/>
      <c r="J10" s="3"/>
      <c r="K10" s="3"/>
      <c r="L10" s="3"/>
      <c r="M10" s="3"/>
    </row>
    <row r="11" spans="1:13" ht="12.75">
      <c r="A11" s="17"/>
      <c r="B11" s="3"/>
      <c r="J11" s="3"/>
      <c r="K11" s="3"/>
      <c r="L11" s="3"/>
      <c r="M11" s="3"/>
    </row>
    <row r="12" spans="1:17" ht="12.75">
      <c r="A12" s="192" t="s">
        <v>54</v>
      </c>
      <c r="B12" s="211" t="s">
        <v>95</v>
      </c>
      <c r="C12" s="212"/>
      <c r="D12" s="212"/>
      <c r="E12" s="213"/>
      <c r="F12" s="211" t="s">
        <v>185</v>
      </c>
      <c r="G12" s="212"/>
      <c r="H12" s="212"/>
      <c r="I12" s="213"/>
      <c r="J12" s="93"/>
      <c r="L12" s="93"/>
      <c r="M12" s="93"/>
      <c r="N12" s="93"/>
      <c r="O12" s="93"/>
      <c r="P12" s="93"/>
      <c r="Q12" s="93"/>
    </row>
    <row r="13" spans="1:17" ht="51">
      <c r="A13" s="21" t="s">
        <v>171</v>
      </c>
      <c r="B13" s="21" t="s">
        <v>35</v>
      </c>
      <c r="C13" s="21" t="s">
        <v>59</v>
      </c>
      <c r="D13" s="151" t="s">
        <v>132</v>
      </c>
      <c r="E13" s="159" t="s">
        <v>119</v>
      </c>
      <c r="F13" s="21" t="s">
        <v>35</v>
      </c>
      <c r="G13" s="163" t="s">
        <v>59</v>
      </c>
      <c r="H13" s="171" t="s">
        <v>132</v>
      </c>
      <c r="I13" s="159" t="s">
        <v>119</v>
      </c>
      <c r="L13" s="93"/>
      <c r="M13" s="93"/>
      <c r="N13" s="93"/>
      <c r="O13" s="93"/>
      <c r="P13" s="93"/>
      <c r="Q13" s="93"/>
    </row>
    <row r="14" spans="1:17" ht="12.75">
      <c r="A14" s="152"/>
      <c r="B14" s="80"/>
      <c r="C14" s="79"/>
      <c r="D14" s="160"/>
      <c r="E14" s="160"/>
      <c r="F14" s="80"/>
      <c r="G14" s="80"/>
      <c r="H14" s="160"/>
      <c r="I14" s="160"/>
      <c r="L14" s="93"/>
      <c r="M14" s="93"/>
      <c r="N14" s="93"/>
      <c r="O14" s="93"/>
      <c r="P14" s="93"/>
      <c r="Q14" s="93"/>
    </row>
    <row r="15" spans="1:9" ht="12.75">
      <c r="A15" s="23">
        <v>1</v>
      </c>
      <c r="B15" s="8">
        <v>51</v>
      </c>
      <c r="C15" s="101">
        <v>50</v>
      </c>
      <c r="D15" s="162">
        <v>1.34113</v>
      </c>
      <c r="E15" s="143">
        <f aca="true" t="shared" si="0" ref="E15:E26">C15*D15</f>
        <v>67.0565</v>
      </c>
      <c r="F15" s="8">
        <v>51</v>
      </c>
      <c r="G15" s="141">
        <v>50</v>
      </c>
      <c r="H15" s="162">
        <v>1.6649</v>
      </c>
      <c r="I15" s="143">
        <f aca="true" t="shared" si="1" ref="I15:I26">G15*H15</f>
        <v>83.245</v>
      </c>
    </row>
    <row r="16" spans="1:17" ht="12.75">
      <c r="A16" s="23">
        <v>2</v>
      </c>
      <c r="B16" s="8"/>
      <c r="C16" s="20"/>
      <c r="D16" s="162">
        <v>0.85586</v>
      </c>
      <c r="E16" s="143">
        <f t="shared" si="0"/>
        <v>0</v>
      </c>
      <c r="F16" s="8"/>
      <c r="G16" s="144"/>
      <c r="H16" s="162">
        <v>1.04429</v>
      </c>
      <c r="I16" s="143">
        <f t="shared" si="1"/>
        <v>0</v>
      </c>
      <c r="O16" s="3"/>
      <c r="P16" s="3"/>
      <c r="Q16" s="60"/>
    </row>
    <row r="17" spans="1:17" ht="12.75" customHeight="1">
      <c r="A17" s="23">
        <v>3</v>
      </c>
      <c r="B17" s="8"/>
      <c r="C17" s="20"/>
      <c r="D17" s="162">
        <v>1.86755</v>
      </c>
      <c r="E17" s="143">
        <f t="shared" si="0"/>
        <v>0</v>
      </c>
      <c r="F17" s="8"/>
      <c r="G17" s="144"/>
      <c r="H17" s="162">
        <v>2.36504</v>
      </c>
      <c r="I17" s="143">
        <f t="shared" si="1"/>
        <v>0</v>
      </c>
      <c r="O17" s="60"/>
      <c r="P17" s="47"/>
      <c r="Q17" s="60"/>
    </row>
    <row r="18" spans="1:16" ht="12.75">
      <c r="A18" s="23">
        <v>4</v>
      </c>
      <c r="B18" s="8">
        <v>20</v>
      </c>
      <c r="C18" s="101">
        <v>20</v>
      </c>
      <c r="D18" s="162">
        <v>4.21974</v>
      </c>
      <c r="E18" s="143">
        <f t="shared" si="0"/>
        <v>84.3948</v>
      </c>
      <c r="F18" s="8">
        <v>20</v>
      </c>
      <c r="G18" s="141">
        <v>20</v>
      </c>
      <c r="H18" s="162">
        <v>5.49346</v>
      </c>
      <c r="I18" s="143">
        <f t="shared" si="1"/>
        <v>109.86919999999999</v>
      </c>
      <c r="L18" s="60"/>
      <c r="M18" s="3"/>
      <c r="N18" s="60"/>
      <c r="O18" s="3"/>
      <c r="P18" s="60"/>
    </row>
    <row r="19" spans="1:17" ht="12.75">
      <c r="A19" s="23">
        <v>5</v>
      </c>
      <c r="B19" s="8"/>
      <c r="C19" s="20"/>
      <c r="D19" s="162">
        <v>1.69852</v>
      </c>
      <c r="E19" s="143">
        <f t="shared" si="0"/>
        <v>0</v>
      </c>
      <c r="F19" s="8"/>
      <c r="G19" s="144"/>
      <c r="H19" s="162">
        <v>2.14023</v>
      </c>
      <c r="I19" s="143">
        <f t="shared" si="1"/>
        <v>0</v>
      </c>
      <c r="L19" s="83"/>
      <c r="M19" s="121"/>
      <c r="N19" s="53"/>
      <c r="O19" s="121"/>
      <c r="P19" s="53"/>
      <c r="Q19" s="91"/>
    </row>
    <row r="20" spans="1:16" ht="12.75">
      <c r="A20" s="23">
        <v>6</v>
      </c>
      <c r="B20" s="8"/>
      <c r="C20" s="13"/>
      <c r="D20" s="162">
        <v>1.77557</v>
      </c>
      <c r="E20" s="143">
        <f t="shared" si="0"/>
        <v>0</v>
      </c>
      <c r="F20" s="8"/>
      <c r="G20" s="145"/>
      <c r="H20" s="162">
        <v>2.31349</v>
      </c>
      <c r="I20" s="143">
        <f t="shared" si="1"/>
        <v>0</v>
      </c>
      <c r="L20" s="60"/>
      <c r="M20" s="3"/>
      <c r="N20" s="60"/>
      <c r="O20" s="3"/>
      <c r="P20" s="60"/>
    </row>
    <row r="21" spans="1:17" ht="12.75">
      <c r="A21" s="23">
        <v>7</v>
      </c>
      <c r="B21" s="8">
        <v>51</v>
      </c>
      <c r="C21" s="13">
        <v>50</v>
      </c>
      <c r="D21" s="162">
        <v>1.24887</v>
      </c>
      <c r="E21" s="143">
        <f t="shared" si="0"/>
        <v>62.44349999999999</v>
      </c>
      <c r="F21" s="8">
        <v>51</v>
      </c>
      <c r="G21" s="145">
        <v>50</v>
      </c>
      <c r="H21" s="162">
        <v>1.54219</v>
      </c>
      <c r="I21" s="143">
        <f t="shared" si="1"/>
        <v>77.1095</v>
      </c>
      <c r="L21" s="83"/>
      <c r="M21" s="4"/>
      <c r="N21" s="53"/>
      <c r="O21" s="84"/>
      <c r="P21" s="33"/>
      <c r="Q21" s="85"/>
    </row>
    <row r="22" spans="1:17" ht="12.75">
      <c r="A22" s="23">
        <v>8</v>
      </c>
      <c r="B22" s="8"/>
      <c r="C22" s="13"/>
      <c r="D22" s="162">
        <v>1.47856</v>
      </c>
      <c r="E22" s="143">
        <f t="shared" si="0"/>
        <v>0</v>
      </c>
      <c r="F22" s="8"/>
      <c r="G22" s="145"/>
      <c r="H22" s="162">
        <v>1.84767</v>
      </c>
      <c r="I22" s="143">
        <f t="shared" si="1"/>
        <v>0</v>
      </c>
      <c r="L22" s="3"/>
      <c r="M22" s="3"/>
      <c r="N22" s="3"/>
      <c r="O22" s="84"/>
      <c r="P22" s="33"/>
      <c r="Q22" s="85"/>
    </row>
    <row r="23" spans="1:17" ht="12.75">
      <c r="A23" s="23">
        <v>9</v>
      </c>
      <c r="B23" s="8">
        <v>13</v>
      </c>
      <c r="C23" s="13">
        <v>13</v>
      </c>
      <c r="D23" s="162">
        <v>1.2779</v>
      </c>
      <c r="E23" s="143">
        <f t="shared" si="0"/>
        <v>16.6127</v>
      </c>
      <c r="F23" s="8">
        <v>13</v>
      </c>
      <c r="G23" s="145">
        <v>13</v>
      </c>
      <c r="H23" s="162">
        <v>1.5808</v>
      </c>
      <c r="I23" s="143">
        <f t="shared" si="1"/>
        <v>20.5504</v>
      </c>
      <c r="L23" s="53"/>
      <c r="M23" s="3"/>
      <c r="N23" s="103"/>
      <c r="O23" s="84"/>
      <c r="P23" s="33"/>
      <c r="Q23" s="85"/>
    </row>
    <row r="24" spans="1:17" ht="12.75">
      <c r="A24" s="23">
        <v>10</v>
      </c>
      <c r="B24" s="8"/>
      <c r="C24" s="13"/>
      <c r="D24" s="162">
        <v>1.32477</v>
      </c>
      <c r="E24" s="143">
        <f t="shared" si="0"/>
        <v>0</v>
      </c>
      <c r="F24" s="8"/>
      <c r="G24" s="145"/>
      <c r="H24" s="162">
        <v>1.64313</v>
      </c>
      <c r="I24" s="143">
        <f t="shared" si="1"/>
        <v>0</v>
      </c>
      <c r="O24" s="84"/>
      <c r="P24" s="33"/>
      <c r="Q24" s="85"/>
    </row>
    <row r="25" spans="1:17" ht="12.75">
      <c r="A25" s="23">
        <v>11</v>
      </c>
      <c r="B25" s="8"/>
      <c r="C25" s="13"/>
      <c r="D25" s="162">
        <v>2.11827</v>
      </c>
      <c r="E25" s="143">
        <f t="shared" si="0"/>
        <v>0</v>
      </c>
      <c r="F25" s="8"/>
      <c r="G25" s="145"/>
      <c r="H25" s="162">
        <v>2.69849</v>
      </c>
      <c r="I25" s="143">
        <f t="shared" si="1"/>
        <v>0</v>
      </c>
      <c r="L25" s="53"/>
      <c r="M25" s="3"/>
      <c r="N25" s="53"/>
      <c r="O25" s="84"/>
      <c r="P25" s="33"/>
      <c r="Q25" s="85"/>
    </row>
    <row r="26" spans="1:17" ht="12.75">
      <c r="A26" s="104">
        <v>12</v>
      </c>
      <c r="B26" s="68"/>
      <c r="C26" s="89"/>
      <c r="D26" s="162">
        <v>4.39846</v>
      </c>
      <c r="E26" s="153">
        <f t="shared" si="0"/>
        <v>0</v>
      </c>
      <c r="F26" s="68"/>
      <c r="G26" s="146"/>
      <c r="H26" s="162">
        <v>5.93307</v>
      </c>
      <c r="I26" s="153">
        <f t="shared" si="1"/>
        <v>0</v>
      </c>
      <c r="L26" s="53"/>
      <c r="M26" s="3"/>
      <c r="N26" s="53"/>
      <c r="O26" s="84"/>
      <c r="P26" s="33"/>
      <c r="Q26" s="85"/>
    </row>
    <row r="27" spans="1:17" ht="12.75">
      <c r="A27" s="147" t="s">
        <v>94</v>
      </c>
      <c r="B27" s="16">
        <f>SUM(B15:B26)</f>
        <v>135</v>
      </c>
      <c r="C27" s="16">
        <f>SUM(C15:C26)</f>
        <v>133</v>
      </c>
      <c r="D27" s="16"/>
      <c r="E27" s="161">
        <f>SUM(E15:E26)</f>
        <v>230.5075</v>
      </c>
      <c r="F27" s="16">
        <f>SUM(F15:F26)</f>
        <v>135</v>
      </c>
      <c r="G27" s="77">
        <f>SUM(G15:G26)</f>
        <v>133</v>
      </c>
      <c r="H27" s="16"/>
      <c r="I27" s="161">
        <f>SUM(I15:I26)</f>
        <v>290.77410000000003</v>
      </c>
      <c r="L27" s="53"/>
      <c r="M27" s="3"/>
      <c r="N27" s="53"/>
      <c r="O27" s="84"/>
      <c r="P27" s="33"/>
      <c r="Q27" s="85"/>
    </row>
    <row r="28" spans="1:17" ht="15.75">
      <c r="A28" s="148"/>
      <c r="B28" s="33"/>
      <c r="C28" s="33"/>
      <c r="D28" s="33"/>
      <c r="E28" s="33"/>
      <c r="F28" s="149"/>
      <c r="G28" s="33"/>
      <c r="H28" s="84"/>
      <c r="I28" s="150">
        <f>I27+E27</f>
        <v>521.2816</v>
      </c>
      <c r="L28" s="53"/>
      <c r="M28" s="3"/>
      <c r="N28" s="53"/>
      <c r="O28" s="84"/>
      <c r="P28" s="33"/>
      <c r="Q28" s="85"/>
    </row>
    <row r="29" spans="1:17" ht="12.75">
      <c r="A29" s="191" t="s">
        <v>55</v>
      </c>
      <c r="B29" s="211" t="s">
        <v>95</v>
      </c>
      <c r="C29" s="212"/>
      <c r="D29" s="212"/>
      <c r="E29" s="213"/>
      <c r="F29" s="211" t="s">
        <v>185</v>
      </c>
      <c r="G29" s="212"/>
      <c r="H29" s="212"/>
      <c r="I29" s="212"/>
      <c r="J29" s="212"/>
      <c r="K29" s="213"/>
      <c r="L29" s="53"/>
      <c r="M29" s="3"/>
      <c r="N29" s="53"/>
      <c r="O29" s="84"/>
      <c r="P29" s="33"/>
      <c r="Q29" s="85"/>
    </row>
    <row r="30" spans="1:17" ht="51">
      <c r="A30" s="21" t="s">
        <v>53</v>
      </c>
      <c r="B30" s="164" t="s">
        <v>35</v>
      </c>
      <c r="C30" s="21" t="s">
        <v>59</v>
      </c>
      <c r="D30" s="164" t="s">
        <v>133</v>
      </c>
      <c r="E30" s="151" t="s">
        <v>132</v>
      </c>
      <c r="F30" s="164" t="s">
        <v>119</v>
      </c>
      <c r="G30" s="21" t="s">
        <v>35</v>
      </c>
      <c r="H30" s="164" t="s">
        <v>59</v>
      </c>
      <c r="I30" s="21" t="s">
        <v>133</v>
      </c>
      <c r="J30" s="174" t="s">
        <v>132</v>
      </c>
      <c r="K30" s="21" t="s">
        <v>119</v>
      </c>
      <c r="L30" s="53"/>
      <c r="M30" s="3"/>
      <c r="N30" s="53"/>
      <c r="O30" s="84"/>
      <c r="P30" s="33"/>
      <c r="Q30" s="85"/>
    </row>
    <row r="31" spans="1:11" ht="12.75">
      <c r="A31" s="152"/>
      <c r="B31" s="190"/>
      <c r="C31" s="165"/>
      <c r="D31" s="3"/>
      <c r="E31" s="165"/>
      <c r="F31" s="3"/>
      <c r="G31" s="169"/>
      <c r="H31" s="84"/>
      <c r="I31" s="172"/>
      <c r="J31" s="33"/>
      <c r="K31" s="175"/>
    </row>
    <row r="32" spans="1:11" ht="12.75">
      <c r="A32" s="187">
        <v>1</v>
      </c>
      <c r="B32" s="165"/>
      <c r="C32" s="165"/>
      <c r="D32" s="3"/>
      <c r="E32" s="166">
        <v>0.65209</v>
      </c>
      <c r="F32" s="167">
        <f>C32*E32</f>
        <v>0</v>
      </c>
      <c r="G32" s="170"/>
      <c r="H32" s="84"/>
      <c r="I32" s="172"/>
      <c r="J32" s="142">
        <v>0.8937</v>
      </c>
      <c r="K32" s="176">
        <f>H32*J32</f>
        <v>0</v>
      </c>
    </row>
    <row r="33" spans="1:11" ht="12.75">
      <c r="A33" s="187">
        <v>2</v>
      </c>
      <c r="B33" s="165"/>
      <c r="C33" s="165"/>
      <c r="D33" s="3"/>
      <c r="E33" s="166">
        <v>1.01481</v>
      </c>
      <c r="F33" s="167">
        <f>C33*E33</f>
        <v>0</v>
      </c>
      <c r="G33" s="170">
        <v>10</v>
      </c>
      <c r="H33" s="84">
        <v>10</v>
      </c>
      <c r="I33" s="172">
        <v>10</v>
      </c>
      <c r="J33" s="142">
        <v>1.34433</v>
      </c>
      <c r="K33" s="176">
        <f>H33*J33</f>
        <v>13.4433</v>
      </c>
    </row>
    <row r="34" spans="1:11" ht="12.75">
      <c r="A34" s="188">
        <v>3</v>
      </c>
      <c r="B34" s="89">
        <v>50</v>
      </c>
      <c r="C34" s="89">
        <v>50</v>
      </c>
      <c r="D34" s="3">
        <v>50</v>
      </c>
      <c r="E34" s="166">
        <v>3.21386</v>
      </c>
      <c r="F34" s="168">
        <f>C34*E34</f>
        <v>160.69299999999998</v>
      </c>
      <c r="G34" s="170"/>
      <c r="H34" s="3"/>
      <c r="I34" s="173"/>
      <c r="J34" s="142">
        <v>4.26907</v>
      </c>
      <c r="K34" s="176">
        <f>H34*J34</f>
        <v>0</v>
      </c>
    </row>
    <row r="35" spans="1:11" ht="12.75">
      <c r="A35" s="189" t="s">
        <v>96</v>
      </c>
      <c r="B35" s="94">
        <f>SUM(B31:B34)</f>
        <v>50</v>
      </c>
      <c r="C35" s="94">
        <f>SUM(C31:C34)</f>
        <v>50</v>
      </c>
      <c r="D35" s="76">
        <f>SUM(D31:D34)</f>
        <v>50</v>
      </c>
      <c r="E35" s="94"/>
      <c r="F35" s="154">
        <f>SUM(F31:F34)</f>
        <v>160.69299999999998</v>
      </c>
      <c r="G35" s="94">
        <f>SUM(G31:G34)</f>
        <v>10</v>
      </c>
      <c r="H35" s="76">
        <f>SUM(H31:H34)</f>
        <v>10</v>
      </c>
      <c r="I35" s="94">
        <f>SUM(I31:I34)</f>
        <v>10</v>
      </c>
      <c r="J35" s="76"/>
      <c r="K35" s="177">
        <f>SUM(K31:K34)</f>
        <v>13.4433</v>
      </c>
    </row>
    <row r="36" spans="1:11" ht="15.75" customHeight="1">
      <c r="A36" s="155"/>
      <c r="B36" s="33"/>
      <c r="C36" s="33"/>
      <c r="D36" s="33"/>
      <c r="E36" s="33"/>
      <c r="F36" s="149"/>
      <c r="G36" s="33"/>
      <c r="H36" s="33"/>
      <c r="I36" s="33"/>
      <c r="J36" s="84"/>
      <c r="K36" s="150">
        <f>K35+F35</f>
        <v>174.13629999999998</v>
      </c>
    </row>
    <row r="37" spans="1:11" ht="12.75">
      <c r="A37" s="152"/>
      <c r="B37" s="3"/>
      <c r="C37" s="3"/>
      <c r="D37" s="53"/>
      <c r="E37" s="53"/>
      <c r="F37" s="53"/>
      <c r="G37" s="119"/>
      <c r="H37" s="84"/>
      <c r="I37" s="33"/>
      <c r="J37" s="33"/>
      <c r="K37" s="85"/>
    </row>
    <row r="38" spans="1:8" ht="12.75">
      <c r="A38" s="124"/>
      <c r="B38" s="84"/>
      <c r="C38" s="84"/>
      <c r="D38" s="84"/>
      <c r="E38" s="84"/>
      <c r="F38" s="84"/>
      <c r="G38" s="86"/>
      <c r="H38" s="3"/>
    </row>
    <row r="39" spans="1:11" ht="12.75">
      <c r="A39" s="31" t="s">
        <v>140</v>
      </c>
      <c r="B39" s="53"/>
      <c r="C39" s="119"/>
      <c r="D39" s="119"/>
      <c r="E39" s="53"/>
      <c r="F39" s="86"/>
      <c r="G39" s="3"/>
      <c r="H39" s="33"/>
      <c r="I39" s="33"/>
      <c r="J39" s="92"/>
      <c r="K39" s="92"/>
    </row>
    <row r="40" spans="1:11" ht="12.75">
      <c r="A40" s="3"/>
      <c r="B40" s="53"/>
      <c r="C40" s="86"/>
      <c r="D40" s="86"/>
      <c r="E40" s="53"/>
      <c r="F40" s="86"/>
      <c r="G40" s="3"/>
      <c r="H40" s="33"/>
      <c r="I40" s="33"/>
      <c r="K40" s="92"/>
    </row>
    <row r="41" spans="1:11" ht="12.75">
      <c r="A41" s="3"/>
      <c r="B41" s="3"/>
      <c r="C41" s="3"/>
      <c r="D41" s="3"/>
      <c r="E41" s="3"/>
      <c r="F41" s="3"/>
      <c r="G41" s="3"/>
      <c r="H41" s="33"/>
      <c r="I41" s="33"/>
      <c r="J41" s="92"/>
      <c r="K41" s="92"/>
    </row>
    <row r="42" spans="1:11" ht="12.75">
      <c r="A42" s="3"/>
      <c r="B42" s="86"/>
      <c r="C42" s="86"/>
      <c r="D42" s="3"/>
      <c r="E42" s="3"/>
      <c r="F42" s="3"/>
      <c r="G42" s="3"/>
      <c r="H42" s="33"/>
      <c r="I42" s="33"/>
      <c r="J42" s="92"/>
      <c r="K42" s="92"/>
    </row>
    <row r="43" spans="1:17" ht="12.75">
      <c r="A43" s="92"/>
      <c r="B43" s="3"/>
      <c r="C43" s="3"/>
      <c r="D43" s="3"/>
      <c r="E43" s="33"/>
      <c r="F43" s="3"/>
      <c r="G43" s="3"/>
      <c r="H43" s="156"/>
      <c r="I43" s="42"/>
      <c r="J43" s="3"/>
      <c r="K43" s="3"/>
      <c r="L43" s="3"/>
      <c r="M43" s="3"/>
      <c r="N43" s="3"/>
      <c r="O43" s="33"/>
      <c r="P43" s="92"/>
      <c r="Q43" s="92"/>
    </row>
    <row r="44" spans="1:17" ht="12.75">
      <c r="A44" s="3"/>
      <c r="B44" s="3"/>
      <c r="C44" s="3"/>
      <c r="D44" s="3"/>
      <c r="E44" s="3"/>
      <c r="F44" s="3"/>
      <c r="G44" s="3"/>
      <c r="H44" s="123"/>
      <c r="I44" s="123"/>
      <c r="J44" s="3"/>
      <c r="K44" s="3"/>
      <c r="L44" s="3"/>
      <c r="M44" s="3"/>
      <c r="N44" s="3"/>
      <c r="O44" s="33"/>
      <c r="P44" s="92"/>
      <c r="Q44" s="92"/>
    </row>
    <row r="45" spans="1:17" ht="12.75">
      <c r="A45" s="157"/>
      <c r="B45" s="3"/>
      <c r="C45" s="3"/>
      <c r="D45" s="3"/>
      <c r="E45" s="3"/>
      <c r="F45" s="3"/>
      <c r="G45" s="3"/>
      <c r="H45" s="123"/>
      <c r="I45" s="123"/>
      <c r="J45" s="3"/>
      <c r="K45" s="3"/>
      <c r="L45" s="3"/>
      <c r="M45" s="3"/>
      <c r="N45" s="3"/>
      <c r="O45" s="33"/>
      <c r="P45" s="92"/>
      <c r="Q45" s="92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4" ht="12.75">
      <c r="A48" s="3"/>
      <c r="B48" s="3"/>
      <c r="C48" s="3"/>
      <c r="D48" s="3"/>
    </row>
    <row r="49" spans="1:6" ht="12.75">
      <c r="A49" s="33"/>
      <c r="B49" s="92"/>
      <c r="C49" s="3"/>
      <c r="D49" s="3"/>
      <c r="E49" s="31"/>
      <c r="F49" s="31"/>
    </row>
    <row r="50" spans="1:6" ht="12.75">
      <c r="A50" s="139"/>
      <c r="B50" s="3"/>
      <c r="C50" s="3"/>
      <c r="D50" s="3"/>
      <c r="E50" s="31"/>
      <c r="F50" s="31"/>
    </row>
    <row r="51" spans="1:6" ht="12.75">
      <c r="A51" s="33"/>
      <c r="B51" s="92"/>
      <c r="C51" s="3"/>
      <c r="D51" s="3"/>
      <c r="E51" s="31"/>
      <c r="F51" s="31"/>
    </row>
    <row r="52" spans="1:4" ht="12.75">
      <c r="A52" s="33"/>
      <c r="B52" s="3"/>
      <c r="C52" s="3"/>
      <c r="D52" s="3"/>
    </row>
    <row r="53" spans="1:4" ht="12.75">
      <c r="A53" s="3"/>
      <c r="B53" s="3"/>
      <c r="C53" s="3"/>
      <c r="D53" s="3"/>
    </row>
    <row r="54" spans="1:6" s="31" customFormat="1" ht="12.75">
      <c r="A54" s="33"/>
      <c r="B54" s="158"/>
      <c r="C54" s="3"/>
      <c r="D54" s="3"/>
      <c r="E54"/>
      <c r="F54"/>
    </row>
    <row r="55" spans="1:6" s="31" customFormat="1" ht="12.75">
      <c r="A55" s="33"/>
      <c r="B55" s="3"/>
      <c r="C55" s="3"/>
      <c r="D55" s="3"/>
      <c r="E55"/>
      <c r="F55"/>
    </row>
    <row r="56" spans="1:6" s="31" customFormat="1" ht="12.75">
      <c r="A56" s="3"/>
      <c r="B56" s="3"/>
      <c r="C56" s="3"/>
      <c r="D56" s="3"/>
      <c r="E56"/>
      <c r="F56"/>
    </row>
    <row r="57" spans="1:6" s="31" customFormat="1" ht="12.75">
      <c r="A57" s="3"/>
      <c r="B57" s="3"/>
      <c r="C57" s="3"/>
      <c r="D57" s="3"/>
      <c r="E57"/>
      <c r="F57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157"/>
      <c r="B62" s="3"/>
      <c r="C62" s="3"/>
      <c r="D62" s="3"/>
    </row>
    <row r="63" spans="1:4" ht="16.5" customHeight="1">
      <c r="A63" s="3"/>
      <c r="B63" s="3"/>
      <c r="C63" s="3"/>
      <c r="D63" s="3"/>
    </row>
    <row r="64" spans="1:4" ht="12.75">
      <c r="A64" s="157"/>
      <c r="B64" s="3"/>
      <c r="C64" s="3"/>
      <c r="D64" s="3"/>
    </row>
    <row r="65" spans="1:4" ht="12.75">
      <c r="A65" s="157"/>
      <c r="B65" s="3"/>
      <c r="C65" s="3"/>
      <c r="D65" s="3"/>
    </row>
    <row r="71" spans="2:4" ht="12.75">
      <c r="B71" s="31"/>
      <c r="C71" s="31"/>
      <c r="D71" s="31"/>
    </row>
    <row r="72" spans="1:4" ht="12.75">
      <c r="A72" s="31"/>
      <c r="B72" s="31"/>
      <c r="C72" s="31"/>
      <c r="D72" s="31"/>
    </row>
    <row r="74" ht="12.75">
      <c r="A74" s="43"/>
    </row>
  </sheetData>
  <sheetProtection/>
  <mergeCells count="4">
    <mergeCell ref="B12:E12"/>
    <mergeCell ref="F12:I12"/>
    <mergeCell ref="B29:E29"/>
    <mergeCell ref="F29:K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2"/>
  <rowBreaks count="1" manualBreakCount="1">
    <brk id="44" max="255" man="1"/>
  </rowBreaks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O4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26.8515625" style="0" customWidth="1"/>
    <col min="2" max="2" width="15.57421875" style="0" customWidth="1"/>
    <col min="3" max="3" width="16.8515625" style="0" customWidth="1"/>
    <col min="4" max="4" width="14.421875" style="0" customWidth="1"/>
    <col min="5" max="5" width="13.57421875" style="0" customWidth="1"/>
    <col min="6" max="6" width="17.00390625" style="0" customWidth="1"/>
    <col min="7" max="7" width="16.140625" style="0" customWidth="1"/>
    <col min="8" max="8" width="7.57421875" style="0" customWidth="1"/>
    <col min="9" max="9" width="6.7109375" style="0" customWidth="1"/>
    <col min="10" max="10" width="65.7109375" style="0" customWidth="1"/>
    <col min="11" max="11" width="21.57421875" style="0" customWidth="1"/>
  </cols>
  <sheetData>
    <row r="1" ht="15">
      <c r="F1" s="138" t="s">
        <v>130</v>
      </c>
    </row>
    <row r="2" spans="2:7" ht="20.25">
      <c r="B2" s="37" t="s">
        <v>27</v>
      </c>
      <c r="F2" s="118" t="str">
        <f>'Distribution FL '!D5</f>
        <v>Année scolaire : 20___/20___</v>
      </c>
      <c r="G2" s="118"/>
    </row>
    <row r="3" spans="1:9" ht="20.25">
      <c r="A3" s="37"/>
      <c r="B3" s="40" t="s">
        <v>147</v>
      </c>
      <c r="C3" s="40"/>
      <c r="D3" s="40"/>
      <c r="E3" s="40"/>
      <c r="F3" s="180" t="s">
        <v>149</v>
      </c>
      <c r="G3" s="181" t="s">
        <v>150</v>
      </c>
      <c r="I3" s="41"/>
    </row>
    <row r="4" spans="2:9" ht="18.75" customHeight="1">
      <c r="B4" s="36" t="s">
        <v>29</v>
      </c>
      <c r="F4" s="137"/>
      <c r="G4" s="181" t="s">
        <v>152</v>
      </c>
      <c r="I4" s="41"/>
    </row>
    <row r="5" spans="1:9" ht="20.25">
      <c r="A5" s="36"/>
      <c r="C5" s="46"/>
      <c r="D5" s="36"/>
      <c r="E5" s="36"/>
      <c r="F5" s="137"/>
      <c r="G5" s="181" t="s">
        <v>151</v>
      </c>
      <c r="I5" s="35"/>
    </row>
    <row r="6" ht="12.75">
      <c r="A6" s="18" t="s">
        <v>18</v>
      </c>
    </row>
    <row r="7" ht="12.75">
      <c r="A7" s="18" t="s">
        <v>23</v>
      </c>
    </row>
    <row r="8" ht="10.5" customHeight="1"/>
    <row r="9" spans="1:4" ht="12.75">
      <c r="A9" s="19" t="s">
        <v>17</v>
      </c>
      <c r="C9" s="96"/>
      <c r="D9" s="96"/>
    </row>
    <row r="10" spans="2:4" ht="9" customHeight="1">
      <c r="B10" s="2"/>
      <c r="C10" s="53"/>
      <c r="D10" s="3"/>
    </row>
    <row r="11" spans="1:7" ht="12.75">
      <c r="A11" s="19" t="s">
        <v>111</v>
      </c>
      <c r="B11" s="96"/>
      <c r="C11" s="96"/>
      <c r="D11" s="96"/>
      <c r="E11" s="96"/>
      <c r="F11" s="96"/>
      <c r="G11" s="96"/>
    </row>
    <row r="12" spans="1:7" ht="12.75">
      <c r="A12" s="19"/>
      <c r="B12" s="3"/>
      <c r="C12" s="3"/>
      <c r="D12" s="3"/>
      <c r="E12" s="3"/>
      <c r="F12" s="3"/>
      <c r="G12" s="3"/>
    </row>
    <row r="13" spans="1:7" ht="12.75">
      <c r="A13" s="19" t="s">
        <v>141</v>
      </c>
      <c r="B13" s="3"/>
      <c r="C13" s="3"/>
      <c r="D13" s="3"/>
      <c r="E13" s="96"/>
      <c r="F13" s="96"/>
      <c r="G13" s="96"/>
    </row>
    <row r="14" spans="1:7" ht="12.75">
      <c r="A14" s="19" t="s">
        <v>142</v>
      </c>
      <c r="B14" s="3"/>
      <c r="C14" s="3"/>
      <c r="D14" s="96"/>
      <c r="E14" s="96"/>
      <c r="F14" s="3"/>
      <c r="G14" s="3"/>
    </row>
    <row r="15" spans="2:11" ht="23.25" customHeight="1">
      <c r="B15" s="135"/>
      <c r="C15" s="135"/>
      <c r="D15" s="135"/>
      <c r="E15" s="135"/>
      <c r="I15" s="132" t="s">
        <v>53</v>
      </c>
      <c r="J15" s="94" t="s">
        <v>113</v>
      </c>
      <c r="K15" s="134" t="s">
        <v>114</v>
      </c>
    </row>
    <row r="16" spans="1:11" ht="38.25">
      <c r="A16" s="21" t="s">
        <v>16</v>
      </c>
      <c r="B16" s="21" t="s">
        <v>120</v>
      </c>
      <c r="C16" s="21" t="s">
        <v>15</v>
      </c>
      <c r="D16" s="21" t="s">
        <v>123</v>
      </c>
      <c r="E16" s="94" t="s">
        <v>112</v>
      </c>
      <c r="F16" s="136" t="s">
        <v>118</v>
      </c>
      <c r="G16" s="136" t="s">
        <v>119</v>
      </c>
      <c r="H16" s="128"/>
      <c r="I16" s="132">
        <v>1</v>
      </c>
      <c r="J16" s="132" t="s">
        <v>115</v>
      </c>
      <c r="K16" s="133">
        <v>4</v>
      </c>
    </row>
    <row r="17" spans="1:11" s="3" customFormat="1" ht="25.5">
      <c r="A17" s="125" t="s">
        <v>9</v>
      </c>
      <c r="B17" s="126" t="s">
        <v>121</v>
      </c>
      <c r="C17" s="126">
        <v>42262</v>
      </c>
      <c r="D17" s="125">
        <v>50</v>
      </c>
      <c r="E17" s="125">
        <v>1</v>
      </c>
      <c r="F17" s="125">
        <f aca="true" t="shared" si="0" ref="F17:F22">IF(E17=1,$K$16,(IF(E17=2,$K$17,0)))</f>
        <v>4</v>
      </c>
      <c r="G17" s="125">
        <f aca="true" t="shared" si="1" ref="G17:G22">F17*D17</f>
        <v>200</v>
      </c>
      <c r="H17" s="129"/>
      <c r="I17" s="132">
        <v>2</v>
      </c>
      <c r="J17" s="132" t="s">
        <v>116</v>
      </c>
      <c r="K17" s="133">
        <v>6.5</v>
      </c>
    </row>
    <row r="18" spans="1:11" s="3" customFormat="1" ht="25.5" customHeight="1">
      <c r="A18" s="127"/>
      <c r="B18" s="127"/>
      <c r="C18" s="127"/>
      <c r="D18" s="127"/>
      <c r="E18" s="127"/>
      <c r="F18" s="125">
        <f t="shared" si="0"/>
        <v>0</v>
      </c>
      <c r="G18" s="125">
        <f t="shared" si="1"/>
        <v>0</v>
      </c>
      <c r="H18" s="129"/>
      <c r="I18" s="132">
        <v>3</v>
      </c>
      <c r="J18" s="132" t="s">
        <v>117</v>
      </c>
      <c r="K18" s="133">
        <v>10</v>
      </c>
    </row>
    <row r="19" spans="1:8" s="3" customFormat="1" ht="12.75">
      <c r="A19" s="127"/>
      <c r="B19" s="127"/>
      <c r="C19" s="127"/>
      <c r="D19" s="127"/>
      <c r="E19" s="127"/>
      <c r="F19" s="125">
        <f t="shared" si="0"/>
        <v>0</v>
      </c>
      <c r="G19" s="125">
        <f t="shared" si="1"/>
        <v>0</v>
      </c>
      <c r="H19" s="129"/>
    </row>
    <row r="20" spans="1:8" s="3" customFormat="1" ht="12.75">
      <c r="A20" s="127"/>
      <c r="B20" s="127"/>
      <c r="C20" s="127"/>
      <c r="D20" s="127"/>
      <c r="E20" s="127"/>
      <c r="F20" s="125">
        <f t="shared" si="0"/>
        <v>0</v>
      </c>
      <c r="G20" s="125">
        <f t="shared" si="1"/>
        <v>0</v>
      </c>
      <c r="H20" s="129"/>
    </row>
    <row r="21" spans="1:8" s="3" customFormat="1" ht="12.75">
      <c r="A21" s="127"/>
      <c r="B21" s="127"/>
      <c r="C21" s="127"/>
      <c r="D21" s="127"/>
      <c r="E21" s="127"/>
      <c r="F21" s="125">
        <f t="shared" si="0"/>
        <v>0</v>
      </c>
      <c r="G21" s="125">
        <f t="shared" si="1"/>
        <v>0</v>
      </c>
      <c r="H21" s="129"/>
    </row>
    <row r="22" spans="1:8" s="3" customFormat="1" ht="12.75">
      <c r="A22" s="127"/>
      <c r="B22" s="127"/>
      <c r="C22" s="127"/>
      <c r="D22" s="127"/>
      <c r="E22" s="127"/>
      <c r="F22" s="125">
        <f t="shared" si="0"/>
        <v>0</v>
      </c>
      <c r="G22" s="125">
        <f t="shared" si="1"/>
        <v>0</v>
      </c>
      <c r="H22" s="129"/>
    </row>
    <row r="23" spans="1:7" s="3" customFormat="1" ht="12.75">
      <c r="A23" s="98" t="s">
        <v>4</v>
      </c>
      <c r="B23" s="76"/>
      <c r="C23" s="76"/>
      <c r="D23" s="76"/>
      <c r="E23" s="76"/>
      <c r="F23" s="76"/>
      <c r="G23" s="131">
        <f>SUM(G17:G22)</f>
        <v>200</v>
      </c>
    </row>
    <row r="24" spans="7:11" s="3" customFormat="1" ht="12.75">
      <c r="G24" s="48"/>
      <c r="H24" s="48"/>
      <c r="I24" s="49"/>
      <c r="J24" s="48"/>
      <c r="K24" s="49"/>
    </row>
    <row r="25" spans="1:15" s="3" customFormat="1" ht="12.75">
      <c r="A25" s="130" t="s">
        <v>122</v>
      </c>
      <c r="B25" s="64"/>
      <c r="C25" s="64"/>
      <c r="D25" s="64"/>
      <c r="E25" s="64"/>
      <c r="F25" s="64"/>
      <c r="G25" s="50"/>
      <c r="H25" s="50"/>
      <c r="O25" s="51"/>
    </row>
    <row r="26" spans="8:15" s="3" customFormat="1" ht="13.5" customHeight="1">
      <c r="H26" s="51"/>
      <c r="O26" s="51"/>
    </row>
    <row r="27" spans="1:3" ht="12.75">
      <c r="A27" s="124" t="s">
        <v>124</v>
      </c>
      <c r="B27" s="33"/>
      <c r="C27" s="85"/>
    </row>
    <row r="28" spans="1:3" ht="12.75">
      <c r="A28" t="s">
        <v>104</v>
      </c>
      <c r="B28" s="33"/>
      <c r="C28" s="85"/>
    </row>
    <row r="29" spans="1:3" ht="12.75">
      <c r="A29" t="s">
        <v>89</v>
      </c>
      <c r="B29" s="33"/>
      <c r="C29" s="85"/>
    </row>
    <row r="30" spans="1:3" ht="12.75">
      <c r="A30" s="84"/>
      <c r="B30" s="33"/>
      <c r="C30" s="85"/>
    </row>
    <row r="31" spans="1:4" ht="12.75">
      <c r="A31" t="s">
        <v>60</v>
      </c>
      <c r="B31" s="122"/>
      <c r="C31" t="s">
        <v>105</v>
      </c>
      <c r="D31" s="96"/>
    </row>
    <row r="32" spans="1:3" ht="12.75">
      <c r="A32" s="33"/>
      <c r="B32" s="92"/>
      <c r="C32" s="92"/>
    </row>
    <row r="33" spans="1:4" ht="12.75">
      <c r="A33" s="92" t="s">
        <v>106</v>
      </c>
      <c r="C33" s="92"/>
      <c r="D33" s="2" t="s">
        <v>144</v>
      </c>
    </row>
    <row r="34" spans="1:4" ht="12.75">
      <c r="A34" s="92"/>
      <c r="C34" s="92"/>
      <c r="D34" s="2"/>
    </row>
    <row r="35" spans="1:4" ht="12.75">
      <c r="A35" s="92"/>
      <c r="C35" s="92"/>
      <c r="D35" s="2"/>
    </row>
    <row r="36" spans="1:4" ht="12.75">
      <c r="A36" s="92"/>
      <c r="C36" s="92"/>
      <c r="D36" s="2"/>
    </row>
    <row r="37" spans="1:4" ht="12.75">
      <c r="A37" s="92"/>
      <c r="C37" s="92"/>
      <c r="D37" s="2"/>
    </row>
    <row r="38" spans="1:4" ht="12.75">
      <c r="A38" s="92"/>
      <c r="C38" s="92"/>
      <c r="D38" s="2"/>
    </row>
    <row r="39" spans="1:4" ht="12.75">
      <c r="A39" s="92"/>
      <c r="C39" s="92"/>
      <c r="D39" s="2"/>
    </row>
    <row r="40" spans="1:4" ht="12.75">
      <c r="A40" s="92"/>
      <c r="C40" s="92"/>
      <c r="D40" s="2"/>
    </row>
    <row r="41" spans="1:4" ht="12.75">
      <c r="A41" s="92"/>
      <c r="C41" s="92"/>
      <c r="D41" s="2"/>
    </row>
    <row r="42" spans="1:4" ht="12.75">
      <c r="A42" s="92"/>
      <c r="C42" s="92"/>
      <c r="D42" s="2"/>
    </row>
    <row r="43" spans="1:3" ht="14.25" customHeight="1">
      <c r="A43" s="33"/>
      <c r="B43" s="92"/>
      <c r="C43" s="92"/>
    </row>
    <row r="44" spans="1:6" ht="14.25" customHeight="1">
      <c r="A44" s="42" t="s">
        <v>25</v>
      </c>
      <c r="B44" s="52"/>
      <c r="C44" s="52"/>
      <c r="D44" s="3"/>
      <c r="E44" s="84"/>
      <c r="F44" s="3"/>
    </row>
    <row r="45" spans="1:6" ht="12.75">
      <c r="A45" s="117" t="s">
        <v>91</v>
      </c>
      <c r="B45" s="53"/>
      <c r="C45" s="61"/>
      <c r="D45" s="61"/>
      <c r="E45" s="53"/>
      <c r="F45" s="61"/>
    </row>
  </sheetData>
  <sheetProtection/>
  <hyperlinks>
    <hyperlink ref="A45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3"/>
  <colBreaks count="1" manualBreakCount="1">
    <brk id="8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J34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" width="26.8515625" style="0" customWidth="1"/>
    <col min="4" max="4" width="15.57421875" style="0" bestFit="1" customWidth="1"/>
    <col min="5" max="5" width="16.57421875" style="0" customWidth="1"/>
    <col min="6" max="6" width="17.00390625" style="0" customWidth="1"/>
    <col min="7" max="7" width="16.140625" style="0" customWidth="1"/>
    <col min="8" max="8" width="14.8515625" style="0" customWidth="1"/>
    <col min="9" max="9" width="12.57421875" style="0" customWidth="1"/>
    <col min="10" max="10" width="18.8515625" style="0" customWidth="1"/>
  </cols>
  <sheetData>
    <row r="1" spans="7:8" ht="15">
      <c r="G1" s="138" t="s">
        <v>130</v>
      </c>
      <c r="H1" s="138"/>
    </row>
    <row r="3" spans="1:10" ht="20.25">
      <c r="A3" s="37"/>
      <c r="B3" s="207" t="s">
        <v>27</v>
      </c>
      <c r="C3" s="207"/>
      <c r="D3" s="207"/>
      <c r="E3" s="207"/>
      <c r="F3" s="207"/>
      <c r="G3" s="46"/>
      <c r="H3" s="46"/>
      <c r="I3" s="34"/>
      <c r="J3" s="34"/>
    </row>
    <row r="4" spans="2:10" ht="18.75" customHeight="1">
      <c r="B4" s="198" t="s">
        <v>146</v>
      </c>
      <c r="C4" s="198"/>
      <c r="D4" s="198"/>
      <c r="E4" s="198"/>
      <c r="F4" s="198"/>
      <c r="G4" s="118" t="str">
        <f>'A pédagogique'!F2</f>
        <v>Année scolaire : 20___/20___</v>
      </c>
      <c r="H4" s="118"/>
      <c r="J4" s="44"/>
    </row>
    <row r="5" spans="1:10" ht="22.5" customHeight="1">
      <c r="A5" s="36"/>
      <c r="B5" s="208" t="s">
        <v>7</v>
      </c>
      <c r="C5" s="208"/>
      <c r="D5" s="208"/>
      <c r="E5" s="208"/>
      <c r="F5" s="208"/>
      <c r="G5" s="180" t="s">
        <v>149</v>
      </c>
      <c r="H5" s="181" t="s">
        <v>150</v>
      </c>
      <c r="J5" s="35"/>
    </row>
    <row r="6" spans="7:8" ht="20.25">
      <c r="G6" s="137"/>
      <c r="H6" s="181" t="s">
        <v>152</v>
      </c>
    </row>
    <row r="7" spans="1:8" ht="20.25">
      <c r="A7" s="18" t="s">
        <v>18</v>
      </c>
      <c r="G7" s="137"/>
      <c r="H7" s="181" t="s">
        <v>151</v>
      </c>
    </row>
    <row r="8" ht="12.75">
      <c r="A8" s="18" t="s">
        <v>23</v>
      </c>
    </row>
    <row r="9" ht="12.75">
      <c r="A9" s="18"/>
    </row>
    <row r="10" spans="1:4" ht="12.75">
      <c r="A10" s="19" t="s">
        <v>17</v>
      </c>
      <c r="B10" s="2"/>
      <c r="C10" s="32"/>
      <c r="D10" s="3"/>
    </row>
    <row r="12" spans="1:5" ht="12.75">
      <c r="A12" s="19" t="s">
        <v>19</v>
      </c>
      <c r="B12" s="32"/>
      <c r="C12" s="32"/>
      <c r="D12" s="32"/>
      <c r="E12" s="32"/>
    </row>
    <row r="14" ht="12.75">
      <c r="A14" s="2" t="s">
        <v>3</v>
      </c>
    </row>
    <row r="15" spans="1:8" ht="15.75" customHeight="1">
      <c r="A15" s="38" t="s">
        <v>8</v>
      </c>
      <c r="B15" s="38" t="s">
        <v>1</v>
      </c>
      <c r="C15" s="38" t="s">
        <v>0</v>
      </c>
      <c r="D15" s="38" t="s">
        <v>2</v>
      </c>
      <c r="E15" s="38" t="s">
        <v>6</v>
      </c>
      <c r="F15" s="38" t="s">
        <v>10</v>
      </c>
      <c r="G15" s="3"/>
      <c r="H15" s="3"/>
    </row>
    <row r="16" spans="1:8" ht="12.75">
      <c r="A16" s="1"/>
      <c r="B16" s="1"/>
      <c r="C16" s="1"/>
      <c r="D16" s="1"/>
      <c r="E16" s="1"/>
      <c r="F16" s="1"/>
      <c r="G16" s="3"/>
      <c r="H16" s="3"/>
    </row>
    <row r="17" spans="1:8" ht="12.75">
      <c r="A17" s="1"/>
      <c r="B17" s="1"/>
      <c r="C17" s="1"/>
      <c r="D17" s="1"/>
      <c r="E17" s="1"/>
      <c r="F17" s="1"/>
      <c r="G17" s="3"/>
      <c r="H17" s="3"/>
    </row>
    <row r="18" spans="1:8" ht="12.75">
      <c r="A18" s="1"/>
      <c r="B18" s="1"/>
      <c r="C18" s="1"/>
      <c r="D18" s="1"/>
      <c r="E18" s="1"/>
      <c r="F18" s="1"/>
      <c r="G18" s="3"/>
      <c r="H18" s="3"/>
    </row>
    <row r="19" spans="1:7" ht="12.75">
      <c r="A19" s="3"/>
      <c r="B19" s="3"/>
      <c r="C19" s="3"/>
      <c r="D19" s="3"/>
      <c r="E19" s="39" t="s">
        <v>21</v>
      </c>
      <c r="F19" s="14">
        <f>SUM(E14:E18)</f>
        <v>0</v>
      </c>
      <c r="G19" s="3"/>
    </row>
    <row r="21" spans="1:10" ht="12.75">
      <c r="A21" s="19" t="s">
        <v>28</v>
      </c>
      <c r="B21" s="19"/>
      <c r="C21" s="17"/>
      <c r="D21" s="17"/>
      <c r="E21" s="17"/>
      <c r="F21" s="17"/>
      <c r="G21" s="54"/>
      <c r="H21" s="17"/>
      <c r="I21" s="48"/>
      <c r="J21" s="49"/>
    </row>
    <row r="22" spans="1:10" ht="38.25">
      <c r="A22" s="55" t="s">
        <v>13</v>
      </c>
      <c r="B22" s="55" t="s">
        <v>1</v>
      </c>
      <c r="C22" s="55" t="s">
        <v>0</v>
      </c>
      <c r="D22" s="55" t="s">
        <v>2</v>
      </c>
      <c r="E22" s="55" t="s">
        <v>6</v>
      </c>
      <c r="F22" s="56" t="s">
        <v>11</v>
      </c>
      <c r="G22" s="57" t="s">
        <v>12</v>
      </c>
      <c r="H22" s="57" t="s">
        <v>14</v>
      </c>
      <c r="I22" s="50"/>
      <c r="J22" s="50"/>
    </row>
    <row r="23" spans="1:10" ht="12.75">
      <c r="A23" s="58"/>
      <c r="B23" s="58"/>
      <c r="C23" s="58"/>
      <c r="D23" s="58"/>
      <c r="E23" s="58"/>
      <c r="F23" s="59"/>
      <c r="G23" s="58"/>
      <c r="H23" s="58"/>
      <c r="I23" s="51"/>
      <c r="J23" s="51"/>
    </row>
    <row r="24" spans="1:10" ht="12.75">
      <c r="A24" s="58"/>
      <c r="B24" s="58"/>
      <c r="C24" s="58"/>
      <c r="D24" s="58"/>
      <c r="E24" s="58"/>
      <c r="F24" s="59"/>
      <c r="G24" s="58"/>
      <c r="H24" s="58"/>
      <c r="I24" s="51"/>
      <c r="J24" s="51"/>
    </row>
    <row r="25" spans="1:10" ht="12.75">
      <c r="A25" s="58"/>
      <c r="B25" s="58"/>
      <c r="C25" s="58"/>
      <c r="D25" s="58"/>
      <c r="E25" s="58"/>
      <c r="F25" s="59"/>
      <c r="G25" s="58"/>
      <c r="H25" s="58"/>
      <c r="I25" s="51"/>
      <c r="J25" s="51"/>
    </row>
    <row r="26" spans="1:7" ht="12.75">
      <c r="A26" s="3"/>
      <c r="B26" s="3"/>
      <c r="C26" s="3"/>
      <c r="D26" s="3"/>
      <c r="E26" s="39" t="s">
        <v>21</v>
      </c>
      <c r="F26" s="1">
        <f>SUM(E17:E25)</f>
        <v>0</v>
      </c>
      <c r="G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3"/>
      <c r="B28" s="3"/>
      <c r="C28" s="3"/>
      <c r="D28" s="3"/>
      <c r="E28" s="3"/>
      <c r="F28" s="3"/>
      <c r="G28" s="3"/>
      <c r="H28" s="3"/>
      <c r="I28" s="3"/>
    </row>
    <row r="29" spans="1:9" ht="29.25" customHeight="1">
      <c r="A29" s="52"/>
      <c r="B29" s="52"/>
      <c r="C29" s="52"/>
      <c r="D29" s="52"/>
      <c r="E29" s="52"/>
      <c r="F29" s="52"/>
      <c r="G29" s="52"/>
      <c r="H29" s="60"/>
      <c r="I29" s="60"/>
    </row>
    <row r="30" spans="1:9" ht="12.75">
      <c r="A30" s="53"/>
      <c r="B30" s="53"/>
      <c r="C30" s="53"/>
      <c r="D30" s="53"/>
      <c r="E30" s="53"/>
      <c r="F30" s="53"/>
      <c r="G30" s="61"/>
      <c r="H30" s="61"/>
      <c r="I30" s="61"/>
    </row>
    <row r="31" spans="1:9" ht="12.75">
      <c r="A31" s="53"/>
      <c r="B31" s="53"/>
      <c r="C31" s="53"/>
      <c r="D31" s="53"/>
      <c r="E31" s="53"/>
      <c r="F31" s="53"/>
      <c r="G31" s="61"/>
      <c r="H31" s="61"/>
      <c r="I31" s="61"/>
    </row>
    <row r="32" spans="1:9" ht="12.75">
      <c r="A32" s="42" t="s">
        <v>25</v>
      </c>
      <c r="B32" s="53"/>
      <c r="C32" s="53"/>
      <c r="D32" s="53"/>
      <c r="E32" s="53"/>
      <c r="F32" s="53"/>
      <c r="G32" s="61"/>
      <c r="H32" s="61"/>
      <c r="I32" s="61"/>
    </row>
    <row r="33" spans="1:9" ht="12.75">
      <c r="A33" s="43" t="s">
        <v>24</v>
      </c>
      <c r="B33" s="3"/>
      <c r="C33" s="3"/>
      <c r="D33" s="3"/>
      <c r="E33" s="62"/>
      <c r="F33" s="53"/>
      <c r="G33" s="3"/>
      <c r="H33" s="63"/>
      <c r="I33" s="3"/>
    </row>
    <row r="34" ht="14.25" customHeight="1">
      <c r="H34" s="5"/>
    </row>
  </sheetData>
  <sheetProtection/>
  <mergeCells count="3">
    <mergeCell ref="B3:F3"/>
    <mergeCell ref="B4:F4"/>
    <mergeCell ref="B5:F5"/>
  </mergeCells>
  <hyperlinks>
    <hyperlink ref="A33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75" right="0.75" top="1" bottom="1" header="0.4921259845" footer="0.4921259845"/>
  <pageSetup fitToHeight="1" fitToWidth="1" horizontalDpi="600" verticalDpi="6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subject/>
  <dc:creator/>
  <cp:keywords/>
  <dc:description/>
  <cp:lastModifiedBy>LACARELLE Sylvie</cp:lastModifiedBy>
  <cp:lastPrinted>2016-01-08T16:35:18Z</cp:lastPrinted>
  <dcterms:created xsi:type="dcterms:W3CDTF">2014-06-12T14:10:40Z</dcterms:created>
  <dcterms:modified xsi:type="dcterms:W3CDTF">2016-02-12T08:46:27Z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