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960" windowWidth="21240" windowHeight="10470" tabRatio="911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e printemps" sheetId="5" r:id="rId5"/>
    <sheet name="orges d'hiver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<sst xmlns="http://schemas.openxmlformats.org/spreadsheetml/2006/main" count="1484" uniqueCount="111">
  <si>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</si>
  <si>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</si>
  <si>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</si>
  <si>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</si>
  <si>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</si>
  <si>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</si>
  <si>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</si>
  <si>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</si>
  <si>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</si>
  <si>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</si>
  <si>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</si>
  <si>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</si>
  <si>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</si>
  <si>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</si>
  <si>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</si>
  <si>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</si>
  <si>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</si>
  <si>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</si>
  <si>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</si>
  <si>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</si>
  <si>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</si>
  <si>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</si>
  <si>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</si>
  <si>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</si>
  <si>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</si>
  <si>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</si>
  <si>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</si>
  <si>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</si>
  <si>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</si>
  <si>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</si>
  <si>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</si>
  <si>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</si>
  <si>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</si>
  <si>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</si>
  <si>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</si>
  <si>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</si>
  <si>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</si>
  <si>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</si>
  <si>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</si>
  <si>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</si>
  <si>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</si>
  <si>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</si>
  <si>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</si>
  <si>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</si>
  <si>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2013/2014</t>
  </si>
  <si>
    <t>RAPPEL CAMPAGNE</t>
  </si>
  <si>
    <t>PRECEDENTE</t>
  </si>
  <si>
    <t>2013/14</t>
  </si>
  <si>
    <t>2014/15</t>
  </si>
  <si>
    <t>2014/2015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</si>
  <si>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</si>
  <si>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</si>
  <si>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</si>
  <si>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</si>
  <si>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</si>
  <si>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</si>
  <si>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</si>
  <si>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</si>
  <si>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</si>
  <si>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</si>
  <si>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</si>
  <si>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</si>
  <si>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</si>
  <si>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</si>
  <si>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2014 -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</si>
  <si>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</si>
  <si>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</si>
  <si>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</si>
  <si>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</si>
  <si>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</si>
  <si>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</si>
  <si>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</si>
  <si>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</si>
  <si>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</si>
  <si>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2013</t>
  </si>
  <si>
    <t>13.14/12.13</t>
  </si>
  <si>
    <t>TOTALE</t>
  </si>
  <si>
    <t>en %</t>
  </si>
  <si>
    <t>14.15</t>
  </si>
  <si>
    <t>13.14</t>
  </si>
  <si>
    <t>14.15/13.14</t>
  </si>
  <si>
    <t>CAMPAGNE 13.14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</si>
  <si>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</si>
  <si>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</si>
  <si>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</si>
  <si>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</si>
  <si>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</si>
  <si>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</si>
  <si>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</si>
  <si>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</si>
  <si>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</si>
  <si>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</si>
  <si>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</si>
  <si>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</si>
  <si>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</si>
  <si>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</si>
  <si>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</si>
  <si>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</si>
  <si>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</si>
  <si>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2014 -</t>
  </si>
  <si>
    <t>Prévisions de Production d'Orges d'Hiver - Récolte 2014 -</t>
  </si>
  <si>
    <t>Prévisions de Collecte de BLE DUR - Récolte 2014 -</t>
  </si>
  <si>
    <t>Prévisions de Collecte d'AVOINE - Récolte 2014</t>
  </si>
  <si>
    <t>Prévisions de Collecte de SEIGLE - Récolte 2014 -</t>
  </si>
  <si>
    <t>Prévisions de Collecte de SORGHO - Récolte 2014 -</t>
  </si>
  <si>
    <t>Prévisions de Collecte de TRITICALE - Récolte 2014 -</t>
  </si>
  <si>
    <t>Prévisions de Collecte de MAIS - Récolte 2014 -</t>
  </si>
  <si>
    <t>Prévisions de Production d'Orges de Printemps - Récolte 2014 -</t>
  </si>
  <si>
    <t>au 01/04/15</t>
  </si>
  <si>
    <t>au 01/04/14</t>
  </si>
  <si>
    <t>au 01/04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</si>
</sst>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3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2" fillId="2" borderId="1" xfId="0" applyFont="1" applyFill="1" applyBorder="1" applyAlignment="1" applyProtection="1">
      <alignment/>
      <protection locked="0"/>
    </xf>
    <xf numFmtId="3" fontId="22" fillId="2" borderId="2" xfId="0" applyNumberFormat="1" applyFont="1" applyFill="1" applyBorder="1" applyAlignment="1" applyProtection="1">
      <alignment horizontal="center"/>
      <protection locked="0"/>
    </xf>
    <xf numFmtId="3" fontId="22" fillId="2" borderId="3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/>
      <protection locked="0"/>
    </xf>
    <xf numFmtId="3" fontId="22" fillId="2" borderId="5" xfId="0" applyNumberFormat="1" applyFont="1" applyFill="1" applyBorder="1" applyAlignment="1" applyProtection="1">
      <alignment horizontal="center"/>
      <protection locked="0"/>
    </xf>
    <xf numFmtId="3" fontId="22" fillId="2" borderId="6" xfId="0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/>
      <protection locked="0"/>
    </xf>
    <xf numFmtId="3" fontId="22" fillId="2" borderId="8" xfId="0" applyNumberFormat="1" applyFont="1" applyFill="1" applyBorder="1" applyAlignment="1" applyProtection="1">
      <alignment horizontal="center"/>
      <protection locked="0"/>
    </xf>
    <xf numFmtId="3" fontId="22" fillId="2" borderId="9" xfId="0" applyNumberFormat="1" applyFont="1" applyFill="1" applyBorder="1" applyAlignment="1" applyProtection="1">
      <alignment horizontal="center"/>
      <protection locked="0"/>
    </xf>
    <xf numFmtId="3" fontId="22" fillId="2" borderId="10" xfId="0" applyNumberFormat="1" applyFont="1" applyFill="1" applyBorder="1" applyAlignment="1" applyProtection="1">
      <alignment horizontal="center"/>
      <protection locked="0"/>
    </xf>
    <xf numFmtId="3" fontId="22" fillId="2" borderId="11" xfId="0" applyNumberFormat="1" applyFont="1" applyFill="1" applyBorder="1" applyAlignment="1" applyProtection="1">
      <alignment horizontal="center"/>
      <protection locked="0"/>
    </xf>
    <xf numFmtId="3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13" xfId="0" applyNumberFormat="1" applyFont="1" applyFill="1" applyBorder="1" applyAlignment="1" applyProtection="1">
      <alignment horizontal="center"/>
      <protection locked="0"/>
    </xf>
    <xf numFmtId="3" fontId="29" fillId="2" borderId="14" xfId="0" applyNumberFormat="1" applyFont="1" applyFill="1" applyBorder="1" applyAlignment="1" applyProtection="1">
      <alignment horizontal="center"/>
      <protection locked="0"/>
    </xf>
    <xf numFmtId="3" fontId="22" fillId="2" borderId="15" xfId="0" applyNumberFormat="1" applyFont="1" applyFill="1" applyBorder="1" applyAlignment="1" applyProtection="1">
      <alignment horizontal="center" wrapText="1"/>
      <protection locked="0"/>
    </xf>
    <xf numFmtId="3" fontId="22" fillId="2" borderId="16" xfId="0" applyNumberFormat="1" applyFont="1" applyFill="1" applyBorder="1" applyAlignment="1" applyProtection="1">
      <alignment horizontal="center"/>
      <protection locked="0"/>
    </xf>
    <xf numFmtId="3" fontId="29" fillId="2" borderId="17" xfId="0" applyNumberFormat="1" applyFont="1" applyFill="1" applyBorder="1" applyAlignment="1" applyProtection="1">
      <alignment horizontal="center"/>
      <protection locked="0"/>
    </xf>
    <xf numFmtId="3" fontId="29" fillId="2" borderId="18" xfId="0" applyNumberFormat="1" applyFont="1" applyFill="1" applyBorder="1" applyAlignment="1" applyProtection="1">
      <alignment horizontal="center" wrapText="1"/>
      <protection locked="0"/>
    </xf>
    <xf numFmtId="3" fontId="22" fillId="2" borderId="19" xfId="0" applyNumberFormat="1" applyFont="1" applyFill="1" applyBorder="1" applyAlignment="1" applyProtection="1">
      <alignment horizontal="center"/>
      <protection locked="0"/>
    </xf>
    <xf numFmtId="190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20" xfId="0" applyNumberFormat="1" applyFont="1" applyFill="1" applyBorder="1" applyAlignment="1" applyProtection="1">
      <alignment horizontal="center"/>
      <protection locked="0"/>
    </xf>
    <xf numFmtId="3" fontId="22" fillId="2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18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19" fillId="2" borderId="0" xfId="0" applyNumberFormat="1" applyFont="1" applyFill="1" applyAlignment="1" applyProtection="1">
      <alignment/>
      <protection locked="0"/>
    </xf>
    <xf numFmtId="22" fontId="18" fillId="2" borderId="0" xfId="0" applyNumberFormat="1" applyFont="1" applyFill="1" applyAlignment="1" applyProtection="1">
      <alignment horizontal="center"/>
      <protection locked="0"/>
    </xf>
    <xf numFmtId="189" fontId="20" fillId="2" borderId="0" xfId="0" applyNumberFormat="1" applyFont="1" applyFill="1" applyAlignment="1" applyProtection="1">
      <alignment/>
      <protection locked="0"/>
    </xf>
    <xf numFmtId="184" fontId="21" fillId="2" borderId="0" xfId="0" applyNumberFormat="1" applyFont="1" applyFill="1" applyAlignment="1" applyProtection="1">
      <alignment/>
      <protection locked="0"/>
    </xf>
    <xf numFmtId="0" fontId="10" fillId="2" borderId="22" xfId="0" applyFont="1" applyFill="1" applyBorder="1" applyAlignment="1" applyProtection="1">
      <alignment/>
      <protection locked="0"/>
    </xf>
    <xf numFmtId="3" fontId="5" fillId="2" borderId="16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3" fontId="5" fillId="2" borderId="18" xfId="0" applyNumberFormat="1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182" fontId="6" fillId="2" borderId="16" xfId="0" applyNumberFormat="1" applyFont="1" applyFill="1" applyBorder="1" applyAlignment="1" applyProtection="1">
      <alignment/>
      <protection locked="0"/>
    </xf>
    <xf numFmtId="10" fontId="6" fillId="2" borderId="18" xfId="19" applyNumberFormat="1" applyFont="1" applyFill="1" applyBorder="1" applyAlignment="1" applyProtection="1">
      <alignment/>
      <protection locked="0"/>
    </xf>
    <xf numFmtId="3" fontId="8" fillId="2" borderId="16" xfId="0" applyNumberFormat="1" applyFont="1" applyFill="1" applyBorder="1" applyAlignment="1" applyProtection="1">
      <alignment/>
      <protection locked="0"/>
    </xf>
    <xf numFmtId="4" fontId="8" fillId="2" borderId="16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182" fontId="8" fillId="2" borderId="16" xfId="0" applyNumberFormat="1" applyFont="1" applyFill="1" applyBorder="1" applyAlignment="1" applyProtection="1">
      <alignment/>
      <protection locked="0"/>
    </xf>
    <xf numFmtId="3" fontId="8" fillId="2" borderId="18" xfId="0" applyNumberFormat="1" applyFont="1" applyFill="1" applyBorder="1" applyAlignment="1" applyProtection="1">
      <alignment/>
      <protection locked="0"/>
    </xf>
    <xf numFmtId="3" fontId="30" fillId="2" borderId="17" xfId="0" applyNumberFormat="1" applyFont="1" applyFill="1" applyBorder="1" applyAlignment="1" applyProtection="1">
      <alignment/>
      <protection locked="0"/>
    </xf>
    <xf numFmtId="10" fontId="8" fillId="2" borderId="18" xfId="19" applyNumberFormat="1" applyFont="1" applyFill="1" applyBorder="1" applyAlignment="1" applyProtection="1">
      <alignment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182" fontId="8" fillId="2" borderId="24" xfId="0" applyNumberFormat="1" applyFont="1" applyFill="1" applyBorder="1" applyAlignment="1" applyProtection="1">
      <alignment/>
      <protection locked="0"/>
    </xf>
    <xf numFmtId="182" fontId="8" fillId="2" borderId="25" xfId="0" applyNumberFormat="1" applyFont="1" applyFill="1" applyBorder="1" applyAlignment="1" applyProtection="1">
      <alignment/>
      <protection locked="0"/>
    </xf>
    <xf numFmtId="182" fontId="8" fillId="2" borderId="26" xfId="0" applyNumberFormat="1" applyFont="1" applyFill="1" applyBorder="1" applyAlignment="1" applyProtection="1">
      <alignment/>
      <protection locked="0"/>
    </xf>
    <xf numFmtId="182" fontId="8" fillId="2" borderId="27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182" fontId="8" fillId="2" borderId="17" xfId="0" applyNumberFormat="1" applyFont="1" applyFill="1" applyBorder="1" applyAlignment="1" applyProtection="1">
      <alignment/>
      <protection locked="0"/>
    </xf>
    <xf numFmtId="182" fontId="8" fillId="2" borderId="18" xfId="0" applyNumberFormat="1" applyFont="1" applyFill="1" applyBorder="1" applyAlignment="1" applyProtection="1">
      <alignment/>
      <protection locked="0"/>
    </xf>
    <xf numFmtId="3" fontId="30" fillId="2" borderId="11" xfId="0" applyNumberFormat="1" applyFont="1" applyFill="1" applyBorder="1" applyAlignment="1" applyProtection="1">
      <alignment/>
      <protection locked="0"/>
    </xf>
    <xf numFmtId="183" fontId="8" fillId="2" borderId="16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16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2" borderId="18" xfId="0" applyFont="1" applyFill="1" applyBorder="1" applyAlignment="1" applyProtection="1">
      <alignment/>
      <protection locked="0"/>
    </xf>
    <xf numFmtId="183" fontId="6" fillId="2" borderId="16" xfId="0" applyNumberFormat="1" applyFont="1" applyFill="1" applyBorder="1" applyAlignment="1" applyProtection="1">
      <alignment/>
      <protection locked="0"/>
    </xf>
    <xf numFmtId="3" fontId="15" fillId="2" borderId="16" xfId="0" applyNumberFormat="1" applyFont="1" applyFill="1" applyBorder="1" applyAlignment="1" applyProtection="1">
      <alignment/>
      <protection locked="0"/>
    </xf>
    <xf numFmtId="3" fontId="30" fillId="2" borderId="16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182" fontId="8" fillId="2" borderId="29" xfId="0" applyNumberFormat="1" applyFont="1" applyFill="1" applyBorder="1" applyAlignment="1" applyProtection="1">
      <alignment/>
      <protection locked="0"/>
    </xf>
    <xf numFmtId="182" fontId="8" fillId="2" borderId="30" xfId="0" applyNumberFormat="1" applyFont="1" applyFill="1" applyBorder="1" applyAlignment="1" applyProtection="1">
      <alignment/>
      <protection locked="0"/>
    </xf>
    <xf numFmtId="182" fontId="8" fillId="2" borderId="31" xfId="0" applyNumberFormat="1" applyFont="1" applyFill="1" applyBorder="1" applyAlignment="1" applyProtection="1">
      <alignment/>
      <protection locked="0"/>
    </xf>
    <xf numFmtId="182" fontId="8" fillId="2" borderId="32" xfId="0" applyNumberFormat="1" applyFont="1" applyFill="1" applyBorder="1" applyAlignment="1" applyProtection="1">
      <alignment/>
      <protection locked="0"/>
    </xf>
    <xf numFmtId="182" fontId="8" fillId="2" borderId="33" xfId="0" applyNumberFormat="1" applyFont="1" applyFill="1" applyBorder="1" applyAlignment="1" applyProtection="1">
      <alignment/>
      <protection locked="0"/>
    </xf>
    <xf numFmtId="4" fontId="6" fillId="2" borderId="16" xfId="0" applyNumberFormat="1" applyFont="1" applyFill="1" applyBorder="1" applyAlignment="1" applyProtection="1">
      <alignment/>
      <protection locked="0"/>
    </xf>
    <xf numFmtId="2" fontId="8" fillId="2" borderId="3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  <xf numFmtId="184" fontId="15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3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6" fillId="2" borderId="35" xfId="0" applyNumberFormat="1" applyFont="1" applyFill="1" applyBorder="1" applyAlignment="1" applyProtection="1">
      <alignment horizontal="centerContinuous"/>
      <protection locked="0"/>
    </xf>
    <xf numFmtId="4" fontId="0" fillId="2" borderId="35" xfId="0" applyNumberFormat="1" applyFill="1" applyBorder="1" applyAlignment="1" applyProtection="1">
      <alignment horizontal="centerContinuous"/>
      <protection locked="0"/>
    </xf>
    <xf numFmtId="3" fontId="0" fillId="2" borderId="35" xfId="0" applyNumberFormat="1" applyFill="1" applyBorder="1" applyAlignment="1" applyProtection="1">
      <alignment horizontal="centerContinuous"/>
      <protection locked="0"/>
    </xf>
    <xf numFmtId="183" fontId="0" fillId="2" borderId="35" xfId="0" applyNumberFormat="1" applyFill="1" applyBorder="1" applyAlignment="1" applyProtection="1">
      <alignment horizontal="centerContinuous"/>
      <protection locked="0"/>
    </xf>
    <xf numFmtId="0" fontId="0" fillId="2" borderId="35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36" xfId="0" applyFont="1" applyFill="1" applyBorder="1" applyAlignment="1" applyProtection="1">
      <alignment horizontal="center"/>
      <protection locked="0"/>
    </xf>
    <xf numFmtId="3" fontId="11" fillId="2" borderId="37" xfId="0" applyNumberFormat="1" applyFont="1" applyFill="1" applyBorder="1" applyAlignment="1" applyProtection="1" quotePrefix="1">
      <alignment horizontal="center"/>
      <protection locked="0"/>
    </xf>
    <xf numFmtId="182" fontId="6" fillId="2" borderId="36" xfId="0" applyNumberFormat="1" applyFont="1" applyFill="1" applyBorder="1" applyAlignment="1" applyProtection="1">
      <alignment horizontal="center"/>
      <protection locked="0"/>
    </xf>
    <xf numFmtId="183" fontId="6" fillId="2" borderId="38" xfId="0" applyNumberFormat="1" applyFont="1" applyFill="1" applyBorder="1" applyAlignment="1" applyProtection="1">
      <alignment horizontal="centerContinuous"/>
      <protection locked="0"/>
    </xf>
    <xf numFmtId="0" fontId="6" fillId="2" borderId="39" xfId="0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/>
      <protection locked="0"/>
    </xf>
    <xf numFmtId="4" fontId="11" fillId="2" borderId="38" xfId="0" applyNumberFormat="1" applyFont="1" applyFill="1" applyBorder="1" applyAlignment="1" applyProtection="1">
      <alignment/>
      <protection locked="0"/>
    </xf>
    <xf numFmtId="3" fontId="6" fillId="2" borderId="37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40" xfId="0" applyNumberFormat="1" applyFont="1" applyFill="1" applyBorder="1" applyAlignment="1" applyProtection="1">
      <alignment horizontal="center" wrapText="1"/>
      <protection locked="0"/>
    </xf>
    <xf numFmtId="4" fontId="6" fillId="2" borderId="41" xfId="0" applyNumberFormat="1" applyFont="1" applyFill="1" applyBorder="1" applyAlignment="1" applyProtection="1">
      <alignment horizontal="center"/>
      <protection locked="0"/>
    </xf>
    <xf numFmtId="0" fontId="15" fillId="2" borderId="42" xfId="0" applyNumberFormat="1" applyFont="1" applyFill="1" applyBorder="1" applyAlignment="1" applyProtection="1">
      <alignment horizontal="center"/>
      <protection locked="0"/>
    </xf>
    <xf numFmtId="3" fontId="10" fillId="2" borderId="43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45" xfId="0" applyNumberFormat="1" applyFont="1" applyFill="1" applyBorder="1" applyAlignment="1" applyProtection="1">
      <alignment horizontal="center" wrapText="1"/>
      <protection locked="0"/>
    </xf>
    <xf numFmtId="4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46" xfId="0" applyNumberFormat="1" applyFont="1" applyFill="1" applyBorder="1" applyAlignment="1" applyProtection="1">
      <alignment horizontal="center"/>
      <protection locked="0"/>
    </xf>
    <xf numFmtId="4" fontId="6" fillId="2" borderId="46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 wrapText="1"/>
      <protection locked="0"/>
    </xf>
    <xf numFmtId="4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15" fillId="2" borderId="12" xfId="0" applyNumberFormat="1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5" fillId="2" borderId="48" xfId="0" applyNumberFormat="1" applyFont="1" applyFill="1" applyBorder="1" applyAlignment="1" applyProtection="1">
      <alignment horizont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15" fillId="2" borderId="11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43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right"/>
      <protection locked="0"/>
    </xf>
    <xf numFmtId="3" fontId="6" fillId="2" borderId="52" xfId="0" applyNumberFormat="1" applyFont="1" applyFill="1" applyBorder="1" applyAlignment="1" applyProtection="1">
      <alignment vertical="center"/>
      <protection locked="0"/>
    </xf>
    <xf numFmtId="3" fontId="15" fillId="2" borderId="52" xfId="0" applyNumberFormat="1" applyFont="1" applyFill="1" applyBorder="1" applyAlignment="1" applyProtection="1">
      <alignment vertical="center"/>
      <protection locked="0"/>
    </xf>
    <xf numFmtId="3" fontId="8" fillId="2" borderId="53" xfId="0" applyNumberFormat="1" applyFont="1" applyFill="1" applyBorder="1" applyAlignment="1" applyProtection="1">
      <alignment vertical="center"/>
      <protection locked="0"/>
    </xf>
    <xf numFmtId="9" fontId="6" fillId="2" borderId="0" xfId="19" applyFont="1" applyFill="1" applyBorder="1" applyAlignment="1" applyProtection="1">
      <alignment horizontal="right"/>
      <protection locked="0"/>
    </xf>
    <xf numFmtId="3" fontId="6" fillId="2" borderId="43" xfId="0" applyNumberFormat="1" applyFont="1" applyFill="1" applyBorder="1" applyAlignment="1" applyProtection="1">
      <alignment/>
      <protection locked="0"/>
    </xf>
    <xf numFmtId="3" fontId="15" fillId="2" borderId="11" xfId="0" applyNumberFormat="1" applyFont="1" applyFill="1" applyBorder="1" applyAlignment="1" applyProtection="1">
      <alignment/>
      <protection locked="0"/>
    </xf>
    <xf numFmtId="3" fontId="10" fillId="2" borderId="43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43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43" xfId="0" applyNumberFormat="1" applyFont="1" applyFill="1" applyBorder="1" applyAlignment="1" applyProtection="1">
      <alignment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3" fontId="13" fillId="2" borderId="54" xfId="0" applyNumberFormat="1" applyFont="1" applyFill="1" applyBorder="1" applyAlignment="1" applyProtection="1">
      <alignment vertical="center"/>
      <protection locked="0"/>
    </xf>
    <xf numFmtId="3" fontId="13" fillId="2" borderId="54" xfId="0" applyNumberFormat="1" applyFont="1" applyFill="1" applyBorder="1" applyAlignment="1" applyProtection="1">
      <alignment vertical="center"/>
      <protection locked="0"/>
    </xf>
    <xf numFmtId="3" fontId="13" fillId="2" borderId="55" xfId="0" applyNumberFormat="1" applyFont="1" applyFill="1" applyBorder="1" applyAlignment="1" applyProtection="1">
      <alignment vertical="center"/>
      <protection locked="0"/>
    </xf>
    <xf numFmtId="3" fontId="14" fillId="2" borderId="54" xfId="0" applyNumberFormat="1" applyFont="1" applyFill="1" applyBorder="1" applyAlignment="1" applyProtection="1">
      <alignment vertical="center"/>
      <protection locked="0"/>
    </xf>
    <xf numFmtId="182" fontId="6" fillId="2" borderId="54" xfId="0" applyNumberFormat="1" applyFont="1" applyFill="1" applyBorder="1" applyAlignment="1" applyProtection="1">
      <alignment vertical="center"/>
      <protection locked="0"/>
    </xf>
    <xf numFmtId="3" fontId="8" fillId="2" borderId="55" xfId="0" applyNumberFormat="1" applyFont="1" applyFill="1" applyBorder="1" applyAlignment="1" applyProtection="1">
      <alignment/>
      <protection locked="0"/>
    </xf>
    <xf numFmtId="3" fontId="8" fillId="2" borderId="56" xfId="0" applyNumberFormat="1" applyFont="1" applyFill="1" applyBorder="1" applyAlignment="1" applyProtection="1">
      <alignment/>
      <protection locked="0"/>
    </xf>
    <xf numFmtId="0" fontId="6" fillId="2" borderId="57" xfId="0" applyFont="1" applyFill="1" applyBorder="1" applyAlignment="1" applyProtection="1">
      <alignment horizontal="center"/>
      <protection locked="0"/>
    </xf>
    <xf numFmtId="3" fontId="8" fillId="2" borderId="54" xfId="0" applyNumberFormat="1" applyFont="1" applyFill="1" applyBorder="1" applyAlignment="1" applyProtection="1">
      <alignment/>
      <protection locked="0"/>
    </xf>
    <xf numFmtId="3" fontId="12" fillId="2" borderId="58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3" fontId="5" fillId="2" borderId="59" xfId="0" applyNumberFormat="1" applyFont="1" applyFill="1" applyBorder="1" applyAlignment="1" applyProtection="1">
      <alignment horizontal="center"/>
      <protection locked="0"/>
    </xf>
    <xf numFmtId="182" fontId="6" fillId="2" borderId="60" xfId="0" applyNumberFormat="1" applyFont="1" applyFill="1" applyBorder="1" applyAlignment="1" applyProtection="1">
      <alignment horizontal="center"/>
      <protection locked="0"/>
    </xf>
    <xf numFmtId="3" fontId="6" fillId="2" borderId="61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43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1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8" fillId="2" borderId="12" xfId="0" applyNumberFormat="1" applyFont="1" applyFill="1" applyBorder="1" applyAlignment="1" applyProtection="1">
      <alignment horizontal="center"/>
      <protection locked="0"/>
    </xf>
    <xf numFmtId="3" fontId="5" fillId="2" borderId="47" xfId="0" applyNumberFormat="1" applyFont="1" applyFill="1" applyBorder="1" applyAlignment="1" applyProtection="1">
      <alignment horizontal="center"/>
      <protection locked="0"/>
    </xf>
    <xf numFmtId="182" fontId="6" fillId="2" borderId="48" xfId="0" applyNumberFormat="1" applyFont="1" applyFill="1" applyBorder="1" applyAlignment="1" applyProtection="1">
      <alignment horizontal="center"/>
      <protection locked="0"/>
    </xf>
    <xf numFmtId="182" fontId="30" fillId="2" borderId="11" xfId="0" applyNumberFormat="1" applyFont="1" applyFill="1" applyBorder="1" applyAlignment="1" applyProtection="1">
      <alignment/>
      <protection locked="0"/>
    </xf>
    <xf numFmtId="4" fontId="8" fillId="2" borderId="43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3" fontId="6" fillId="2" borderId="63" xfId="0" applyNumberFormat="1" applyFont="1" applyFill="1" applyBorder="1" applyAlignment="1" applyProtection="1">
      <alignment/>
      <protection locked="0"/>
    </xf>
    <xf numFmtId="182" fontId="8" fillId="2" borderId="62" xfId="0" applyNumberFormat="1" applyFont="1" applyFill="1" applyBorder="1" applyAlignment="1" applyProtection="1">
      <alignment/>
      <protection locked="0"/>
    </xf>
    <xf numFmtId="182" fontId="8" fillId="2" borderId="64" xfId="0" applyNumberFormat="1" applyFont="1" applyFill="1" applyBorder="1" applyAlignment="1" applyProtection="1">
      <alignment/>
      <protection locked="0"/>
    </xf>
    <xf numFmtId="4" fontId="8" fillId="2" borderId="65" xfId="0" applyNumberFormat="1" applyFont="1" applyFill="1" applyBorder="1" applyAlignment="1" applyProtection="1">
      <alignment/>
      <protection locked="0"/>
    </xf>
    <xf numFmtId="182" fontId="6" fillId="2" borderId="66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43" xfId="0" applyNumberFormat="1" applyFont="1" applyFill="1" applyBorder="1" applyAlignment="1" applyProtection="1">
      <alignment vertical="center"/>
      <protection locked="0"/>
    </xf>
    <xf numFmtId="3" fontId="10" fillId="2" borderId="67" xfId="0" applyNumberFormat="1" applyFont="1" applyFill="1" applyBorder="1" applyAlignment="1" applyProtection="1">
      <alignment vertical="center"/>
      <protection locked="0"/>
    </xf>
    <xf numFmtId="3" fontId="12" fillId="2" borderId="68" xfId="0" applyNumberFormat="1" applyFont="1" applyFill="1" applyBorder="1" applyAlignment="1" applyProtection="1">
      <alignment/>
      <protection locked="0"/>
    </xf>
    <xf numFmtId="3" fontId="30" fillId="2" borderId="67" xfId="0" applyNumberFormat="1" applyFont="1" applyFill="1" applyBorder="1" applyAlignment="1" applyProtection="1">
      <alignment/>
      <protection locked="0"/>
    </xf>
    <xf numFmtId="3" fontId="14" fillId="2" borderId="69" xfId="0" applyNumberFormat="1" applyFont="1" applyFill="1" applyBorder="1" applyAlignment="1" applyProtection="1">
      <alignment vertical="center"/>
      <protection locked="0"/>
    </xf>
    <xf numFmtId="182" fontId="8" fillId="2" borderId="52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6" fillId="2" borderId="36" xfId="0" applyNumberFormat="1" applyFont="1" applyFill="1" applyBorder="1" applyAlignment="1" applyProtection="1">
      <alignment/>
      <protection locked="0"/>
    </xf>
    <xf numFmtId="3" fontId="6" fillId="2" borderId="50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15" fillId="2" borderId="70" xfId="0" applyNumberFormat="1" applyFont="1" applyFill="1" applyBorder="1" applyAlignment="1" applyProtection="1">
      <alignment vertical="center"/>
      <protection locked="0"/>
    </xf>
    <xf numFmtId="4" fontId="15" fillId="2" borderId="0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182" fontId="31" fillId="2" borderId="60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31" fillId="2" borderId="0" xfId="0" applyNumberFormat="1" applyFont="1" applyFill="1" applyBorder="1" applyAlignment="1" applyProtection="1">
      <alignment horizontal="center"/>
      <protection locked="0"/>
    </xf>
    <xf numFmtId="185" fontId="12" fillId="2" borderId="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Alignment="1" quotePrefix="1">
      <alignment/>
    </xf>
    <xf numFmtId="182" fontId="8" fillId="2" borderId="71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66" xfId="0" applyNumberFormat="1" applyFont="1" applyFill="1" applyBorder="1" applyAlignment="1" applyProtection="1">
      <alignment horizontal="right"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/>
      <protection locked="0"/>
    </xf>
    <xf numFmtId="0" fontId="0" fillId="2" borderId="75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10" fontId="0" fillId="2" borderId="76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2" xfId="0" applyNumberFormat="1" applyFill="1" applyBorder="1" applyAlignment="1" applyProtection="1">
      <alignment/>
      <protection locked="0"/>
    </xf>
    <xf numFmtId="4" fontId="0" fillId="2" borderId="42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4" xfId="0" applyNumberFormat="1" applyFill="1" applyBorder="1" applyAlignment="1">
      <alignment/>
    </xf>
    <xf numFmtId="3" fontId="0" fillId="2" borderId="52" xfId="0" applyNumberFormat="1" applyFill="1" applyBorder="1" applyAlignment="1" applyProtection="1">
      <alignment/>
      <protection locked="0"/>
    </xf>
    <xf numFmtId="4" fontId="0" fillId="2" borderId="52" xfId="0" applyNumberFormat="1" applyFill="1" applyBorder="1" applyAlignment="1" applyProtection="1">
      <alignment/>
      <protection locked="0"/>
    </xf>
    <xf numFmtId="3" fontId="0" fillId="2" borderId="74" xfId="0" applyNumberFormat="1" applyFill="1" applyBorder="1" applyAlignment="1">
      <alignment vertical="center"/>
    </xf>
    <xf numFmtId="0" fontId="0" fillId="2" borderId="78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10" fontId="0" fillId="2" borderId="58" xfId="0" applyNumberFormat="1" applyFill="1" applyBorder="1" applyAlignment="1">
      <alignment/>
    </xf>
    <xf numFmtId="3" fontId="0" fillId="2" borderId="79" xfId="0" applyNumberFormat="1" applyFill="1" applyBorder="1" applyAlignment="1">
      <alignment/>
    </xf>
    <xf numFmtId="3" fontId="12" fillId="2" borderId="54" xfId="0" applyNumberFormat="1" applyFont="1" applyFill="1" applyBorder="1" applyAlignment="1" applyProtection="1">
      <alignment/>
      <protection locked="0"/>
    </xf>
    <xf numFmtId="3" fontId="12" fillId="2" borderId="55" xfId="0" applyNumberFormat="1" applyFont="1" applyFill="1" applyBorder="1" applyAlignment="1" applyProtection="1">
      <alignment/>
      <protection locked="0"/>
    </xf>
    <xf numFmtId="3" fontId="12" fillId="2" borderId="56" xfId="0" applyNumberFormat="1" applyFont="1" applyFill="1" applyBorder="1" applyAlignment="1" applyProtection="1">
      <alignment/>
      <protection locked="0"/>
    </xf>
    <xf numFmtId="3" fontId="0" fillId="2" borderId="80" xfId="0" applyNumberFormat="1" applyFill="1" applyBorder="1" applyAlignment="1" applyProtection="1">
      <alignment/>
      <protection locked="0"/>
    </xf>
    <xf numFmtId="3" fontId="0" fillId="2" borderId="81" xfId="0" applyNumberFormat="1" applyFill="1" applyBorder="1" applyAlignment="1" applyProtection="1">
      <alignment/>
      <protection locked="0"/>
    </xf>
    <xf numFmtId="4" fontId="0" fillId="2" borderId="81" xfId="0" applyNumberForma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/>
      <protection locked="0"/>
    </xf>
    <xf numFmtId="182" fontId="31" fillId="2" borderId="59" xfId="0" applyNumberFormat="1" applyFont="1" applyFill="1" applyBorder="1" applyAlignment="1" applyProtection="1">
      <alignment horizontal="center"/>
      <protection locked="0"/>
    </xf>
    <xf numFmtId="182" fontId="31" fillId="2" borderId="43" xfId="0" applyNumberFormat="1" applyFont="1" applyFill="1" applyBorder="1" applyAlignment="1" applyProtection="1">
      <alignment horizontal="center"/>
      <protection locked="0"/>
    </xf>
    <xf numFmtId="182" fontId="6" fillId="2" borderId="47" xfId="0" applyNumberFormat="1" applyFont="1" applyFill="1" applyBorder="1" applyAlignment="1" applyProtection="1">
      <alignment horizontal="center"/>
      <protection locked="0"/>
    </xf>
    <xf numFmtId="182" fontId="8" fillId="2" borderId="43" xfId="0" applyNumberFormat="1" applyFont="1" applyFill="1" applyBorder="1" applyAlignment="1" applyProtection="1">
      <alignment horizontal="right"/>
      <protection locked="0"/>
    </xf>
    <xf numFmtId="182" fontId="8" fillId="2" borderId="65" xfId="0" applyNumberFormat="1" applyFon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>
      <alignment horizontal="right"/>
    </xf>
    <xf numFmtId="3" fontId="0" fillId="2" borderId="74" xfId="0" applyNumberFormat="1" applyFill="1" applyBorder="1" applyAlignment="1">
      <alignment horizontal="right"/>
    </xf>
    <xf numFmtId="185" fontId="12" fillId="2" borderId="61" xfId="0" applyNumberFormat="1" applyFont="1" applyFill="1" applyBorder="1" applyAlignment="1" applyProtection="1">
      <alignment horizontal="center"/>
      <protection locked="0"/>
    </xf>
    <xf numFmtId="182" fontId="8" fillId="2" borderId="43" xfId="0" applyNumberFormat="1" applyFont="1" applyFill="1" applyBorder="1" applyAlignment="1" applyProtection="1">
      <alignment vertical="center"/>
      <protection locked="0"/>
    </xf>
    <xf numFmtId="4" fontId="11" fillId="2" borderId="82" xfId="0" applyNumberFormat="1" applyFont="1" applyFill="1" applyBorder="1" applyAlignment="1" applyProtection="1">
      <alignment horizontal="center"/>
      <protection locked="0"/>
    </xf>
    <xf numFmtId="4" fontId="11" fillId="2" borderId="83" xfId="0" applyNumberFormat="1" applyFont="1" applyFill="1" applyBorder="1" applyAlignment="1" applyProtection="1">
      <alignment horizontal="center"/>
      <protection locked="0"/>
    </xf>
    <xf numFmtId="4" fontId="11" fillId="2" borderId="84" xfId="0" applyNumberFormat="1" applyFont="1" applyFill="1" applyBorder="1" applyAlignment="1" applyProtection="1">
      <alignment horizontal="center"/>
      <protection locked="0"/>
    </xf>
    <xf numFmtId="3" fontId="21" fillId="2" borderId="35" xfId="0" applyNumberFormat="1" applyFont="1" applyFill="1" applyBorder="1" applyAlignment="1" applyProtection="1">
      <alignment horizontal="center"/>
      <protection locked="0"/>
    </xf>
    <xf numFmtId="3" fontId="32" fillId="2" borderId="35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externalLink" Target="externalLinks/externalLink76.xml" /><Relationship Id="rId90" Type="http://schemas.openxmlformats.org/officeDocument/2006/relationships/externalLink" Target="externalLinks/externalLink77.xml" /><Relationship Id="rId91" Type="http://schemas.openxmlformats.org/officeDocument/2006/relationships/externalLink" Target="externalLinks/externalLink7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  <xdr:twoCellAnchor>
    <xdr:from>
      <xdr:col>1</xdr:col>
      <xdr:colOff>9525</xdr:colOff>
      <xdr:row>63</xdr:row>
      <xdr:rowOff>19050</xdr:rowOff>
    </xdr:from>
    <xdr:to>
      <xdr:col>9</xdr:col>
      <xdr:colOff>933450</xdr:colOff>
      <xdr:row>66</xdr:row>
      <xdr:rowOff>57150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733425" y="9782175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Avril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103201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203201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303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3032015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403201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403201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503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603201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503201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703201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7032015_b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603201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803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903201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003201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103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203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2032015_bi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303201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703201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BLET1415_033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BLED1415_033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ORGE1415_033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AVOI1415_033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SEIG1415_033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Trit1415_033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MAIS1415_033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Sorg1415_033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104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204201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304201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3042015_bi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404201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4042015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504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6042015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504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704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7042015_bi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6042015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804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904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004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104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204201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2042015_bi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304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7042015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BLET1415_050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BLED1415_0505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ORGE1415_05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AVOI1415_0505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SEIG1415_0505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Trit1415_050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MAIS1415_0505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Sorg1415_05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8">
          <cell r="F8">
            <v>2165</v>
          </cell>
          <cell r="H8">
            <v>10675</v>
          </cell>
        </row>
        <row r="9">
          <cell r="F9">
            <v>109200</v>
          </cell>
          <cell r="H9">
            <v>631000</v>
          </cell>
        </row>
        <row r="10">
          <cell r="F10">
            <v>480</v>
          </cell>
          <cell r="H10">
            <v>2140</v>
          </cell>
        </row>
        <row r="13">
          <cell r="F13">
            <v>17140</v>
          </cell>
          <cell r="H13">
            <v>95455</v>
          </cell>
        </row>
        <row r="14">
          <cell r="F14">
            <v>1855</v>
          </cell>
          <cell r="H14">
            <v>8075</v>
          </cell>
        </row>
        <row r="15">
          <cell r="F15">
            <v>18255</v>
          </cell>
          <cell r="H15">
            <v>93075</v>
          </cell>
        </row>
        <row r="18">
          <cell r="F18">
            <v>317355</v>
          </cell>
          <cell r="H18">
            <v>2299640</v>
          </cell>
        </row>
        <row r="19">
          <cell r="F19">
            <v>5190</v>
          </cell>
          <cell r="H19">
            <v>22850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9">
          <cell r="F9">
            <v>258000</v>
          </cell>
          <cell r="H9">
            <v>1880000</v>
          </cell>
        </row>
        <row r="10">
          <cell r="F10">
            <v>850</v>
          </cell>
          <cell r="H10">
            <v>4250</v>
          </cell>
        </row>
        <row r="13">
          <cell r="F13">
            <v>151400</v>
          </cell>
          <cell r="H13">
            <v>853000</v>
          </cell>
        </row>
        <row r="14">
          <cell r="F14">
            <v>4290</v>
          </cell>
          <cell r="H14">
            <v>15900</v>
          </cell>
        </row>
        <row r="15">
          <cell r="F15">
            <v>13400</v>
          </cell>
          <cell r="H15">
            <v>73500</v>
          </cell>
        </row>
        <row r="18">
          <cell r="F18">
            <v>17000</v>
          </cell>
          <cell r="H18">
            <v>125000</v>
          </cell>
        </row>
        <row r="19">
          <cell r="F19">
            <v>460</v>
          </cell>
          <cell r="H19">
            <v>2300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</row>
        <row r="10">
          <cell r="F10">
            <v>230</v>
          </cell>
          <cell r="H10">
            <v>1035</v>
          </cell>
        </row>
        <row r="13">
          <cell r="F13">
            <v>4300</v>
          </cell>
          <cell r="H13">
            <v>25700</v>
          </cell>
        </row>
        <row r="14">
          <cell r="F14">
            <v>600</v>
          </cell>
          <cell r="H14">
            <v>2700</v>
          </cell>
        </row>
        <row r="15">
          <cell r="F15">
            <v>1850</v>
          </cell>
          <cell r="H15">
            <v>9000</v>
          </cell>
        </row>
        <row r="18">
          <cell r="F18">
            <v>131000</v>
          </cell>
          <cell r="H18">
            <v>1300000</v>
          </cell>
        </row>
        <row r="19">
          <cell r="F19">
            <v>970</v>
          </cell>
          <cell r="H19">
            <v>8250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</row>
        <row r="10">
          <cell r="F10">
            <v>219</v>
          </cell>
          <cell r="H10">
            <v>958.4</v>
          </cell>
        </row>
        <row r="13">
          <cell r="F13">
            <v>71361</v>
          </cell>
          <cell r="H13">
            <v>507684.5</v>
          </cell>
        </row>
        <row r="14">
          <cell r="F14">
            <v>10790</v>
          </cell>
          <cell r="H14">
            <v>61010.5</v>
          </cell>
        </row>
        <row r="15">
          <cell r="F15">
            <v>55717</v>
          </cell>
          <cell r="H15">
            <v>363041.2</v>
          </cell>
        </row>
        <row r="18">
          <cell r="F18">
            <v>95800</v>
          </cell>
          <cell r="H18">
            <v>784589.8997610402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8">
          <cell r="F8">
            <v>24045</v>
          </cell>
          <cell r="H8">
            <v>154500</v>
          </cell>
        </row>
        <row r="9">
          <cell r="F9">
            <v>338540</v>
          </cell>
          <cell r="H9">
            <v>2296425</v>
          </cell>
        </row>
        <row r="10">
          <cell r="F10">
            <v>765</v>
          </cell>
          <cell r="H10">
            <v>4150</v>
          </cell>
        </row>
        <row r="13">
          <cell r="F13">
            <v>50360</v>
          </cell>
          <cell r="H13">
            <v>308040</v>
          </cell>
        </row>
        <row r="14">
          <cell r="F14">
            <v>5320</v>
          </cell>
          <cell r="H14">
            <v>27155</v>
          </cell>
        </row>
        <row r="15">
          <cell r="F15">
            <v>44735</v>
          </cell>
          <cell r="H15">
            <v>258740</v>
          </cell>
        </row>
        <row r="18">
          <cell r="F18">
            <v>168845</v>
          </cell>
          <cell r="H18">
            <v>1300200</v>
          </cell>
        </row>
        <row r="19">
          <cell r="F19">
            <v>2120</v>
          </cell>
          <cell r="H19">
            <v>12590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8">
          <cell r="F8">
            <v>79000</v>
          </cell>
          <cell r="H8">
            <v>525000</v>
          </cell>
        </row>
        <row r="9">
          <cell r="F9">
            <v>655000</v>
          </cell>
          <cell r="H9">
            <v>4653000</v>
          </cell>
        </row>
        <row r="10">
          <cell r="F10">
            <v>7700</v>
          </cell>
          <cell r="H10">
            <v>45000</v>
          </cell>
        </row>
        <row r="13">
          <cell r="F13">
            <v>264900</v>
          </cell>
          <cell r="H13">
            <v>1739000</v>
          </cell>
        </row>
        <row r="14">
          <cell r="F14">
            <v>11000</v>
          </cell>
          <cell r="H14">
            <v>53500</v>
          </cell>
        </row>
        <row r="15">
          <cell r="F15">
            <v>26500</v>
          </cell>
          <cell r="H15">
            <v>140000</v>
          </cell>
        </row>
        <row r="18">
          <cell r="F18">
            <v>168500</v>
          </cell>
          <cell r="H18">
            <v>1596500</v>
          </cell>
        </row>
        <row r="19">
          <cell r="F19">
            <v>9200</v>
          </cell>
          <cell r="H19">
            <v>55000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8">
          <cell r="F8">
            <v>3500</v>
          </cell>
          <cell r="H8">
            <v>23100</v>
          </cell>
        </row>
        <row r="9">
          <cell r="F9">
            <v>236000</v>
          </cell>
          <cell r="H9">
            <v>1982400</v>
          </cell>
        </row>
        <row r="10">
          <cell r="F10">
            <v>380</v>
          </cell>
          <cell r="H10">
            <v>2470</v>
          </cell>
        </row>
        <row r="13">
          <cell r="F13">
            <v>70250</v>
          </cell>
          <cell r="H13">
            <v>502180</v>
          </cell>
        </row>
        <row r="14">
          <cell r="F14">
            <v>2480</v>
          </cell>
          <cell r="H14">
            <v>14880</v>
          </cell>
        </row>
        <row r="15">
          <cell r="F15">
            <v>1380</v>
          </cell>
          <cell r="H15">
            <v>8970</v>
          </cell>
        </row>
        <row r="18">
          <cell r="F18">
            <v>50600</v>
          </cell>
          <cell r="H18">
            <v>490820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8">
          <cell r="F8">
            <v>34265</v>
          </cell>
          <cell r="H8">
            <v>198409</v>
          </cell>
        </row>
        <row r="9">
          <cell r="F9">
            <v>391080</v>
          </cell>
          <cell r="H9">
            <v>2589499</v>
          </cell>
        </row>
        <row r="10">
          <cell r="F10">
            <v>625</v>
          </cell>
          <cell r="H10">
            <v>3507</v>
          </cell>
        </row>
        <row r="13">
          <cell r="F13">
            <v>98100</v>
          </cell>
          <cell r="H13">
            <v>584865</v>
          </cell>
        </row>
        <row r="14">
          <cell r="F14">
            <v>4550</v>
          </cell>
          <cell r="H14">
            <v>16518</v>
          </cell>
        </row>
        <row r="15">
          <cell r="F15">
            <v>21950</v>
          </cell>
          <cell r="H15">
            <v>99930</v>
          </cell>
        </row>
        <row r="18">
          <cell r="F18">
            <v>202850</v>
          </cell>
          <cell r="H18">
            <v>1661179</v>
          </cell>
        </row>
        <row r="19">
          <cell r="F19">
            <v>5310</v>
          </cell>
          <cell r="H19">
            <v>27790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8">
          <cell r="F8">
            <v>600</v>
          </cell>
          <cell r="H8">
            <v>3282</v>
          </cell>
        </row>
        <row r="9">
          <cell r="F9">
            <v>266700</v>
          </cell>
          <cell r="H9">
            <v>2334158.4</v>
          </cell>
        </row>
        <row r="10">
          <cell r="F10">
            <v>85</v>
          </cell>
          <cell r="H10">
            <v>425</v>
          </cell>
        </row>
        <row r="13">
          <cell r="F13">
            <v>49400</v>
          </cell>
          <cell r="H13">
            <v>375094.20000000007</v>
          </cell>
        </row>
        <row r="14">
          <cell r="F14">
            <v>2400</v>
          </cell>
          <cell r="H14">
            <v>13392</v>
          </cell>
        </row>
        <row r="15">
          <cell r="F15">
            <v>1000</v>
          </cell>
          <cell r="H15">
            <v>5170</v>
          </cell>
        </row>
        <row r="18">
          <cell r="F18">
            <v>12600</v>
          </cell>
          <cell r="H18">
            <v>88200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8">
          <cell r="F8">
            <v>400</v>
          </cell>
          <cell r="H8">
            <v>2280</v>
          </cell>
        </row>
        <row r="9">
          <cell r="F9">
            <v>203700</v>
          </cell>
          <cell r="H9">
            <v>1561509.9999999998</v>
          </cell>
        </row>
        <row r="10">
          <cell r="F10">
            <v>300</v>
          </cell>
          <cell r="H10">
            <v>1525</v>
          </cell>
        </row>
        <row r="13">
          <cell r="F13">
            <v>43000</v>
          </cell>
          <cell r="H13">
            <v>301241.3953488372</v>
          </cell>
        </row>
        <row r="14">
          <cell r="F14">
            <v>7850</v>
          </cell>
          <cell r="H14">
            <v>44810</v>
          </cell>
        </row>
        <row r="15">
          <cell r="F15">
            <v>8350</v>
          </cell>
          <cell r="H15">
            <v>48180</v>
          </cell>
        </row>
        <row r="18">
          <cell r="F18">
            <v>23000</v>
          </cell>
          <cell r="H18">
            <v>195500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8">
          <cell r="F8">
            <v>80147</v>
          </cell>
          <cell r="H8">
            <v>395000</v>
          </cell>
        </row>
        <row r="9">
          <cell r="F9">
            <v>271463</v>
          </cell>
          <cell r="H9">
            <v>1451560</v>
          </cell>
        </row>
        <row r="10">
          <cell r="F10">
            <v>1387</v>
          </cell>
          <cell r="H10">
            <v>5348</v>
          </cell>
        </row>
        <row r="13">
          <cell r="F13">
            <v>87790</v>
          </cell>
          <cell r="H13">
            <v>423948</v>
          </cell>
        </row>
        <row r="14">
          <cell r="F14">
            <v>5799</v>
          </cell>
          <cell r="H14">
            <v>19085</v>
          </cell>
        </row>
        <row r="15">
          <cell r="F15">
            <v>46772</v>
          </cell>
          <cell r="H15">
            <v>208072</v>
          </cell>
        </row>
        <row r="18">
          <cell r="F18">
            <v>173721</v>
          </cell>
          <cell r="H18">
            <v>1344154</v>
          </cell>
        </row>
        <row r="19">
          <cell r="F19">
            <v>18165</v>
          </cell>
          <cell r="H19">
            <v>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9">
          <cell r="F9">
            <v>139200</v>
          </cell>
          <cell r="H9">
            <v>872041</v>
          </cell>
        </row>
        <row r="10">
          <cell r="F10">
            <v>6040</v>
          </cell>
          <cell r="H10">
            <v>26661</v>
          </cell>
        </row>
        <row r="13">
          <cell r="F13">
            <v>36340</v>
          </cell>
          <cell r="H13">
            <v>198894</v>
          </cell>
        </row>
        <row r="14">
          <cell r="F14">
            <v>5070</v>
          </cell>
          <cell r="H14">
            <v>18385</v>
          </cell>
        </row>
        <row r="15">
          <cell r="F15">
            <v>73900</v>
          </cell>
          <cell r="H15">
            <v>371550</v>
          </cell>
        </row>
        <row r="18">
          <cell r="F18">
            <v>54100</v>
          </cell>
          <cell r="H18">
            <v>453142</v>
          </cell>
        </row>
        <row r="19">
          <cell r="F19">
            <v>475</v>
          </cell>
          <cell r="H19">
            <v>3540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8">
          <cell r="F8">
            <v>63600</v>
          </cell>
          <cell r="H8">
            <v>271840</v>
          </cell>
        </row>
        <row r="9">
          <cell r="F9">
            <v>13600</v>
          </cell>
          <cell r="H9">
            <v>71100</v>
          </cell>
        </row>
        <row r="10">
          <cell r="F10">
            <v>1900</v>
          </cell>
          <cell r="H10">
            <v>6572</v>
          </cell>
        </row>
        <row r="13">
          <cell r="F13">
            <v>11750</v>
          </cell>
          <cell r="H13">
            <v>51765</v>
          </cell>
        </row>
        <row r="14">
          <cell r="F14">
            <v>2200</v>
          </cell>
          <cell r="H14">
            <v>8253</v>
          </cell>
        </row>
        <row r="15">
          <cell r="F15">
            <v>6600</v>
          </cell>
          <cell r="H15">
            <v>28815</v>
          </cell>
        </row>
        <row r="18">
          <cell r="F18">
            <v>4800</v>
          </cell>
          <cell r="H18">
            <v>23900</v>
          </cell>
        </row>
        <row r="19">
          <cell r="F19">
            <v>2300</v>
          </cell>
          <cell r="H19">
            <v>11400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F168">
            <v>509595</v>
          </cell>
          <cell r="AI168">
            <v>552467.4</v>
          </cell>
        </row>
        <row r="169">
          <cell r="AF169">
            <v>520134.4</v>
          </cell>
          <cell r="AI169">
            <v>627778.2</v>
          </cell>
        </row>
        <row r="170">
          <cell r="AF170">
            <v>1769679.2</v>
          </cell>
          <cell r="AI170">
            <v>1996908.1</v>
          </cell>
        </row>
        <row r="171">
          <cell r="AF171">
            <v>352979</v>
          </cell>
          <cell r="AI171">
            <v>380837.4</v>
          </cell>
        </row>
        <row r="172">
          <cell r="AF172">
            <v>2142582.3</v>
          </cell>
          <cell r="AI172">
            <v>2457114.5</v>
          </cell>
        </row>
        <row r="173">
          <cell r="AF173">
            <v>4304892.5</v>
          </cell>
          <cell r="AI173">
            <v>4673562.5</v>
          </cell>
        </row>
        <row r="174">
          <cell r="AF174">
            <v>569007.9</v>
          </cell>
          <cell r="AI174">
            <v>584148.3</v>
          </cell>
        </row>
        <row r="175">
          <cell r="AF175">
            <v>34740.1</v>
          </cell>
          <cell r="AI175">
            <v>35621.9</v>
          </cell>
        </row>
        <row r="176">
          <cell r="AF176">
            <v>2904120.2</v>
          </cell>
          <cell r="AI176">
            <v>3115448.2</v>
          </cell>
        </row>
        <row r="177">
          <cell r="AF177">
            <v>1509511</v>
          </cell>
          <cell r="AI177">
            <v>1634916.3</v>
          </cell>
        </row>
        <row r="178">
          <cell r="AF178">
            <v>309022.5</v>
          </cell>
          <cell r="AI178">
            <v>324025.7</v>
          </cell>
        </row>
        <row r="179">
          <cell r="AF179">
            <v>1655694</v>
          </cell>
          <cell r="AI179">
            <v>1717020.9</v>
          </cell>
        </row>
        <row r="180">
          <cell r="AF180">
            <v>1815817.6</v>
          </cell>
          <cell r="AI180">
            <v>1969192.2</v>
          </cell>
        </row>
        <row r="181">
          <cell r="AF181">
            <v>3716497.2</v>
          </cell>
          <cell r="AI181">
            <v>4422018</v>
          </cell>
        </row>
        <row r="182">
          <cell r="AF182">
            <v>1603810.2</v>
          </cell>
          <cell r="AI182">
            <v>1877117.9</v>
          </cell>
        </row>
        <row r="183">
          <cell r="AF183">
            <v>2233894.3</v>
          </cell>
          <cell r="AI183">
            <v>2421752</v>
          </cell>
        </row>
        <row r="184">
          <cell r="AF184">
            <v>1921371</v>
          </cell>
          <cell r="AI184">
            <v>2389381.1</v>
          </cell>
        </row>
        <row r="185">
          <cell r="AF185">
            <v>1201108.6</v>
          </cell>
          <cell r="AI185">
            <v>1338178.3</v>
          </cell>
        </row>
        <row r="186">
          <cell r="AF186">
            <v>1320099.5</v>
          </cell>
          <cell r="AI186">
            <v>1448858</v>
          </cell>
        </row>
        <row r="187">
          <cell r="AF187">
            <v>43471.4</v>
          </cell>
          <cell r="AI187">
            <v>45782.2</v>
          </cell>
        </row>
      </sheetData>
      <sheetData sheetId="1">
        <row r="168">
          <cell r="AF168">
            <v>3332.2</v>
          </cell>
          <cell r="AI168">
            <v>3565.2</v>
          </cell>
        </row>
        <row r="169">
          <cell r="AF169">
            <v>377.8</v>
          </cell>
          <cell r="AI169">
            <v>436.9</v>
          </cell>
        </row>
        <row r="170">
          <cell r="AF170">
            <v>1665.2</v>
          </cell>
          <cell r="AI170">
            <v>2017.2</v>
          </cell>
        </row>
        <row r="171">
          <cell r="AF171">
            <v>25.9</v>
          </cell>
          <cell r="AI171">
            <v>25.9</v>
          </cell>
        </row>
        <row r="172">
          <cell r="AF172">
            <v>3.4</v>
          </cell>
          <cell r="AI172">
            <v>3.4</v>
          </cell>
        </row>
        <row r="173">
          <cell r="AF173">
            <v>29.2</v>
          </cell>
          <cell r="AI173">
            <v>142.5</v>
          </cell>
        </row>
        <row r="174">
          <cell r="AF174">
            <v>38624.9</v>
          </cell>
          <cell r="AI174">
            <v>41787.3</v>
          </cell>
        </row>
        <row r="175">
          <cell r="AF175">
            <v>178087.1</v>
          </cell>
          <cell r="AI175">
            <v>179836.4</v>
          </cell>
        </row>
        <row r="176">
          <cell r="AF176">
            <v>415.1</v>
          </cell>
          <cell r="AI176">
            <v>700.1</v>
          </cell>
        </row>
        <row r="177">
          <cell r="AF177">
            <v>102.3</v>
          </cell>
          <cell r="AI177">
            <v>102.3</v>
          </cell>
        </row>
        <row r="178">
          <cell r="AF178">
            <v>0</v>
          </cell>
          <cell r="AI178">
            <v>0</v>
          </cell>
        </row>
        <row r="179">
          <cell r="AF179">
            <v>707.1</v>
          </cell>
          <cell r="AI179">
            <v>707.1</v>
          </cell>
        </row>
        <row r="180">
          <cell r="AF180">
            <v>142280.5</v>
          </cell>
          <cell r="AI180">
            <v>154806.2</v>
          </cell>
        </row>
        <row r="181">
          <cell r="AF181">
            <v>444112.8</v>
          </cell>
          <cell r="AI181">
            <v>528656.2</v>
          </cell>
        </row>
        <row r="182">
          <cell r="AF182">
            <v>22889.1</v>
          </cell>
          <cell r="AI182">
            <v>27635.3</v>
          </cell>
        </row>
        <row r="183">
          <cell r="AF183">
            <v>189100.7</v>
          </cell>
          <cell r="AI183">
            <v>203379</v>
          </cell>
        </row>
        <row r="184">
          <cell r="AF184">
            <v>987</v>
          </cell>
          <cell r="AI184">
            <v>1057.1</v>
          </cell>
        </row>
        <row r="185">
          <cell r="AF185">
            <v>2158.9</v>
          </cell>
          <cell r="AI185">
            <v>2272.7</v>
          </cell>
        </row>
        <row r="186">
          <cell r="AF186">
            <v>372251.3</v>
          </cell>
          <cell r="AI186">
            <v>405529.1</v>
          </cell>
        </row>
        <row r="187">
          <cell r="AF187">
            <v>259143</v>
          </cell>
          <cell r="AI187">
            <v>267384.5</v>
          </cell>
        </row>
      </sheetData>
      <sheetData sheetId="2">
        <row r="168">
          <cell r="AF168">
            <v>47743.2</v>
          </cell>
          <cell r="AI168">
            <v>51469.8</v>
          </cell>
        </row>
        <row r="169">
          <cell r="AF169">
            <v>62775.6</v>
          </cell>
          <cell r="AI169">
            <v>71878.9</v>
          </cell>
        </row>
        <row r="170">
          <cell r="AF170">
            <v>840121.6</v>
          </cell>
          <cell r="AI170">
            <v>904172.7</v>
          </cell>
        </row>
        <row r="171">
          <cell r="AF171">
            <v>83272.3</v>
          </cell>
          <cell r="AI171">
            <v>89547</v>
          </cell>
        </row>
        <row r="172">
          <cell r="AF172">
            <v>313951.5</v>
          </cell>
          <cell r="AI172">
            <v>344488.9</v>
          </cell>
        </row>
        <row r="173">
          <cell r="AF173">
            <v>655908.6</v>
          </cell>
          <cell r="AI173">
            <v>682877.1</v>
          </cell>
        </row>
        <row r="174">
          <cell r="AF174">
            <v>109436.6</v>
          </cell>
          <cell r="AI174">
            <v>114149.3</v>
          </cell>
        </row>
        <row r="175">
          <cell r="AF175">
            <v>15974.2</v>
          </cell>
          <cell r="AI175">
            <v>16689</v>
          </cell>
        </row>
        <row r="176">
          <cell r="AF176">
            <v>1576796.6</v>
          </cell>
          <cell r="AI176">
            <v>1643646.2</v>
          </cell>
        </row>
        <row r="177">
          <cell r="AF177">
            <v>660238.3</v>
          </cell>
          <cell r="AI177">
            <v>708852.2</v>
          </cell>
        </row>
        <row r="178">
          <cell r="AF178">
            <v>6564.6</v>
          </cell>
          <cell r="AI178">
            <v>7050</v>
          </cell>
        </row>
        <row r="179">
          <cell r="AF179">
            <v>319011.6</v>
          </cell>
          <cell r="AI179">
            <v>328900</v>
          </cell>
        </row>
        <row r="180">
          <cell r="AF180">
            <v>165812.8</v>
          </cell>
          <cell r="AI180">
            <v>181966.8</v>
          </cell>
        </row>
        <row r="181">
          <cell r="AF181">
            <v>1448892.7</v>
          </cell>
          <cell r="AI181">
            <v>1585130.1</v>
          </cell>
        </row>
        <row r="182">
          <cell r="AF182">
            <v>428502</v>
          </cell>
          <cell r="AI182">
            <v>472952.3</v>
          </cell>
        </row>
        <row r="183">
          <cell r="AF183">
            <v>463517.1</v>
          </cell>
          <cell r="AI183">
            <v>490610.4</v>
          </cell>
        </row>
        <row r="184">
          <cell r="AF184">
            <v>284887.4</v>
          </cell>
          <cell r="AI184">
            <v>323031.2</v>
          </cell>
        </row>
        <row r="185">
          <cell r="AF185">
            <v>189323.6</v>
          </cell>
          <cell r="AI185">
            <v>215161.2</v>
          </cell>
        </row>
        <row r="186">
          <cell r="AF186">
            <v>173780.4</v>
          </cell>
          <cell r="AI186">
            <v>188128.6</v>
          </cell>
        </row>
        <row r="187">
          <cell r="AF187">
            <v>21379.9</v>
          </cell>
          <cell r="AI187">
            <v>21880.9</v>
          </cell>
        </row>
      </sheetData>
      <sheetData sheetId="3">
        <row r="168">
          <cell r="AF168">
            <v>1811127.5</v>
          </cell>
          <cell r="AI168">
            <v>2021176.9</v>
          </cell>
        </row>
        <row r="169">
          <cell r="AF169">
            <v>298273.2</v>
          </cell>
          <cell r="AI169">
            <v>349400</v>
          </cell>
        </row>
        <row r="170">
          <cell r="AF170">
            <v>328775</v>
          </cell>
          <cell r="AI170">
            <v>369283.5</v>
          </cell>
        </row>
        <row r="171">
          <cell r="AF171">
            <v>200714.3</v>
          </cell>
          <cell r="AI171">
            <v>215095.7</v>
          </cell>
        </row>
        <row r="172">
          <cell r="AF172">
            <v>144231.6</v>
          </cell>
          <cell r="AI172">
            <v>179270.6</v>
          </cell>
        </row>
        <row r="173">
          <cell r="AF173">
            <v>401296.4</v>
          </cell>
          <cell r="AI173">
            <v>443079.3</v>
          </cell>
        </row>
        <row r="174">
          <cell r="AF174">
            <v>908273.4</v>
          </cell>
          <cell r="AI174">
            <v>960777.6</v>
          </cell>
        </row>
        <row r="175">
          <cell r="AF175">
            <v>27038.8</v>
          </cell>
          <cell r="AI175">
            <v>31446.2</v>
          </cell>
        </row>
        <row r="176">
          <cell r="AF176">
            <v>336018.3</v>
          </cell>
          <cell r="AI176">
            <v>349314.7</v>
          </cell>
        </row>
        <row r="177">
          <cell r="AF177">
            <v>123075.9</v>
          </cell>
          <cell r="AI177">
            <v>132298.1</v>
          </cell>
        </row>
        <row r="178">
          <cell r="AF178">
            <v>1066221.2</v>
          </cell>
          <cell r="AI178">
            <v>1235142.1</v>
          </cell>
        </row>
        <row r="179">
          <cell r="AF179">
            <v>571870.5</v>
          </cell>
          <cell r="AI179">
            <v>593598.1</v>
          </cell>
        </row>
        <row r="180">
          <cell r="AF180">
            <v>1026995.9</v>
          </cell>
          <cell r="AI180">
            <v>1171441.9</v>
          </cell>
        </row>
        <row r="181">
          <cell r="AF181">
            <v>1028965.1</v>
          </cell>
          <cell r="AI181">
            <v>1252544.4</v>
          </cell>
        </row>
        <row r="182">
          <cell r="AF182">
            <v>371213.3</v>
          </cell>
          <cell r="AI182">
            <v>408193.2</v>
          </cell>
        </row>
        <row r="183">
          <cell r="AF183">
            <v>1272895.7</v>
          </cell>
          <cell r="AI183">
            <v>1453931.3</v>
          </cell>
        </row>
        <row r="184">
          <cell r="AF184">
            <v>58662.1</v>
          </cell>
          <cell r="AI184">
            <v>72141.1</v>
          </cell>
        </row>
        <row r="185">
          <cell r="AF185">
            <v>117982</v>
          </cell>
          <cell r="AI185">
            <v>135396.6</v>
          </cell>
        </row>
        <row r="186">
          <cell r="AF186">
            <v>919131.4</v>
          </cell>
          <cell r="AI186">
            <v>1079294.4</v>
          </cell>
        </row>
        <row r="187">
          <cell r="AF187">
            <v>16724.6</v>
          </cell>
          <cell r="AI187">
            <v>16977.7</v>
          </cell>
        </row>
      </sheetData>
      <sheetData sheetId="4">
        <row r="168">
          <cell r="AF168">
            <v>421</v>
          </cell>
          <cell r="AI168">
            <v>423.1</v>
          </cell>
        </row>
        <row r="169">
          <cell r="AF169">
            <v>5259.6</v>
          </cell>
          <cell r="AI169">
            <v>5579.6</v>
          </cell>
        </row>
        <row r="170">
          <cell r="AF170">
            <v>4858</v>
          </cell>
          <cell r="AI170">
            <v>5631.5</v>
          </cell>
        </row>
        <row r="171">
          <cell r="AF171">
            <v>4263.9</v>
          </cell>
          <cell r="AI171">
            <v>4896.1</v>
          </cell>
        </row>
        <row r="172">
          <cell r="AF172">
            <v>838.7</v>
          </cell>
          <cell r="AI172">
            <v>838.7</v>
          </cell>
        </row>
        <row r="173">
          <cell r="AF173">
            <v>2899.3</v>
          </cell>
          <cell r="AI173">
            <v>2913.2</v>
          </cell>
        </row>
        <row r="174">
          <cell r="AF174">
            <v>4993.4</v>
          </cell>
          <cell r="AI174">
            <v>5023</v>
          </cell>
        </row>
        <row r="175">
          <cell r="AF175">
            <v>533.4</v>
          </cell>
          <cell r="AI175">
            <v>533.4</v>
          </cell>
        </row>
        <row r="176">
          <cell r="AF176">
            <v>696.9</v>
          </cell>
          <cell r="AI176">
            <v>844.6</v>
          </cell>
        </row>
        <row r="177">
          <cell r="AF177">
            <v>699.9</v>
          </cell>
          <cell r="AI177">
            <v>1089.4</v>
          </cell>
        </row>
        <row r="178">
          <cell r="AF178">
            <v>565.2</v>
          </cell>
          <cell r="AI178">
            <v>596</v>
          </cell>
        </row>
        <row r="179">
          <cell r="AF179">
            <v>250</v>
          </cell>
          <cell r="AI179">
            <v>250</v>
          </cell>
        </row>
        <row r="180">
          <cell r="AF180">
            <v>2821.2</v>
          </cell>
          <cell r="AI180">
            <v>2890</v>
          </cell>
        </row>
        <row r="181">
          <cell r="AF181">
            <v>21631.3</v>
          </cell>
          <cell r="AI181">
            <v>24438</v>
          </cell>
        </row>
        <row r="182">
          <cell r="AF182">
            <v>1398</v>
          </cell>
          <cell r="AI182">
            <v>1682.4</v>
          </cell>
        </row>
        <row r="183">
          <cell r="AF183">
            <v>953.4</v>
          </cell>
          <cell r="AI183">
            <v>976.1</v>
          </cell>
        </row>
        <row r="184">
          <cell r="AF184">
            <v>342.3</v>
          </cell>
          <cell r="AI184">
            <v>349.5</v>
          </cell>
        </row>
        <row r="185">
          <cell r="AF185">
            <v>588.6</v>
          </cell>
          <cell r="AI185">
            <v>588.6</v>
          </cell>
        </row>
        <row r="186">
          <cell r="AF186">
            <v>1376.5</v>
          </cell>
          <cell r="AI186">
            <v>1382.8</v>
          </cell>
        </row>
        <row r="187">
          <cell r="AF187">
            <v>409.6</v>
          </cell>
          <cell r="AI187">
            <v>421.8</v>
          </cell>
        </row>
      </sheetData>
      <sheetData sheetId="5">
        <row r="168">
          <cell r="AF168">
            <v>2573</v>
          </cell>
          <cell r="AI168">
            <v>2676.4</v>
          </cell>
        </row>
        <row r="169">
          <cell r="AF169">
            <v>5884.8</v>
          </cell>
          <cell r="AI169">
            <v>6417.1</v>
          </cell>
        </row>
        <row r="170">
          <cell r="AF170">
            <v>20751.2</v>
          </cell>
          <cell r="AI170">
            <v>23037.9</v>
          </cell>
        </row>
        <row r="171">
          <cell r="AF171">
            <v>2208.1</v>
          </cell>
          <cell r="AI171">
            <v>2244.7</v>
          </cell>
        </row>
        <row r="172">
          <cell r="AF172">
            <v>12351.3</v>
          </cell>
          <cell r="AI172">
            <v>13417</v>
          </cell>
        </row>
        <row r="173">
          <cell r="AF173">
            <v>19454.8</v>
          </cell>
          <cell r="AI173">
            <v>20764.1</v>
          </cell>
        </row>
        <row r="174">
          <cell r="AF174">
            <v>3160.3</v>
          </cell>
          <cell r="AI174">
            <v>3313.5</v>
          </cell>
        </row>
        <row r="175">
          <cell r="AF175">
            <v>314.3</v>
          </cell>
          <cell r="AI175">
            <v>314.3</v>
          </cell>
        </row>
        <row r="176">
          <cell r="AF176">
            <v>20167.2</v>
          </cell>
          <cell r="AI176">
            <v>21636.9</v>
          </cell>
        </row>
        <row r="177">
          <cell r="AF177">
            <v>6285.3</v>
          </cell>
          <cell r="AI177">
            <v>6779.1</v>
          </cell>
        </row>
        <row r="178">
          <cell r="AF178">
            <v>468.3</v>
          </cell>
          <cell r="AI178">
            <v>480.2</v>
          </cell>
        </row>
        <row r="179">
          <cell r="AF179">
            <v>39235.3</v>
          </cell>
          <cell r="AI179">
            <v>39673.8</v>
          </cell>
        </row>
        <row r="180">
          <cell r="AF180">
            <v>13156.8</v>
          </cell>
          <cell r="AI180">
            <v>14547.3</v>
          </cell>
        </row>
        <row r="181">
          <cell r="AF181">
            <v>26204.6</v>
          </cell>
          <cell r="AI181">
            <v>30779.9</v>
          </cell>
        </row>
        <row r="182">
          <cell r="AF182">
            <v>10751.9</v>
          </cell>
          <cell r="AI182">
            <v>11571.4</v>
          </cell>
        </row>
        <row r="183">
          <cell r="AF183">
            <v>5715</v>
          </cell>
          <cell r="AI183">
            <v>6217.7</v>
          </cell>
        </row>
        <row r="184">
          <cell r="AF184">
            <v>5826.4</v>
          </cell>
          <cell r="AI184">
            <v>6816.7</v>
          </cell>
        </row>
        <row r="185">
          <cell r="AF185">
            <v>27225.8</v>
          </cell>
          <cell r="AI185">
            <v>30790.8</v>
          </cell>
        </row>
        <row r="186">
          <cell r="AF186">
            <v>6313.7</v>
          </cell>
          <cell r="AI186">
            <v>6730.9</v>
          </cell>
        </row>
        <row r="187">
          <cell r="AF187">
            <v>662.5</v>
          </cell>
          <cell r="AI187">
            <v>662.5</v>
          </cell>
        </row>
      </sheetData>
      <sheetData sheetId="6">
        <row r="168">
          <cell r="AF168">
            <v>10860.5</v>
          </cell>
          <cell r="AI168">
            <v>12343.3</v>
          </cell>
        </row>
        <row r="169">
          <cell r="AF169">
            <v>355.7</v>
          </cell>
          <cell r="AI169">
            <v>359.6</v>
          </cell>
        </row>
        <row r="170">
          <cell r="AF170">
            <v>299.7</v>
          </cell>
          <cell r="AI170">
            <v>299.7</v>
          </cell>
        </row>
        <row r="171">
          <cell r="AF171">
            <v>36</v>
          </cell>
          <cell r="AI171">
            <v>36</v>
          </cell>
        </row>
        <row r="172">
          <cell r="AF172">
            <v>0</v>
          </cell>
          <cell r="AI172">
            <v>0</v>
          </cell>
        </row>
        <row r="173">
          <cell r="AF173">
            <v>60.2</v>
          </cell>
          <cell r="AI173">
            <v>60.2</v>
          </cell>
        </row>
        <row r="174">
          <cell r="AF174">
            <v>18554.9</v>
          </cell>
          <cell r="AI174">
            <v>18580.1</v>
          </cell>
        </row>
        <row r="175">
          <cell r="AF175">
            <v>4490.9</v>
          </cell>
          <cell r="AI175">
            <v>4736.2</v>
          </cell>
        </row>
        <row r="176">
          <cell r="AF176">
            <v>0</v>
          </cell>
          <cell r="AI176">
            <v>0</v>
          </cell>
        </row>
        <row r="177">
          <cell r="AF177">
            <v>0</v>
          </cell>
          <cell r="AI177">
            <v>0</v>
          </cell>
        </row>
        <row r="178">
          <cell r="AF178">
            <v>5078.7</v>
          </cell>
          <cell r="AI178">
            <v>5333.5</v>
          </cell>
        </row>
        <row r="179">
          <cell r="AF179">
            <v>0</v>
          </cell>
          <cell r="AI179">
            <v>0</v>
          </cell>
        </row>
        <row r="180">
          <cell r="AF180">
            <v>2154.5</v>
          </cell>
          <cell r="AI180">
            <v>2154.5</v>
          </cell>
        </row>
        <row r="181">
          <cell r="AF181">
            <v>21028.1</v>
          </cell>
          <cell r="AI181">
            <v>22844</v>
          </cell>
        </row>
        <row r="182">
          <cell r="AF182">
            <v>263.6</v>
          </cell>
          <cell r="AI182">
            <v>263.6</v>
          </cell>
        </row>
        <row r="183">
          <cell r="AF183">
            <v>11669.8</v>
          </cell>
          <cell r="AI183">
            <v>11763.5</v>
          </cell>
        </row>
        <row r="184">
          <cell r="AF184">
            <v>0</v>
          </cell>
          <cell r="AI184">
            <v>0</v>
          </cell>
        </row>
        <row r="185">
          <cell r="AF185">
            <v>0</v>
          </cell>
          <cell r="AI185">
            <v>0</v>
          </cell>
        </row>
        <row r="186">
          <cell r="AF186">
            <v>58478.5</v>
          </cell>
          <cell r="AI186">
            <v>62128.2</v>
          </cell>
        </row>
        <row r="187">
          <cell r="AF187">
            <v>5277.3</v>
          </cell>
          <cell r="AI187">
            <v>5292.2</v>
          </cell>
        </row>
      </sheetData>
      <sheetData sheetId="7">
        <row r="168">
          <cell r="AF168">
            <v>25024.3</v>
          </cell>
          <cell r="AI168">
            <v>25739.3</v>
          </cell>
        </row>
        <row r="169">
          <cell r="AF169">
            <v>55828.1</v>
          </cell>
          <cell r="AI169">
            <v>62904.6</v>
          </cell>
        </row>
        <row r="170">
          <cell r="AF170">
            <v>28629.6</v>
          </cell>
          <cell r="AI170">
            <v>33056.7</v>
          </cell>
        </row>
        <row r="171">
          <cell r="AF171">
            <v>9475.6</v>
          </cell>
          <cell r="AI171">
            <v>10314.3</v>
          </cell>
        </row>
        <row r="172">
          <cell r="AF172">
            <v>3028.2</v>
          </cell>
          <cell r="AI172">
            <v>3243.2</v>
          </cell>
        </row>
        <row r="173">
          <cell r="AF173">
            <v>4457.4</v>
          </cell>
          <cell r="AI173">
            <v>4622.8</v>
          </cell>
        </row>
        <row r="174">
          <cell r="AF174">
            <v>30575.4</v>
          </cell>
          <cell r="AI174">
            <v>32342</v>
          </cell>
        </row>
        <row r="175">
          <cell r="AF175">
            <v>2605.9</v>
          </cell>
          <cell r="AI175">
            <v>2727.3</v>
          </cell>
        </row>
        <row r="176">
          <cell r="AF176">
            <v>14235.4</v>
          </cell>
          <cell r="AI176">
            <v>14601</v>
          </cell>
        </row>
        <row r="177">
          <cell r="AF177">
            <v>27245.9</v>
          </cell>
          <cell r="AI177">
            <v>28578.1</v>
          </cell>
        </row>
        <row r="178">
          <cell r="AF178">
            <v>1759.4</v>
          </cell>
          <cell r="AI178">
            <v>1775</v>
          </cell>
        </row>
        <row r="179">
          <cell r="AF179">
            <v>247489.9</v>
          </cell>
          <cell r="AI179">
            <v>251503.8</v>
          </cell>
        </row>
        <row r="180">
          <cell r="AF180">
            <v>105695.4</v>
          </cell>
          <cell r="AI180">
            <v>115627.5</v>
          </cell>
        </row>
        <row r="181">
          <cell r="AF181">
            <v>62614</v>
          </cell>
          <cell r="AI181">
            <v>67767</v>
          </cell>
        </row>
        <row r="182">
          <cell r="AF182">
            <v>3888.7</v>
          </cell>
          <cell r="AI182">
            <v>4578.6</v>
          </cell>
        </row>
        <row r="183">
          <cell r="AF183">
            <v>34747.8</v>
          </cell>
          <cell r="AI183">
            <v>38348.1</v>
          </cell>
        </row>
        <row r="184">
          <cell r="AF184">
            <v>2652.2</v>
          </cell>
          <cell r="AI184">
            <v>2809.8</v>
          </cell>
        </row>
        <row r="185">
          <cell r="AF185">
            <v>20648.3</v>
          </cell>
          <cell r="AI185">
            <v>21814.5</v>
          </cell>
        </row>
        <row r="186">
          <cell r="AF186">
            <v>51142.1</v>
          </cell>
          <cell r="AI186">
            <v>58986.6</v>
          </cell>
        </row>
        <row r="187">
          <cell r="AF187">
            <v>2238</v>
          </cell>
          <cell r="AI187">
            <v>2411.2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0">
        <row r="168">
          <cell r="AI168">
            <v>416448</v>
          </cell>
        </row>
        <row r="169">
          <cell r="AI169">
            <v>524445.2</v>
          </cell>
        </row>
        <row r="170">
          <cell r="AI170">
            <v>1653492.2</v>
          </cell>
        </row>
        <row r="171">
          <cell r="AI171">
            <v>363796</v>
          </cell>
        </row>
        <row r="172">
          <cell r="AI172">
            <v>2095586.9</v>
          </cell>
        </row>
        <row r="173">
          <cell r="AI173">
            <v>4241548.7</v>
          </cell>
        </row>
        <row r="174">
          <cell r="AI174">
            <v>536788.6</v>
          </cell>
        </row>
        <row r="175">
          <cell r="AI175">
            <v>29760.1</v>
          </cell>
        </row>
        <row r="176">
          <cell r="AI176">
            <v>2981114.1</v>
          </cell>
        </row>
        <row r="177">
          <cell r="AI177">
            <v>1223094.7</v>
          </cell>
        </row>
        <row r="178">
          <cell r="AI178">
            <v>312240.2</v>
          </cell>
        </row>
        <row r="179">
          <cell r="AI179">
            <v>1777254.3</v>
          </cell>
        </row>
        <row r="180">
          <cell r="AI180">
            <v>2260314.7</v>
          </cell>
        </row>
        <row r="181">
          <cell r="AI181">
            <v>4052098.5</v>
          </cell>
        </row>
        <row r="182">
          <cell r="AI182">
            <v>1704719.8</v>
          </cell>
        </row>
        <row r="183">
          <cell r="AI183">
            <v>2283600.7</v>
          </cell>
        </row>
        <row r="184">
          <cell r="AI184">
            <v>1890384.3</v>
          </cell>
        </row>
        <row r="185">
          <cell r="AI185">
            <v>1214479.8</v>
          </cell>
        </row>
        <row r="186">
          <cell r="AI186">
            <v>1148135.1</v>
          </cell>
        </row>
        <row r="187">
          <cell r="AI187">
            <v>46549.5</v>
          </cell>
        </row>
      </sheetData>
      <sheetData sheetId="1">
        <row r="168">
          <cell r="AI168">
            <v>2936.9</v>
          </cell>
        </row>
        <row r="169">
          <cell r="AI169">
            <v>942.4</v>
          </cell>
        </row>
        <row r="170">
          <cell r="AI170">
            <v>507</v>
          </cell>
        </row>
        <row r="171">
          <cell r="AI171">
            <v>5.8</v>
          </cell>
        </row>
        <row r="172">
          <cell r="AI172">
            <v>3486.7</v>
          </cell>
        </row>
        <row r="173">
          <cell r="AI173">
            <v>19.3</v>
          </cell>
        </row>
        <row r="174">
          <cell r="AI174">
            <v>26012.4</v>
          </cell>
        </row>
        <row r="175">
          <cell r="AI175">
            <v>127966.9</v>
          </cell>
        </row>
        <row r="176">
          <cell r="AI176">
            <v>687.1</v>
          </cell>
        </row>
        <row r="177">
          <cell r="AI177">
            <v>630.4</v>
          </cell>
        </row>
        <row r="178">
          <cell r="AI178">
            <v>0</v>
          </cell>
        </row>
        <row r="179">
          <cell r="AI179">
            <v>476.4</v>
          </cell>
        </row>
        <row r="180">
          <cell r="AI180">
            <v>151240.1</v>
          </cell>
        </row>
        <row r="181">
          <cell r="AI181">
            <v>415419.6</v>
          </cell>
        </row>
        <row r="182">
          <cell r="AI182">
            <v>13460.9</v>
          </cell>
        </row>
        <row r="183">
          <cell r="AI183">
            <v>155912.5</v>
          </cell>
        </row>
        <row r="184">
          <cell r="AI184">
            <v>191.1</v>
          </cell>
        </row>
        <row r="185">
          <cell r="AI185">
            <v>1420.1</v>
          </cell>
        </row>
        <row r="186">
          <cell r="AI186">
            <v>261243</v>
          </cell>
        </row>
        <row r="187">
          <cell r="AI187">
            <v>183111</v>
          </cell>
        </row>
      </sheetData>
      <sheetData sheetId="2">
        <row r="168">
          <cell r="AI168">
            <v>49377.7</v>
          </cell>
        </row>
        <row r="169">
          <cell r="AI169">
            <v>70533.2</v>
          </cell>
        </row>
        <row r="170">
          <cell r="AI170">
            <v>947259.9</v>
          </cell>
        </row>
        <row r="171">
          <cell r="AI171">
            <v>113572.9</v>
          </cell>
        </row>
        <row r="172">
          <cell r="AI172">
            <v>316927.4</v>
          </cell>
        </row>
        <row r="173">
          <cell r="AI173">
            <v>713119.6</v>
          </cell>
        </row>
        <row r="174">
          <cell r="AI174">
            <v>111983.4</v>
          </cell>
        </row>
        <row r="175">
          <cell r="AI175">
            <v>16387.8</v>
          </cell>
        </row>
        <row r="176">
          <cell r="AI176">
            <v>1831011.6</v>
          </cell>
        </row>
        <row r="177">
          <cell r="AI177">
            <v>837117.2</v>
          </cell>
        </row>
        <row r="178">
          <cell r="AI178">
            <v>9329.2</v>
          </cell>
        </row>
        <row r="179">
          <cell r="AI179">
            <v>397485.9</v>
          </cell>
        </row>
        <row r="180">
          <cell r="AI180">
            <v>265619.5</v>
          </cell>
        </row>
        <row r="181">
          <cell r="AI181">
            <v>1757388.1</v>
          </cell>
        </row>
        <row r="182">
          <cell r="AI182">
            <v>458925.2</v>
          </cell>
        </row>
        <row r="183">
          <cell r="AI183">
            <v>540482.9</v>
          </cell>
        </row>
        <row r="184">
          <cell r="AI184">
            <v>382028.1</v>
          </cell>
        </row>
        <row r="185">
          <cell r="AI185">
            <v>236530.1</v>
          </cell>
        </row>
        <row r="186">
          <cell r="AI186">
            <v>210050.3</v>
          </cell>
        </row>
        <row r="187">
          <cell r="AI187">
            <v>21472.3</v>
          </cell>
        </row>
      </sheetData>
      <sheetData sheetId="3">
        <row r="168">
          <cell r="AI168">
            <v>2843710.5</v>
          </cell>
        </row>
        <row r="169">
          <cell r="AI169">
            <v>423467.1</v>
          </cell>
        </row>
        <row r="170">
          <cell r="AI170">
            <v>509254.4</v>
          </cell>
        </row>
        <row r="171">
          <cell r="AI171">
            <v>284060.2</v>
          </cell>
        </row>
        <row r="172">
          <cell r="AI172">
            <v>124456.3</v>
          </cell>
        </row>
        <row r="173">
          <cell r="AI173">
            <v>364355.8</v>
          </cell>
        </row>
        <row r="174">
          <cell r="AI174">
            <v>1265859.1</v>
          </cell>
        </row>
        <row r="175">
          <cell r="AI175">
            <v>30260.5</v>
          </cell>
        </row>
        <row r="176">
          <cell r="AI176">
            <v>508255.9</v>
          </cell>
        </row>
        <row r="177">
          <cell r="AI177">
            <v>203071.6</v>
          </cell>
        </row>
        <row r="178">
          <cell r="AI178">
            <v>1329433.4</v>
          </cell>
        </row>
        <row r="179">
          <cell r="AI179">
            <v>698149.7</v>
          </cell>
        </row>
        <row r="180">
          <cell r="AI180">
            <v>1094746.1</v>
          </cell>
        </row>
        <row r="181">
          <cell r="AI181">
            <v>1212589.5</v>
          </cell>
        </row>
        <row r="182">
          <cell r="AI182">
            <v>386274.5</v>
          </cell>
        </row>
        <row r="183">
          <cell r="AI183">
            <v>1785663.4</v>
          </cell>
        </row>
        <row r="184">
          <cell r="AI184">
            <v>52263.4</v>
          </cell>
        </row>
        <row r="185">
          <cell r="AI185">
            <v>95354.2</v>
          </cell>
        </row>
        <row r="186">
          <cell r="AI186">
            <v>1239642.7</v>
          </cell>
        </row>
        <row r="187">
          <cell r="AI187">
            <v>14044.2</v>
          </cell>
        </row>
      </sheetData>
      <sheetData sheetId="4">
        <row r="168">
          <cell r="AI168">
            <v>209.9</v>
          </cell>
        </row>
        <row r="169">
          <cell r="AI169">
            <v>5499.6</v>
          </cell>
        </row>
        <row r="170">
          <cell r="AI170">
            <v>3349.9</v>
          </cell>
        </row>
        <row r="171">
          <cell r="AI171">
            <v>4447.2</v>
          </cell>
        </row>
        <row r="172">
          <cell r="AI172">
            <v>988.3</v>
          </cell>
        </row>
        <row r="173">
          <cell r="AI173">
            <v>2650.4</v>
          </cell>
        </row>
        <row r="174">
          <cell r="AI174">
            <v>3182.8</v>
          </cell>
        </row>
        <row r="175">
          <cell r="AI175">
            <v>328.6</v>
          </cell>
        </row>
        <row r="176">
          <cell r="AI176">
            <v>236</v>
          </cell>
        </row>
        <row r="177">
          <cell r="AI177">
            <v>280.4</v>
          </cell>
        </row>
        <row r="178">
          <cell r="AI178">
            <v>227.4</v>
          </cell>
        </row>
        <row r="179">
          <cell r="AI179">
            <v>808.9</v>
          </cell>
        </row>
        <row r="180">
          <cell r="AI180">
            <v>3971.9</v>
          </cell>
        </row>
        <row r="181">
          <cell r="AI181">
            <v>20074.1</v>
          </cell>
        </row>
        <row r="182">
          <cell r="AI182">
            <v>1502.9</v>
          </cell>
        </row>
        <row r="183">
          <cell r="AI183">
            <v>1170.9</v>
          </cell>
        </row>
        <row r="184">
          <cell r="AI184">
            <v>414.1</v>
          </cell>
        </row>
        <row r="185">
          <cell r="AI185">
            <v>609.7</v>
          </cell>
        </row>
        <row r="186">
          <cell r="AI186">
            <v>1479.2</v>
          </cell>
        </row>
        <row r="187">
          <cell r="AI187">
            <v>418.2</v>
          </cell>
        </row>
      </sheetData>
      <sheetData sheetId="5">
        <row r="168">
          <cell r="AI168">
            <v>2121.5</v>
          </cell>
        </row>
        <row r="169">
          <cell r="AI169">
            <v>6407.7</v>
          </cell>
        </row>
        <row r="170">
          <cell r="AI170">
            <v>24567.4</v>
          </cell>
        </row>
        <row r="171">
          <cell r="AI171">
            <v>3223.4</v>
          </cell>
        </row>
        <row r="172">
          <cell r="AI172">
            <v>7340.9</v>
          </cell>
        </row>
        <row r="173">
          <cell r="AI173">
            <v>17390.7</v>
          </cell>
        </row>
        <row r="174">
          <cell r="AI174">
            <v>5504.2</v>
          </cell>
        </row>
        <row r="175">
          <cell r="AI175">
            <v>309</v>
          </cell>
        </row>
        <row r="176">
          <cell r="AI176">
            <v>18164.5</v>
          </cell>
        </row>
        <row r="177">
          <cell r="AI177">
            <v>6779.1</v>
          </cell>
        </row>
        <row r="178">
          <cell r="AI178">
            <v>615.2</v>
          </cell>
        </row>
        <row r="179">
          <cell r="AI179">
            <v>35878.1</v>
          </cell>
        </row>
        <row r="180">
          <cell r="AI180">
            <v>12356.7</v>
          </cell>
        </row>
        <row r="181">
          <cell r="AI181">
            <v>28150.1</v>
          </cell>
        </row>
        <row r="182">
          <cell r="AI182">
            <v>10119.3</v>
          </cell>
        </row>
        <row r="183">
          <cell r="AI183">
            <v>6776.3</v>
          </cell>
        </row>
        <row r="184">
          <cell r="AI184">
            <v>3797.1</v>
          </cell>
        </row>
        <row r="185">
          <cell r="AI185">
            <v>25257.3</v>
          </cell>
        </row>
        <row r="186">
          <cell r="AI186">
            <v>7180.4</v>
          </cell>
        </row>
        <row r="187">
          <cell r="AI187">
            <v>520.4</v>
          </cell>
        </row>
      </sheetData>
      <sheetData sheetId="6">
        <row r="168">
          <cell r="AI168">
            <v>35034.7</v>
          </cell>
        </row>
        <row r="169">
          <cell r="AI169">
            <v>428.4</v>
          </cell>
        </row>
        <row r="170">
          <cell r="AI170">
            <v>586.8</v>
          </cell>
        </row>
        <row r="171">
          <cell r="AI171">
            <v>176.7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32398.6</v>
          </cell>
        </row>
        <row r="175">
          <cell r="AI175">
            <v>5473.9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1904.5</v>
          </cell>
        </row>
        <row r="179">
          <cell r="AI179">
            <v>0</v>
          </cell>
        </row>
        <row r="180">
          <cell r="AI180">
            <v>2637.2</v>
          </cell>
        </row>
        <row r="181">
          <cell r="AI181">
            <v>25861.9</v>
          </cell>
        </row>
        <row r="182">
          <cell r="AI182">
            <v>287.3</v>
          </cell>
        </row>
        <row r="183">
          <cell r="AI183">
            <v>18801.3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139272.8</v>
          </cell>
        </row>
        <row r="187">
          <cell r="AI187">
            <v>9860</v>
          </cell>
        </row>
      </sheetData>
      <sheetData sheetId="7">
        <row r="168">
          <cell r="AI168">
            <v>20366.7</v>
          </cell>
        </row>
        <row r="169">
          <cell r="AI169">
            <v>66920.2</v>
          </cell>
        </row>
        <row r="170">
          <cell r="AI170">
            <v>27868.4</v>
          </cell>
        </row>
        <row r="171">
          <cell r="AI171">
            <v>11035.7</v>
          </cell>
        </row>
        <row r="172">
          <cell r="AI172">
            <v>3015.4</v>
          </cell>
        </row>
        <row r="173">
          <cell r="AI173">
            <v>5496.5</v>
          </cell>
        </row>
        <row r="174">
          <cell r="AI174">
            <v>30217.1</v>
          </cell>
        </row>
        <row r="175">
          <cell r="AI175">
            <v>2485.9</v>
          </cell>
        </row>
        <row r="176">
          <cell r="AI176">
            <v>18935.7</v>
          </cell>
        </row>
        <row r="177">
          <cell r="AI177">
            <v>25632.1</v>
          </cell>
        </row>
        <row r="178">
          <cell r="AI178">
            <v>2068.1</v>
          </cell>
        </row>
        <row r="179">
          <cell r="AI179">
            <v>215439.1</v>
          </cell>
        </row>
        <row r="180">
          <cell r="AI180">
            <v>154721.5</v>
          </cell>
        </row>
        <row r="181">
          <cell r="AI181">
            <v>67403.4</v>
          </cell>
        </row>
        <row r="182">
          <cell r="AI182">
            <v>4308</v>
          </cell>
        </row>
        <row r="183">
          <cell r="AI183">
            <v>51764.5</v>
          </cell>
        </row>
        <row r="184">
          <cell r="AI184">
            <v>2616.2</v>
          </cell>
        </row>
        <row r="185">
          <cell r="AI185">
            <v>21146.4</v>
          </cell>
        </row>
        <row r="186">
          <cell r="AI186">
            <v>52047.7</v>
          </cell>
        </row>
        <row r="187">
          <cell r="AI187">
            <v>2509.2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317700</v>
          </cell>
          <cell r="H9">
            <v>2079250</v>
          </cell>
        </row>
        <row r="10">
          <cell r="F10">
            <v>2130</v>
          </cell>
          <cell r="H10">
            <v>10279</v>
          </cell>
        </row>
        <row r="13">
          <cell r="F13">
            <v>186800</v>
          </cell>
          <cell r="H13">
            <v>1028390</v>
          </cell>
        </row>
        <row r="14">
          <cell r="F14">
            <v>11100</v>
          </cell>
          <cell r="H14">
            <v>40270</v>
          </cell>
        </row>
        <row r="15">
          <cell r="F15">
            <v>27400</v>
          </cell>
          <cell r="H15">
            <v>129280</v>
          </cell>
        </row>
        <row r="18">
          <cell r="F18">
            <v>55800</v>
          </cell>
          <cell r="H18">
            <v>434740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9">
          <cell r="F9">
            <v>66300</v>
          </cell>
          <cell r="H9">
            <v>417690</v>
          </cell>
        </row>
        <row r="10">
          <cell r="F10">
            <v>1530</v>
          </cell>
          <cell r="H10">
            <v>8109</v>
          </cell>
        </row>
        <row r="13">
          <cell r="F13">
            <v>30000</v>
          </cell>
          <cell r="H13">
            <v>164670</v>
          </cell>
        </row>
        <row r="14">
          <cell r="F14">
            <v>1550</v>
          </cell>
          <cell r="H14">
            <v>6200</v>
          </cell>
        </row>
        <row r="15">
          <cell r="F15">
            <v>6150</v>
          </cell>
          <cell r="H15">
            <v>33210</v>
          </cell>
        </row>
        <row r="18">
          <cell r="F18">
            <v>31500</v>
          </cell>
          <cell r="H18">
            <v>252000</v>
          </cell>
        </row>
        <row r="19">
          <cell r="F19">
            <v>60</v>
          </cell>
          <cell r="H19">
            <v>300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9">
          <cell r="F9">
            <v>283000</v>
          </cell>
          <cell r="H9">
            <v>2520000</v>
          </cell>
        </row>
        <row r="10">
          <cell r="F10">
            <v>100</v>
          </cell>
          <cell r="H10">
            <v>760</v>
          </cell>
        </row>
        <row r="13">
          <cell r="F13">
            <v>49500</v>
          </cell>
          <cell r="H13">
            <v>399300</v>
          </cell>
        </row>
        <row r="14">
          <cell r="F14">
            <v>3800</v>
          </cell>
          <cell r="H14">
            <v>24700</v>
          </cell>
        </row>
        <row r="15">
          <cell r="F15">
            <v>1120</v>
          </cell>
          <cell r="H15">
            <v>8400</v>
          </cell>
        </row>
        <row r="18">
          <cell r="F18">
            <v>20000</v>
          </cell>
          <cell r="H18">
            <v>186000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1995</v>
          </cell>
          <cell r="H8">
            <v>9695</v>
          </cell>
          <cell r="I8">
            <v>3150</v>
          </cell>
        </row>
        <row r="9">
          <cell r="F9">
            <v>98650</v>
          </cell>
          <cell r="H9">
            <v>510400</v>
          </cell>
          <cell r="I9">
            <v>440500</v>
          </cell>
        </row>
        <row r="10">
          <cell r="F10">
            <v>350</v>
          </cell>
          <cell r="H10">
            <v>1575</v>
          </cell>
          <cell r="I10">
            <v>245</v>
          </cell>
        </row>
        <row r="11">
          <cell r="F11">
            <v>15750</v>
          </cell>
          <cell r="H11">
            <v>89615</v>
          </cell>
        </row>
        <row r="12">
          <cell r="F12">
            <v>2525</v>
          </cell>
          <cell r="H12">
            <v>13995</v>
          </cell>
        </row>
        <row r="13">
          <cell r="F13">
            <v>18275</v>
          </cell>
          <cell r="H13">
            <v>103610</v>
          </cell>
          <cell r="I13">
            <v>53250</v>
          </cell>
        </row>
        <row r="14">
          <cell r="F14">
            <v>2045</v>
          </cell>
          <cell r="H14">
            <v>9050</v>
          </cell>
          <cell r="I14">
            <v>2250</v>
          </cell>
        </row>
        <row r="15">
          <cell r="F15">
            <v>17320</v>
          </cell>
          <cell r="H15">
            <v>86450</v>
          </cell>
          <cell r="I15">
            <v>21900</v>
          </cell>
        </row>
        <row r="18">
          <cell r="F18">
            <v>330175</v>
          </cell>
          <cell r="H18">
            <v>3390550</v>
          </cell>
          <cell r="I18">
            <v>3132850</v>
          </cell>
        </row>
        <row r="19">
          <cell r="F19">
            <v>7575</v>
          </cell>
          <cell r="H19">
            <v>48025</v>
          </cell>
          <cell r="I19">
            <v>36650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138250</v>
          </cell>
          <cell r="H9">
            <v>864745</v>
          </cell>
          <cell r="I9">
            <v>612000</v>
          </cell>
        </row>
        <row r="10">
          <cell r="F10">
            <v>5510</v>
          </cell>
          <cell r="H10">
            <v>24424</v>
          </cell>
          <cell r="I10">
            <v>6000</v>
          </cell>
        </row>
        <row r="11">
          <cell r="F11">
            <v>33670</v>
          </cell>
          <cell r="H11">
            <v>198991</v>
          </cell>
        </row>
        <row r="12">
          <cell r="F12">
            <v>4050</v>
          </cell>
          <cell r="H12">
            <v>15164</v>
          </cell>
        </row>
        <row r="13">
          <cell r="F13">
            <v>37720</v>
          </cell>
          <cell r="H13">
            <v>214155</v>
          </cell>
          <cell r="I13">
            <v>79000</v>
          </cell>
        </row>
        <row r="14">
          <cell r="F14">
            <v>5650</v>
          </cell>
          <cell r="H14">
            <v>21176</v>
          </cell>
          <cell r="I14">
            <v>7500</v>
          </cell>
        </row>
        <row r="15">
          <cell r="F15">
            <v>72700</v>
          </cell>
          <cell r="H15">
            <v>370890</v>
          </cell>
          <cell r="I15">
            <v>70000</v>
          </cell>
        </row>
        <row r="18">
          <cell r="F18">
            <v>59150</v>
          </cell>
          <cell r="H18">
            <v>593100</v>
          </cell>
          <cell r="I18">
            <v>460000</v>
          </cell>
        </row>
        <row r="19">
          <cell r="F19">
            <v>510</v>
          </cell>
          <cell r="H19">
            <v>2980</v>
          </cell>
          <cell r="I19">
            <v>500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800</v>
          </cell>
        </row>
        <row r="9">
          <cell r="F9">
            <v>301100</v>
          </cell>
          <cell r="H9">
            <v>1868910</v>
          </cell>
          <cell r="I9">
            <v>1800000</v>
          </cell>
        </row>
        <row r="10">
          <cell r="F10">
            <v>1470</v>
          </cell>
          <cell r="H10">
            <v>6762</v>
          </cell>
          <cell r="I10">
            <v>3800</v>
          </cell>
        </row>
        <row r="11">
          <cell r="F11">
            <v>140400</v>
          </cell>
          <cell r="H11">
            <v>900940</v>
          </cell>
        </row>
        <row r="12">
          <cell r="F12">
            <v>52000</v>
          </cell>
          <cell r="H12">
            <v>240420</v>
          </cell>
        </row>
        <row r="13">
          <cell r="F13">
            <v>192400</v>
          </cell>
          <cell r="H13">
            <v>1141360</v>
          </cell>
          <cell r="I13">
            <v>1020000</v>
          </cell>
        </row>
        <row r="14">
          <cell r="F14">
            <v>13300</v>
          </cell>
          <cell r="H14">
            <v>49220</v>
          </cell>
          <cell r="I14">
            <v>26000</v>
          </cell>
        </row>
        <row r="15">
          <cell r="F15">
            <v>26300</v>
          </cell>
          <cell r="H15">
            <v>115570</v>
          </cell>
          <cell r="I15">
            <v>30000</v>
          </cell>
        </row>
        <row r="18">
          <cell r="F18">
            <v>57700</v>
          </cell>
          <cell r="H18">
            <v>621280</v>
          </cell>
          <cell r="I18">
            <v>560000</v>
          </cell>
        </row>
        <row r="19">
          <cell r="F19">
            <v>750</v>
          </cell>
          <cell r="H19">
            <v>3375</v>
          </cell>
          <cell r="I19">
            <v>750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62300</v>
          </cell>
          <cell r="H9">
            <v>423640</v>
          </cell>
          <cell r="I9">
            <v>392000</v>
          </cell>
        </row>
        <row r="10">
          <cell r="F10">
            <v>1370</v>
          </cell>
          <cell r="H10">
            <v>7261</v>
          </cell>
          <cell r="I10">
            <v>5300</v>
          </cell>
        </row>
        <row r="11">
          <cell r="F11">
            <v>26250</v>
          </cell>
          <cell r="H11">
            <v>175875</v>
          </cell>
        </row>
        <row r="12">
          <cell r="F12">
            <v>5070</v>
          </cell>
          <cell r="H12">
            <v>22815</v>
          </cell>
        </row>
        <row r="13">
          <cell r="F13">
            <v>31320</v>
          </cell>
          <cell r="H13">
            <v>198690</v>
          </cell>
          <cell r="I13">
            <v>123000</v>
          </cell>
        </row>
        <row r="14">
          <cell r="F14">
            <v>1920</v>
          </cell>
          <cell r="H14">
            <v>7680</v>
          </cell>
          <cell r="I14">
            <v>3400</v>
          </cell>
        </row>
        <row r="15">
          <cell r="F15">
            <v>5680</v>
          </cell>
          <cell r="H15">
            <v>22720</v>
          </cell>
          <cell r="I15">
            <v>13000</v>
          </cell>
        </row>
        <row r="18">
          <cell r="F18">
            <v>33000</v>
          </cell>
          <cell r="H18">
            <v>346500</v>
          </cell>
          <cell r="I18">
            <v>305000</v>
          </cell>
        </row>
        <row r="19">
          <cell r="F19">
            <v>50</v>
          </cell>
          <cell r="H19">
            <v>250</v>
          </cell>
          <cell r="I19">
            <v>220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295500</v>
          </cell>
          <cell r="H9">
            <v>2600400</v>
          </cell>
          <cell r="I9">
            <v>2540000</v>
          </cell>
        </row>
        <row r="10">
          <cell r="F10">
            <v>100</v>
          </cell>
          <cell r="H10">
            <v>700</v>
          </cell>
          <cell r="I10">
            <v>1000</v>
          </cell>
        </row>
        <row r="11">
          <cell r="F11">
            <v>39000</v>
          </cell>
          <cell r="H11">
            <v>335400</v>
          </cell>
        </row>
        <row r="12">
          <cell r="F12">
            <v>9000</v>
          </cell>
          <cell r="H12">
            <v>70200</v>
          </cell>
        </row>
        <row r="13">
          <cell r="F13">
            <v>48000</v>
          </cell>
          <cell r="H13">
            <v>405600</v>
          </cell>
          <cell r="I13">
            <v>345000</v>
          </cell>
        </row>
        <row r="14">
          <cell r="F14">
            <v>3000</v>
          </cell>
          <cell r="H14">
            <v>16500</v>
          </cell>
          <cell r="I14">
            <v>8000</v>
          </cell>
        </row>
        <row r="15">
          <cell r="F15">
            <v>1250</v>
          </cell>
          <cell r="H15">
            <v>8875</v>
          </cell>
          <cell r="I15">
            <v>3400</v>
          </cell>
        </row>
        <row r="18">
          <cell r="F18">
            <v>18000</v>
          </cell>
          <cell r="H18">
            <v>185400</v>
          </cell>
          <cell r="I18">
            <v>185400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552400</v>
          </cell>
          <cell r="H9">
            <v>5051700</v>
          </cell>
          <cell r="I9">
            <v>4700000</v>
          </cell>
        </row>
        <row r="10">
          <cell r="F10">
            <v>600</v>
          </cell>
          <cell r="H10">
            <v>3800</v>
          </cell>
          <cell r="I10">
            <v>3000</v>
          </cell>
        </row>
        <row r="11">
          <cell r="F11">
            <v>67100</v>
          </cell>
          <cell r="H11">
            <v>568200</v>
          </cell>
        </row>
        <row r="12">
          <cell r="F12">
            <v>35100</v>
          </cell>
          <cell r="H12">
            <v>256200</v>
          </cell>
        </row>
        <row r="13">
          <cell r="F13">
            <v>102200</v>
          </cell>
          <cell r="H13">
            <v>824400</v>
          </cell>
          <cell r="I13">
            <v>741000</v>
          </cell>
        </row>
        <row r="14">
          <cell r="F14">
            <v>4300</v>
          </cell>
          <cell r="H14">
            <v>26000</v>
          </cell>
          <cell r="I14">
            <v>20000</v>
          </cell>
        </row>
        <row r="15">
          <cell r="F15">
            <v>1700</v>
          </cell>
          <cell r="H15">
            <v>10800</v>
          </cell>
          <cell r="I15">
            <v>6000</v>
          </cell>
        </row>
        <row r="18">
          <cell r="F18">
            <v>42800</v>
          </cell>
          <cell r="H18">
            <v>432500</v>
          </cell>
          <cell r="I18">
            <v>406000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7345</v>
          </cell>
          <cell r="H8">
            <v>34550</v>
          </cell>
          <cell r="I8">
            <v>28000</v>
          </cell>
        </row>
        <row r="9">
          <cell r="F9">
            <v>105800</v>
          </cell>
          <cell r="H9">
            <v>628300</v>
          </cell>
          <cell r="I9">
            <v>560000</v>
          </cell>
        </row>
        <row r="10">
          <cell r="F10">
            <v>3125</v>
          </cell>
          <cell r="H10">
            <v>13050</v>
          </cell>
          <cell r="I10">
            <v>3400</v>
          </cell>
        </row>
        <row r="11">
          <cell r="F11">
            <v>35490</v>
          </cell>
          <cell r="H11">
            <v>202300</v>
          </cell>
        </row>
        <row r="12">
          <cell r="F12">
            <v>3260</v>
          </cell>
          <cell r="H12">
            <v>12500</v>
          </cell>
        </row>
        <row r="13">
          <cell r="F13">
            <v>38750</v>
          </cell>
          <cell r="H13">
            <v>214800</v>
          </cell>
          <cell r="I13">
            <v>115000</v>
          </cell>
        </row>
        <row r="14">
          <cell r="F14">
            <v>2560</v>
          </cell>
          <cell r="H14">
            <v>8970</v>
          </cell>
          <cell r="I14">
            <v>5800</v>
          </cell>
        </row>
        <row r="15">
          <cell r="F15">
            <v>20350</v>
          </cell>
          <cell r="H15">
            <v>102100</v>
          </cell>
          <cell r="I15">
            <v>31000</v>
          </cell>
        </row>
        <row r="18">
          <cell r="F18">
            <v>131500</v>
          </cell>
          <cell r="H18">
            <v>1360800</v>
          </cell>
          <cell r="I18">
            <v>1300000</v>
          </cell>
        </row>
        <row r="19">
          <cell r="F19">
            <v>6740</v>
          </cell>
          <cell r="H19">
            <v>47600</v>
          </cell>
          <cell r="I19">
            <v>32600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41200</v>
          </cell>
          <cell r="H8">
            <v>134000</v>
          </cell>
          <cell r="I8">
            <v>129700</v>
          </cell>
        </row>
        <row r="9">
          <cell r="F9">
            <v>10200</v>
          </cell>
          <cell r="H9">
            <v>38600</v>
          </cell>
          <cell r="I9">
            <v>30600</v>
          </cell>
        </row>
        <row r="10">
          <cell r="F10">
            <v>335</v>
          </cell>
          <cell r="H10">
            <v>1025</v>
          </cell>
          <cell r="I10">
            <v>340</v>
          </cell>
        </row>
        <row r="11">
          <cell r="F11">
            <v>8200</v>
          </cell>
          <cell r="H11">
            <v>28000</v>
          </cell>
        </row>
        <row r="12">
          <cell r="F12">
            <v>2750</v>
          </cell>
          <cell r="H12">
            <v>8900</v>
          </cell>
        </row>
        <row r="13">
          <cell r="F13">
            <v>10950</v>
          </cell>
          <cell r="H13">
            <v>36900</v>
          </cell>
          <cell r="I13">
            <v>17000</v>
          </cell>
        </row>
        <row r="14">
          <cell r="F14">
            <v>1500</v>
          </cell>
          <cell r="H14">
            <v>3650</v>
          </cell>
          <cell r="I14">
            <v>325</v>
          </cell>
        </row>
        <row r="15">
          <cell r="F15">
            <v>3250</v>
          </cell>
          <cell r="H15">
            <v>13450</v>
          </cell>
          <cell r="I15">
            <v>2600</v>
          </cell>
        </row>
        <row r="18">
          <cell r="F18">
            <v>5350</v>
          </cell>
          <cell r="H18">
            <v>42500</v>
          </cell>
          <cell r="I18">
            <v>31500</v>
          </cell>
        </row>
        <row r="19">
          <cell r="F19">
            <v>2150</v>
          </cell>
          <cell r="H19">
            <v>10900</v>
          </cell>
          <cell r="I19">
            <v>5475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  <cell r="I8">
            <v>2300</v>
          </cell>
        </row>
        <row r="9">
          <cell r="F9">
            <v>391880</v>
          </cell>
          <cell r="H9">
            <v>3343000</v>
          </cell>
          <cell r="I9">
            <v>3167000</v>
          </cell>
        </row>
        <row r="10">
          <cell r="F10">
            <v>280</v>
          </cell>
          <cell r="H10">
            <v>1270</v>
          </cell>
          <cell r="I10">
            <v>1205</v>
          </cell>
        </row>
        <row r="11">
          <cell r="F11">
            <v>112200</v>
          </cell>
          <cell r="H11">
            <v>820000</v>
          </cell>
        </row>
        <row r="12">
          <cell r="F12">
            <v>168600</v>
          </cell>
          <cell r="H12">
            <v>1143000</v>
          </cell>
        </row>
        <row r="13">
          <cell r="F13">
            <v>280800</v>
          </cell>
          <cell r="H13">
            <v>1963700</v>
          </cell>
          <cell r="I13">
            <v>1893600</v>
          </cell>
        </row>
        <row r="14">
          <cell r="F14">
            <v>6140</v>
          </cell>
          <cell r="H14">
            <v>30500</v>
          </cell>
          <cell r="I14">
            <v>23500</v>
          </cell>
        </row>
        <row r="15">
          <cell r="F15">
            <v>5780</v>
          </cell>
          <cell r="H15">
            <v>36600</v>
          </cell>
          <cell r="I15">
            <v>21750</v>
          </cell>
        </row>
        <row r="18">
          <cell r="F18">
            <v>53230</v>
          </cell>
          <cell r="H18">
            <v>529140</v>
          </cell>
          <cell r="I18">
            <v>518000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546000</v>
          </cell>
          <cell r="H9">
            <v>4956960</v>
          </cell>
        </row>
        <row r="10">
          <cell r="F10">
            <v>580</v>
          </cell>
          <cell r="H10">
            <v>3760</v>
          </cell>
        </row>
        <row r="13">
          <cell r="F13">
            <v>96200</v>
          </cell>
          <cell r="H13">
            <v>749300</v>
          </cell>
        </row>
        <row r="14">
          <cell r="F14">
            <v>4000</v>
          </cell>
          <cell r="H14">
            <v>24800</v>
          </cell>
        </row>
        <row r="15">
          <cell r="F15">
            <v>1700</v>
          </cell>
          <cell r="H15">
            <v>10800</v>
          </cell>
        </row>
        <row r="18">
          <cell r="F18">
            <v>54300</v>
          </cell>
          <cell r="H18">
            <v>490300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211100</v>
          </cell>
          <cell r="H9">
            <v>1426000</v>
          </cell>
          <cell r="I9">
            <v>1300000</v>
          </cell>
        </row>
        <row r="10">
          <cell r="F10">
            <v>430</v>
          </cell>
          <cell r="H10">
            <v>1900</v>
          </cell>
          <cell r="I10">
            <v>1000</v>
          </cell>
        </row>
        <row r="11">
          <cell r="F11">
            <v>100200</v>
          </cell>
          <cell r="H11">
            <v>680000</v>
          </cell>
        </row>
        <row r="12">
          <cell r="F12">
            <v>71800</v>
          </cell>
          <cell r="H12">
            <v>360000</v>
          </cell>
        </row>
        <row r="13">
          <cell r="F13">
            <v>172000</v>
          </cell>
          <cell r="H13">
            <v>1040000</v>
          </cell>
          <cell r="I13">
            <v>890000</v>
          </cell>
        </row>
        <row r="14">
          <cell r="F14">
            <v>5190</v>
          </cell>
          <cell r="H14">
            <v>20500</v>
          </cell>
          <cell r="I14">
            <v>7000</v>
          </cell>
        </row>
        <row r="15">
          <cell r="F15">
            <v>11300</v>
          </cell>
          <cell r="H15">
            <v>61000</v>
          </cell>
          <cell r="I15">
            <v>26000</v>
          </cell>
        </row>
        <row r="18">
          <cell r="F18">
            <v>23000</v>
          </cell>
          <cell r="H18">
            <v>220000</v>
          </cell>
          <cell r="I18">
            <v>215000</v>
          </cell>
        </row>
        <row r="19">
          <cell r="F19">
            <v>540</v>
          </cell>
          <cell r="H19">
            <v>2500</v>
          </cell>
          <cell r="I19">
            <v>1000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  <cell r="I9">
            <v>325000</v>
          </cell>
        </row>
        <row r="10">
          <cell r="F10">
            <v>180</v>
          </cell>
          <cell r="H10">
            <v>800</v>
          </cell>
          <cell r="I10">
            <v>300</v>
          </cell>
        </row>
        <row r="11">
          <cell r="F11">
            <v>3600</v>
          </cell>
          <cell r="H11">
            <v>24000</v>
          </cell>
        </row>
        <row r="12">
          <cell r="F12">
            <v>1100</v>
          </cell>
          <cell r="H12">
            <v>5000</v>
          </cell>
        </row>
        <row r="13">
          <cell r="F13">
            <v>4700</v>
          </cell>
          <cell r="H13">
            <v>29000</v>
          </cell>
          <cell r="I13">
            <v>10300</v>
          </cell>
        </row>
        <row r="14">
          <cell r="F14">
            <v>720</v>
          </cell>
          <cell r="H14">
            <v>3000</v>
          </cell>
          <cell r="I14">
            <v>700</v>
          </cell>
        </row>
        <row r="15">
          <cell r="F15">
            <v>1700</v>
          </cell>
          <cell r="H15">
            <v>9000</v>
          </cell>
          <cell r="I15">
            <v>2100</v>
          </cell>
        </row>
        <row r="18">
          <cell r="F18">
            <v>136000</v>
          </cell>
          <cell r="H18">
            <v>1570000</v>
          </cell>
          <cell r="I18">
            <v>1550000</v>
          </cell>
        </row>
        <row r="19">
          <cell r="F19">
            <v>350</v>
          </cell>
          <cell r="H19">
            <v>3150</v>
          </cell>
          <cell r="I19">
            <v>2300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298307</v>
          </cell>
          <cell r="H9">
            <v>2241329</v>
          </cell>
          <cell r="I9">
            <v>1803000</v>
          </cell>
        </row>
        <row r="10">
          <cell r="F10">
            <v>300</v>
          </cell>
          <cell r="H10">
            <v>1370.5</v>
          </cell>
          <cell r="I10">
            <v>813</v>
          </cell>
        </row>
        <row r="11">
          <cell r="F11">
            <v>67464</v>
          </cell>
          <cell r="H11">
            <v>493620.8</v>
          </cell>
        </row>
        <row r="12">
          <cell r="F12">
            <v>6457</v>
          </cell>
          <cell r="H12">
            <v>46064.3</v>
          </cell>
        </row>
        <row r="13">
          <cell r="F13">
            <v>73921</v>
          </cell>
          <cell r="H13">
            <v>539685.1</v>
          </cell>
          <cell r="I13">
            <v>400000</v>
          </cell>
        </row>
        <row r="14">
          <cell r="F14">
            <v>10860</v>
          </cell>
          <cell r="H14">
            <v>59729.6</v>
          </cell>
          <cell r="I14">
            <v>36100</v>
          </cell>
        </row>
        <row r="15">
          <cell r="F15">
            <v>45092</v>
          </cell>
          <cell r="H15">
            <v>292469</v>
          </cell>
          <cell r="I15">
            <v>217000</v>
          </cell>
        </row>
        <row r="18">
          <cell r="F18">
            <v>89817</v>
          </cell>
          <cell r="H18">
            <v>821547.6451631055</v>
          </cell>
          <cell r="I18">
            <v>707076</v>
          </cell>
        </row>
        <row r="19">
          <cell r="F19">
            <v>175</v>
          </cell>
          <cell r="H19">
            <v>1050</v>
          </cell>
          <cell r="I19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24845</v>
          </cell>
          <cell r="H8">
            <v>166350</v>
          </cell>
          <cell r="I8">
            <v>163500</v>
          </cell>
        </row>
        <row r="9">
          <cell r="F9">
            <v>394690</v>
          </cell>
          <cell r="H9">
            <v>2870285</v>
          </cell>
          <cell r="I9">
            <v>2450000</v>
          </cell>
        </row>
        <row r="10">
          <cell r="F10">
            <v>1175</v>
          </cell>
          <cell r="H10">
            <v>6500</v>
          </cell>
          <cell r="I10">
            <v>4100</v>
          </cell>
        </row>
        <row r="11">
          <cell r="F11">
            <v>58375</v>
          </cell>
          <cell r="H11">
            <v>406480</v>
          </cell>
        </row>
        <row r="12">
          <cell r="F12">
            <v>6115</v>
          </cell>
          <cell r="H12">
            <v>35200</v>
          </cell>
        </row>
        <row r="13">
          <cell r="F13">
            <v>64490</v>
          </cell>
          <cell r="H13">
            <v>441680</v>
          </cell>
          <cell r="I13">
            <v>288000</v>
          </cell>
        </row>
        <row r="14">
          <cell r="F14">
            <v>5235</v>
          </cell>
          <cell r="H14">
            <v>28600</v>
          </cell>
          <cell r="I14">
            <v>13220</v>
          </cell>
        </row>
        <row r="15">
          <cell r="F15">
            <v>55785</v>
          </cell>
          <cell r="H15">
            <v>317530</v>
          </cell>
          <cell r="I15">
            <v>171000</v>
          </cell>
        </row>
        <row r="18">
          <cell r="F18">
            <v>144700</v>
          </cell>
          <cell r="H18">
            <v>1402930</v>
          </cell>
          <cell r="I18">
            <v>1210000</v>
          </cell>
        </row>
        <row r="19">
          <cell r="F19">
            <v>1635</v>
          </cell>
          <cell r="H19">
            <v>10120</v>
          </cell>
          <cell r="I19">
            <v>3000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  <cell r="I8">
            <v>456000</v>
          </cell>
        </row>
        <row r="9">
          <cell r="F9">
            <v>677800</v>
          </cell>
          <cell r="H9">
            <v>5053000</v>
          </cell>
          <cell r="I9">
            <v>4800000</v>
          </cell>
        </row>
        <row r="10">
          <cell r="F10">
            <v>6800</v>
          </cell>
          <cell r="H10">
            <v>40000</v>
          </cell>
          <cell r="I10">
            <v>24000</v>
          </cell>
        </row>
        <row r="11">
          <cell r="F11">
            <v>203800</v>
          </cell>
          <cell r="H11">
            <v>1470000</v>
          </cell>
        </row>
        <row r="12">
          <cell r="F12">
            <v>84100</v>
          </cell>
          <cell r="H12">
            <v>532000</v>
          </cell>
        </row>
        <row r="13">
          <cell r="F13">
            <v>287900</v>
          </cell>
          <cell r="H13">
            <v>2002000</v>
          </cell>
          <cell r="I13">
            <v>1905000</v>
          </cell>
        </row>
        <row r="14">
          <cell r="F14">
            <v>11100</v>
          </cell>
          <cell r="H14">
            <v>55000</v>
          </cell>
          <cell r="I14">
            <v>31000</v>
          </cell>
        </row>
        <row r="15">
          <cell r="F15">
            <v>26300</v>
          </cell>
          <cell r="H15">
            <v>139000</v>
          </cell>
          <cell r="I15">
            <v>69000</v>
          </cell>
        </row>
        <row r="18">
          <cell r="F18">
            <v>164300</v>
          </cell>
          <cell r="H18">
            <v>1700000</v>
          </cell>
          <cell r="I18">
            <v>1470000</v>
          </cell>
        </row>
        <row r="19">
          <cell r="F19">
            <v>7500</v>
          </cell>
          <cell r="H19">
            <v>45000</v>
          </cell>
          <cell r="I19">
            <v>29000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2470</v>
          </cell>
          <cell r="H8">
            <v>17290</v>
          </cell>
          <cell r="I8">
            <v>15000</v>
          </cell>
        </row>
        <row r="9">
          <cell r="F9">
            <v>238350</v>
          </cell>
          <cell r="H9">
            <v>2049810</v>
          </cell>
          <cell r="I9">
            <v>1940000</v>
          </cell>
        </row>
        <row r="10">
          <cell r="F10">
            <v>360</v>
          </cell>
          <cell r="H10">
            <v>2340</v>
          </cell>
          <cell r="I10">
            <v>2000</v>
          </cell>
        </row>
        <row r="11">
          <cell r="F11">
            <v>38920</v>
          </cell>
          <cell r="H11">
            <v>311360</v>
          </cell>
        </row>
        <row r="12">
          <cell r="F12">
            <v>35490</v>
          </cell>
          <cell r="H12">
            <v>251979</v>
          </cell>
        </row>
        <row r="13">
          <cell r="F13">
            <v>74410</v>
          </cell>
          <cell r="H13">
            <v>563339</v>
          </cell>
          <cell r="I13">
            <v>530000</v>
          </cell>
        </row>
        <row r="14">
          <cell r="F14">
            <v>2450</v>
          </cell>
          <cell r="H14">
            <v>15925</v>
          </cell>
          <cell r="I14">
            <v>12700</v>
          </cell>
        </row>
        <row r="15">
          <cell r="F15">
            <v>1440</v>
          </cell>
          <cell r="H15">
            <v>9360</v>
          </cell>
          <cell r="I15">
            <v>4900</v>
          </cell>
        </row>
        <row r="18">
          <cell r="F18">
            <v>43170</v>
          </cell>
          <cell r="H18">
            <v>466236</v>
          </cell>
          <cell r="I18">
            <v>410000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26350</v>
          </cell>
          <cell r="H8">
            <v>167185</v>
          </cell>
          <cell r="I8">
            <v>162000</v>
          </cell>
        </row>
        <row r="9">
          <cell r="F9">
            <v>394940</v>
          </cell>
          <cell r="H9">
            <v>2660462</v>
          </cell>
          <cell r="I9">
            <v>2470000</v>
          </cell>
        </row>
        <row r="10">
          <cell r="F10">
            <v>655</v>
          </cell>
          <cell r="H10">
            <v>3275</v>
          </cell>
          <cell r="I10">
            <v>1250</v>
          </cell>
        </row>
        <row r="11">
          <cell r="F11">
            <v>86500</v>
          </cell>
          <cell r="H11">
            <v>549240</v>
          </cell>
        </row>
        <row r="12">
          <cell r="F12">
            <v>22170</v>
          </cell>
          <cell r="H12">
            <v>125187</v>
          </cell>
        </row>
        <row r="13">
          <cell r="F13">
            <v>108670</v>
          </cell>
          <cell r="H13">
            <v>674427</v>
          </cell>
          <cell r="I13">
            <v>560000</v>
          </cell>
        </row>
        <row r="14">
          <cell r="F14">
            <v>5050</v>
          </cell>
          <cell r="H14">
            <v>20887</v>
          </cell>
          <cell r="I14">
            <v>7200</v>
          </cell>
        </row>
        <row r="15">
          <cell r="F15">
            <v>27650</v>
          </cell>
          <cell r="H15">
            <v>142455</v>
          </cell>
          <cell r="I15">
            <v>56500</v>
          </cell>
        </row>
        <row r="18">
          <cell r="F18">
            <v>210460</v>
          </cell>
          <cell r="H18">
            <v>2155124</v>
          </cell>
          <cell r="I18">
            <v>2020000</v>
          </cell>
        </row>
        <row r="19">
          <cell r="F19">
            <v>5420</v>
          </cell>
          <cell r="H19">
            <v>35230</v>
          </cell>
          <cell r="I19">
            <v>19100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651</v>
          </cell>
          <cell r="H8">
            <v>4036.2</v>
          </cell>
          <cell r="I8">
            <v>200</v>
          </cell>
        </row>
        <row r="9">
          <cell r="F9">
            <v>273660</v>
          </cell>
          <cell r="H9">
            <v>2318447.52</v>
          </cell>
          <cell r="I9">
            <v>2300000</v>
          </cell>
        </row>
        <row r="10">
          <cell r="F10">
            <v>62</v>
          </cell>
          <cell r="H10">
            <v>434</v>
          </cell>
          <cell r="I10">
            <v>430</v>
          </cell>
        </row>
        <row r="11">
          <cell r="F11">
            <v>48902</v>
          </cell>
          <cell r="H11">
            <v>391949.53</v>
          </cell>
        </row>
        <row r="12">
          <cell r="F12">
            <v>5434</v>
          </cell>
          <cell r="H12">
            <v>43553.51</v>
          </cell>
        </row>
        <row r="13">
          <cell r="F13">
            <v>54336</v>
          </cell>
          <cell r="H13">
            <v>435503.04</v>
          </cell>
          <cell r="I13">
            <v>400000</v>
          </cell>
        </row>
        <row r="14">
          <cell r="F14">
            <v>1520</v>
          </cell>
          <cell r="H14">
            <v>8127.44</v>
          </cell>
          <cell r="I14">
            <v>4300</v>
          </cell>
        </row>
        <row r="15">
          <cell r="F15">
            <v>1070</v>
          </cell>
          <cell r="H15">
            <v>5174.52</v>
          </cell>
          <cell r="I15">
            <v>2700</v>
          </cell>
        </row>
        <row r="18">
          <cell r="F18">
            <v>10139</v>
          </cell>
          <cell r="H18">
            <v>90216.82200000001</v>
          </cell>
          <cell r="I18">
            <v>63000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500</v>
          </cell>
          <cell r="H8">
            <v>2700</v>
          </cell>
          <cell r="I8">
            <v>1600</v>
          </cell>
        </row>
        <row r="9">
          <cell r="F9">
            <v>219000</v>
          </cell>
          <cell r="H9">
            <v>1650930</v>
          </cell>
          <cell r="I9">
            <v>1390000</v>
          </cell>
        </row>
        <row r="10">
          <cell r="F10">
            <v>265</v>
          </cell>
          <cell r="H10">
            <v>1490</v>
          </cell>
          <cell r="I10">
            <v>995</v>
          </cell>
        </row>
        <row r="11">
          <cell r="F11">
            <v>43700</v>
          </cell>
          <cell r="H11">
            <v>312650.25531914894</v>
          </cell>
        </row>
        <row r="12">
          <cell r="F12">
            <v>3300</v>
          </cell>
          <cell r="H12">
            <v>23166</v>
          </cell>
        </row>
        <row r="13">
          <cell r="F13">
            <v>47000</v>
          </cell>
          <cell r="H13">
            <v>335816.25531914894</v>
          </cell>
          <cell r="I13">
            <v>255000</v>
          </cell>
        </row>
        <row r="14">
          <cell r="F14">
            <v>7200</v>
          </cell>
          <cell r="H14">
            <v>43080</v>
          </cell>
          <cell r="I14">
            <v>29200</v>
          </cell>
        </row>
        <row r="15">
          <cell r="F15">
            <v>8600</v>
          </cell>
          <cell r="H15">
            <v>50950</v>
          </cell>
          <cell r="I15">
            <v>24100</v>
          </cell>
        </row>
        <row r="18">
          <cell r="F18">
            <v>16100</v>
          </cell>
          <cell r="H18">
            <v>150000</v>
          </cell>
          <cell r="I18">
            <v>123000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 "/>
      <sheetName val="Nomenclatures"/>
      <sheetName val="Récolte_N+1"/>
      <sheetName val="Feuille4"/>
      <sheetName val="Récolte_N"/>
    </sheetNames>
    <sheetDataSet>
      <sheetData sheetId="0">
        <row r="8">
          <cell r="F8">
            <v>54250</v>
          </cell>
          <cell r="H8">
            <v>281371</v>
          </cell>
          <cell r="I8">
            <v>280000</v>
          </cell>
        </row>
        <row r="9">
          <cell r="F9">
            <v>280080</v>
          </cell>
          <cell r="H9">
            <v>1480770</v>
          </cell>
          <cell r="I9">
            <v>1420000</v>
          </cell>
        </row>
        <row r="10">
          <cell r="F10">
            <v>1155</v>
          </cell>
          <cell r="H10">
            <v>4420</v>
          </cell>
          <cell r="I10">
            <v>2000</v>
          </cell>
        </row>
        <row r="11">
          <cell r="F11">
            <v>88167</v>
          </cell>
          <cell r="H11">
            <v>431289</v>
          </cell>
        </row>
        <row r="12">
          <cell r="F12">
            <v>6620</v>
          </cell>
          <cell r="H12">
            <v>22750</v>
          </cell>
        </row>
        <row r="13">
          <cell r="F13">
            <v>94787</v>
          </cell>
          <cell r="H13">
            <v>454039</v>
          </cell>
          <cell r="I13">
            <v>220000</v>
          </cell>
        </row>
        <row r="14">
          <cell r="F14">
            <v>6560</v>
          </cell>
          <cell r="H14">
            <v>21361</v>
          </cell>
          <cell r="I14">
            <v>6700</v>
          </cell>
        </row>
        <row r="15">
          <cell r="F15">
            <v>46656</v>
          </cell>
          <cell r="H15">
            <v>193529</v>
          </cell>
          <cell r="I15">
            <v>50000</v>
          </cell>
        </row>
        <row r="18">
          <cell r="F18">
            <v>175729</v>
          </cell>
          <cell r="H18">
            <v>1684912</v>
          </cell>
          <cell r="I18">
            <v>1300000</v>
          </cell>
        </row>
        <row r="19">
          <cell r="F19">
            <v>27310</v>
          </cell>
          <cell r="H19">
            <v>170042</v>
          </cell>
          <cell r="I19">
            <v>160000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8">
          <cell r="F8">
            <v>7930</v>
          </cell>
          <cell r="H8">
            <v>42400</v>
          </cell>
        </row>
        <row r="9">
          <cell r="F9">
            <v>118875</v>
          </cell>
          <cell r="H9">
            <v>705000</v>
          </cell>
        </row>
        <row r="10">
          <cell r="F10">
            <v>3550</v>
          </cell>
          <cell r="H10">
            <v>16050</v>
          </cell>
        </row>
        <row r="13">
          <cell r="F13">
            <v>38075</v>
          </cell>
          <cell r="H13">
            <v>202420</v>
          </cell>
        </row>
        <row r="14">
          <cell r="F14">
            <v>2320</v>
          </cell>
          <cell r="H14">
            <v>8160</v>
          </cell>
        </row>
        <row r="15">
          <cell r="F15">
            <v>21320</v>
          </cell>
          <cell r="H15">
            <v>115450</v>
          </cell>
        </row>
        <row r="18">
          <cell r="F18">
            <v>123500</v>
          </cell>
          <cell r="H18">
            <v>1014000</v>
          </cell>
        </row>
        <row r="19">
          <cell r="F19">
            <v>4870</v>
          </cell>
          <cell r="H19">
            <v>30850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  <cell r="I8">
            <v>202000</v>
          </cell>
        </row>
        <row r="9">
          <cell r="F9">
            <v>17400</v>
          </cell>
          <cell r="H9">
            <v>81700</v>
          </cell>
          <cell r="I9">
            <v>59000</v>
          </cell>
        </row>
        <row r="10">
          <cell r="F10">
            <v>1600</v>
          </cell>
          <cell r="H10">
            <v>5440</v>
          </cell>
          <cell r="I10">
            <v>450</v>
          </cell>
        </row>
        <row r="11">
          <cell r="F11">
            <v>11500</v>
          </cell>
          <cell r="H11">
            <v>48300</v>
          </cell>
        </row>
        <row r="12">
          <cell r="F12">
            <v>1800</v>
          </cell>
          <cell r="H12">
            <v>6500</v>
          </cell>
        </row>
        <row r="13">
          <cell r="F13">
            <v>13300</v>
          </cell>
          <cell r="H13">
            <v>54800</v>
          </cell>
          <cell r="I13">
            <v>24400</v>
          </cell>
        </row>
        <row r="14">
          <cell r="F14">
            <v>1000</v>
          </cell>
          <cell r="H14">
            <v>3400</v>
          </cell>
          <cell r="I14">
            <v>550</v>
          </cell>
        </row>
        <row r="15">
          <cell r="F15">
            <v>6900</v>
          </cell>
          <cell r="H15">
            <v>28300</v>
          </cell>
          <cell r="I15">
            <v>2600</v>
          </cell>
        </row>
        <row r="18">
          <cell r="F18">
            <v>5000</v>
          </cell>
          <cell r="H18">
            <v>31500</v>
          </cell>
          <cell r="I18">
            <v>15000</v>
          </cell>
        </row>
        <row r="19">
          <cell r="F19">
            <v>2800</v>
          </cell>
          <cell r="H19">
            <v>17400</v>
          </cell>
          <cell r="I19">
            <v>10000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5005907</v>
          </cell>
          <cell r="E33">
            <v>37504428.52</v>
          </cell>
          <cell r="G33">
            <v>34499100</v>
          </cell>
        </row>
        <row r="35">
          <cell r="C35">
            <v>4975768</v>
          </cell>
          <cell r="E35">
            <v>36805989.4</v>
          </cell>
          <cell r="G35">
            <v>34012129.1</v>
          </cell>
        </row>
        <row r="64">
          <cell r="C64">
            <v>30755851.400000002</v>
          </cell>
          <cell r="D64">
            <v>30438027.900000002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  <sheetName val="BLETENDRE"/>
      <sheetName val="BLED"/>
      <sheetName val="BLEDU"/>
    </sheetNames>
    <sheetDataSet>
      <sheetData sheetId="0">
        <row r="33">
          <cell r="C33">
            <v>288166</v>
          </cell>
          <cell r="E33">
            <v>1497103.2</v>
          </cell>
          <cell r="G33">
            <v>1444650</v>
          </cell>
        </row>
        <row r="35">
          <cell r="C35">
            <v>340737</v>
          </cell>
          <cell r="E35">
            <v>1818003</v>
          </cell>
          <cell r="G35">
            <v>1820044.4</v>
          </cell>
        </row>
        <row r="64">
          <cell r="C64">
            <v>1345669.6</v>
          </cell>
          <cell r="D64">
            <v>1656293.5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1755929</v>
          </cell>
          <cell r="E33">
            <v>11673504.395319147</v>
          </cell>
          <cell r="G33">
            <v>9869550</v>
          </cell>
        </row>
        <row r="35">
          <cell r="C35">
            <v>1634686</v>
          </cell>
          <cell r="E35">
            <v>10325387.095348837</v>
          </cell>
          <cell r="G35">
            <v>8442582.600000001</v>
          </cell>
        </row>
        <row r="64">
          <cell r="C64">
            <v>9286602.3</v>
          </cell>
          <cell r="D64">
            <v>7867890.6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97300</v>
          </cell>
          <cell r="E33">
            <v>452356.04</v>
          </cell>
          <cell r="G33">
            <v>245945</v>
          </cell>
        </row>
        <row r="35">
          <cell r="C35">
            <v>94624</v>
          </cell>
          <cell r="E35">
            <v>443656.5</v>
          </cell>
          <cell r="G35">
            <v>248872.19999999998</v>
          </cell>
        </row>
        <row r="64">
          <cell r="C64">
            <v>222459.3</v>
          </cell>
          <cell r="D64">
            <v>228710.6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26122</v>
          </cell>
          <cell r="E33">
            <v>127836.5</v>
          </cell>
          <cell r="G33">
            <v>61628</v>
          </cell>
        </row>
        <row r="35">
          <cell r="C35">
            <v>29501</v>
          </cell>
          <cell r="E35">
            <v>145309.4</v>
          </cell>
          <cell r="G35">
            <v>61347.80000000001</v>
          </cell>
        </row>
        <row r="64">
          <cell r="C64">
            <v>51850.399999999994</v>
          </cell>
          <cell r="D64">
            <v>55800.200000000004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386823</v>
          </cell>
          <cell r="E33">
            <v>2016222.52</v>
          </cell>
          <cell r="G33">
            <v>833550</v>
          </cell>
        </row>
        <row r="35">
          <cell r="C35">
            <v>386904</v>
          </cell>
          <cell r="E35">
            <v>2050998.2</v>
          </cell>
          <cell r="G35">
            <v>783751.3999999999</v>
          </cell>
        </row>
        <row r="64">
          <cell r="C64">
            <v>785997.7999999999</v>
          </cell>
          <cell r="D64">
            <v>733981.6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1749320</v>
          </cell>
          <cell r="E33">
            <v>17794236.46716311</v>
          </cell>
          <cell r="G33">
            <v>15981826</v>
          </cell>
        </row>
        <row r="35">
          <cell r="C35">
            <v>1762791</v>
          </cell>
          <cell r="E35">
            <v>14481049.89976104</v>
          </cell>
          <cell r="G35">
            <v>12469803.399999999</v>
          </cell>
        </row>
        <row r="64">
          <cell r="C64">
            <v>14464912.499999998</v>
          </cell>
          <cell r="D64">
            <v>11029486.2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63505</v>
          </cell>
          <cell r="E33">
            <v>397622</v>
          </cell>
          <cell r="G33">
            <v>300595</v>
          </cell>
        </row>
        <row r="35">
          <cell r="C35">
            <v>51850</v>
          </cell>
          <cell r="E35">
            <v>280987</v>
          </cell>
          <cell r="G35">
            <v>146194.60000000003</v>
          </cell>
        </row>
        <row r="64">
          <cell r="C64">
            <v>272724.1</v>
          </cell>
          <cell r="D64">
            <v>138608.39999999997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8">
          <cell r="F8">
            <v>42880</v>
          </cell>
          <cell r="H8">
            <v>180750</v>
          </cell>
        </row>
        <row r="9">
          <cell r="F9">
            <v>9000</v>
          </cell>
          <cell r="H9">
            <v>36800</v>
          </cell>
        </row>
        <row r="10">
          <cell r="F10">
            <v>410</v>
          </cell>
          <cell r="H10">
            <v>1230</v>
          </cell>
        </row>
        <row r="13">
          <cell r="F13">
            <v>9250</v>
          </cell>
          <cell r="H13">
            <v>35300</v>
          </cell>
        </row>
        <row r="14">
          <cell r="F14">
            <v>1650</v>
          </cell>
          <cell r="H14">
            <v>4075</v>
          </cell>
        </row>
        <row r="15">
          <cell r="F15">
            <v>3375</v>
          </cell>
          <cell r="H15">
            <v>13150</v>
          </cell>
        </row>
        <row r="18">
          <cell r="F18">
            <v>5900</v>
          </cell>
          <cell r="H18">
            <v>50000</v>
          </cell>
        </row>
        <row r="19">
          <cell r="F19">
            <v>1755</v>
          </cell>
          <cell r="H19">
            <v>8600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8">
          <cell r="F8">
            <v>425</v>
          </cell>
          <cell r="H8">
            <v>2271</v>
          </cell>
        </row>
        <row r="9">
          <cell r="F9">
            <v>411480</v>
          </cell>
          <cell r="H9">
            <v>3286270</v>
          </cell>
        </row>
        <row r="10">
          <cell r="F10">
            <v>240</v>
          </cell>
          <cell r="H10">
            <v>1080</v>
          </cell>
        </row>
        <row r="13">
          <cell r="F13">
            <v>268770</v>
          </cell>
          <cell r="H13">
            <v>1779140</v>
          </cell>
        </row>
        <row r="14">
          <cell r="F14">
            <v>6000</v>
          </cell>
          <cell r="H14">
            <v>31788</v>
          </cell>
        </row>
        <row r="15">
          <cell r="F15">
            <v>5430</v>
          </cell>
          <cell r="H15">
            <v>32665</v>
          </cell>
        </row>
        <row r="18">
          <cell r="F18">
            <v>51620</v>
          </cell>
          <cell r="H18">
            <v>391185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B7" sqref="B7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94" bestFit="1" customWidth="1"/>
    <col min="5" max="5" width="14.66015625" style="95" customWidth="1"/>
    <col min="6" max="6" width="11.5" style="94" customWidth="1"/>
    <col min="7" max="7" width="11.5" style="96" customWidth="1"/>
    <col min="8" max="9" width="11.5" style="23" customWidth="1"/>
    <col min="10" max="10" width="16.66015625" style="29" customWidth="1"/>
    <col min="11" max="16384" width="11.5" style="23" customWidth="1"/>
  </cols>
  <sheetData>
    <row r="1" spans="2:9" ht="10.5">
      <c r="B1" s="24"/>
      <c r="C1" s="25"/>
      <c r="D1" s="26"/>
      <c r="E1" s="27"/>
      <c r="F1" s="28"/>
      <c r="G1" s="28"/>
      <c r="H1" s="28"/>
      <c r="I1" s="28"/>
    </row>
    <row r="2" spans="1:9" ht="12.75">
      <c r="A2" s="30"/>
      <c r="B2" s="31"/>
      <c r="C2" s="32"/>
      <c r="D2" s="33"/>
      <c r="E2" s="34"/>
      <c r="F2" s="35"/>
      <c r="G2" s="35"/>
      <c r="H2" s="35"/>
      <c r="I2" s="35"/>
    </row>
    <row r="3" spans="1:10" s="40" customFormat="1" ht="12.75">
      <c r="A3" s="36"/>
      <c r="B3" s="37"/>
      <c r="C3" s="38"/>
      <c r="D3" s="38"/>
      <c r="E3" s="38"/>
      <c r="F3" s="39"/>
      <c r="G3" s="38"/>
      <c r="H3" s="38"/>
      <c r="I3" s="38"/>
      <c r="J3" s="29"/>
    </row>
    <row r="4" spans="1:10" s="40" customFormat="1" ht="12.75">
      <c r="A4" s="36"/>
      <c r="B4" s="38"/>
      <c r="C4" s="38"/>
      <c r="D4" s="38"/>
      <c r="E4" s="38"/>
      <c r="F4" s="39"/>
      <c r="G4" s="38"/>
      <c r="H4" s="38"/>
      <c r="I4" s="38"/>
      <c r="J4" s="29"/>
    </row>
    <row r="5" spans="1:9" ht="12.75">
      <c r="A5" s="30"/>
      <c r="B5" s="32"/>
      <c r="C5" s="32"/>
      <c r="D5" s="33"/>
      <c r="E5" s="34"/>
      <c r="F5" s="33"/>
      <c r="G5" s="41"/>
      <c r="H5" s="32"/>
      <c r="I5" s="32"/>
    </row>
    <row r="6" spans="1:11" s="40" customFormat="1" ht="24.75" customHeight="1">
      <c r="A6" s="36"/>
      <c r="B6" s="42"/>
      <c r="C6" s="42"/>
      <c r="D6" s="42"/>
      <c r="E6" s="42"/>
      <c r="F6" s="42"/>
      <c r="G6" s="42"/>
      <c r="H6" s="42"/>
      <c r="I6" s="42"/>
      <c r="J6" s="29"/>
      <c r="K6" s="43"/>
    </row>
    <row r="7" spans="1:9" ht="12.75">
      <c r="A7" s="30"/>
      <c r="B7" s="32"/>
      <c r="C7" s="32"/>
      <c r="D7" s="33"/>
      <c r="E7" s="33"/>
      <c r="F7" s="33"/>
      <c r="G7" s="41"/>
      <c r="H7" s="32"/>
      <c r="I7" s="32"/>
    </row>
    <row r="8" spans="1:10" s="40" customFormat="1" ht="20.25">
      <c r="A8" s="36"/>
      <c r="B8" s="44"/>
      <c r="C8" s="38"/>
      <c r="D8" s="39"/>
      <c r="E8" s="45"/>
      <c r="F8" s="46"/>
      <c r="G8" s="38"/>
      <c r="H8" s="38"/>
      <c r="I8" s="38"/>
      <c r="J8" s="29"/>
    </row>
    <row r="9" spans="1:9" ht="13.5" thickBot="1">
      <c r="A9" s="30"/>
      <c r="B9" s="32"/>
      <c r="C9" s="32"/>
      <c r="D9" s="33"/>
      <c r="E9" s="34"/>
      <c r="F9" s="33"/>
      <c r="G9" s="41"/>
      <c r="H9" s="32"/>
      <c r="I9" s="32"/>
    </row>
    <row r="10" spans="1:12" ht="24">
      <c r="A10" s="30"/>
      <c r="B10" s="7"/>
      <c r="C10" s="8" t="s">
        <v>2</v>
      </c>
      <c r="D10" s="9" t="s">
        <v>32</v>
      </c>
      <c r="E10" s="10" t="s">
        <v>1</v>
      </c>
      <c r="F10" s="13" t="s">
        <v>50</v>
      </c>
      <c r="G10" s="10" t="s">
        <v>51</v>
      </c>
      <c r="H10" s="13" t="s">
        <v>52</v>
      </c>
      <c r="I10" s="14" t="s">
        <v>53</v>
      </c>
      <c r="J10" s="15" t="s">
        <v>54</v>
      </c>
      <c r="L10" s="29"/>
    </row>
    <row r="11" spans="1:10" ht="12.75">
      <c r="A11" s="30"/>
      <c r="B11" s="1"/>
      <c r="C11" s="2" t="s">
        <v>33</v>
      </c>
      <c r="D11" s="3" t="s">
        <v>34</v>
      </c>
      <c r="E11" s="11" t="s">
        <v>35</v>
      </c>
      <c r="F11" s="16" t="s">
        <v>55</v>
      </c>
      <c r="G11" s="11" t="s">
        <v>56</v>
      </c>
      <c r="H11" s="16" t="s">
        <v>50</v>
      </c>
      <c r="I11" s="17" t="s">
        <v>57</v>
      </c>
      <c r="J11" s="18"/>
    </row>
    <row r="12" spans="1:10" ht="12.75">
      <c r="A12" s="30"/>
      <c r="B12" s="4"/>
      <c r="C12" s="5"/>
      <c r="D12" s="6"/>
      <c r="E12" s="12"/>
      <c r="F12" s="19" t="s">
        <v>35</v>
      </c>
      <c r="G12" s="20" t="s">
        <v>110</v>
      </c>
      <c r="H12" s="19" t="s">
        <v>58</v>
      </c>
      <c r="I12" s="21"/>
      <c r="J12" s="22"/>
    </row>
    <row r="13" spans="1:10" ht="12.75">
      <c r="A13" s="30"/>
      <c r="B13" s="47" t="s">
        <v>36</v>
      </c>
      <c r="C13" s="48"/>
      <c r="D13" s="48"/>
      <c r="E13" s="49"/>
      <c r="F13" s="48"/>
      <c r="G13" s="49"/>
      <c r="H13" s="48"/>
      <c r="I13" s="50"/>
      <c r="J13" s="51"/>
    </row>
    <row r="14" spans="1:10" ht="12.75">
      <c r="A14" s="30" t="s">
        <v>26</v>
      </c>
      <c r="B14" s="52" t="s">
        <v>48</v>
      </c>
      <c r="C14" s="53">
        <f>'[71]BLETENDRE'!$C$33</f>
        <v>5005907</v>
      </c>
      <c r="D14" s="53">
        <f>IF(C14=0,0,(E14/C14)*10)</f>
        <v>74.9203461430666</v>
      </c>
      <c r="E14" s="54">
        <f>'[71]BLETENDRE'!$E$33</f>
        <v>37504428.52</v>
      </c>
      <c r="F14" s="53">
        <f>'[71]BLETENDRE'!$G$33</f>
        <v>34499100</v>
      </c>
      <c r="G14" s="55">
        <f>'[71]BLETENDRE'!$C$64</f>
        <v>30755851.400000002</v>
      </c>
      <c r="H14" s="56">
        <f>IF(G14=0,"",(G14/F14))</f>
        <v>0.8914972100721469</v>
      </c>
      <c r="I14" s="55">
        <f>E14-F14</f>
        <v>3005328.5200000033</v>
      </c>
      <c r="J14" s="57">
        <f>(F14/E14)</f>
        <v>0.9198673693055381</v>
      </c>
    </row>
    <row r="15" spans="1:10" ht="12.75">
      <c r="A15" s="30" t="s">
        <v>26</v>
      </c>
      <c r="B15" s="52"/>
      <c r="C15" s="58"/>
      <c r="D15" s="59"/>
      <c r="E15" s="60"/>
      <c r="F15" s="58"/>
      <c r="G15" s="61"/>
      <c r="H15" s="62"/>
      <c r="I15" s="61"/>
      <c r="J15" s="63"/>
    </row>
    <row r="16" spans="1:10" ht="12.75">
      <c r="A16" s="30" t="s">
        <v>26</v>
      </c>
      <c r="B16" s="52" t="s">
        <v>47</v>
      </c>
      <c r="C16" s="58">
        <f>'[71]BLETENDRE'!$C$35</f>
        <v>4975768</v>
      </c>
      <c r="D16" s="58">
        <f>IF(C16=0,0,(E16/C16)*10)</f>
        <v>73.97046928232987</v>
      </c>
      <c r="E16" s="60">
        <f>'[71]BLETENDRE'!$E$35</f>
        <v>36805989.4</v>
      </c>
      <c r="F16" s="58">
        <f>'[71]BLETENDRE'!$G$35</f>
        <v>34012129.1</v>
      </c>
      <c r="G16" s="64">
        <f>'[71]BLETENDRE'!$D$64</f>
        <v>30438027.900000002</v>
      </c>
      <c r="H16" s="62">
        <f>IF(G16=0,"",(G16/F16))</f>
        <v>0.8949168636432113</v>
      </c>
      <c r="I16" s="61">
        <f>E16-F16</f>
        <v>2793860.299999997</v>
      </c>
      <c r="J16" s="65">
        <f>(F16/E16)</f>
        <v>0.9240922375530544</v>
      </c>
    </row>
    <row r="17" spans="1:10" ht="12.75">
      <c r="A17" s="30" t="s">
        <v>26</v>
      </c>
      <c r="B17" s="66" t="s">
        <v>37</v>
      </c>
      <c r="C17" s="67">
        <f>(C14/C16)-1</f>
        <v>0.006057155397920511</v>
      </c>
      <c r="D17" s="67">
        <f>(D14/D16)-1</f>
        <v>0.012841298290419578</v>
      </c>
      <c r="E17" s="68">
        <f>(E14/E16)-1</f>
        <v>0.018976235427595967</v>
      </c>
      <c r="F17" s="67">
        <f>(F14/F16)-1</f>
        <v>0.01431756590621669</v>
      </c>
      <c r="G17" s="69">
        <f>IF(G16=0,"",(G14/G16)-1)</f>
        <v>0.01044165873834424</v>
      </c>
      <c r="H17" s="67">
        <f>IF(H14="","",H14-H16)</f>
        <v>-0.0034196535710644405</v>
      </c>
      <c r="I17" s="69">
        <f>(I14/I16)-1</f>
        <v>0.07569033426617877</v>
      </c>
      <c r="J17" s="70">
        <f>(J14/J16)-1</f>
        <v>-0.004571911845838494</v>
      </c>
    </row>
    <row r="18" spans="1:10" ht="12.75">
      <c r="A18" s="30"/>
      <c r="B18" s="47" t="s">
        <v>38</v>
      </c>
      <c r="C18" s="62"/>
      <c r="D18" s="62"/>
      <c r="E18" s="71"/>
      <c r="F18" s="62"/>
      <c r="G18" s="71"/>
      <c r="H18" s="62"/>
      <c r="I18" s="72"/>
      <c r="J18" s="73"/>
    </row>
    <row r="19" spans="1:10" ht="12.75">
      <c r="A19" s="30" t="s">
        <v>26</v>
      </c>
      <c r="B19" s="52" t="s">
        <v>48</v>
      </c>
      <c r="C19" s="53">
        <f>'[72]BLEDUR'!$C$33</f>
        <v>288166</v>
      </c>
      <c r="D19" s="53">
        <f>IF(C19=0,0,(E19/C19)*10)</f>
        <v>51.95280498046265</v>
      </c>
      <c r="E19" s="54">
        <f>'[72]BLEDUR'!$E$33</f>
        <v>1497103.2</v>
      </c>
      <c r="F19" s="53">
        <f>'[72]BLEDUR'!$G$33</f>
        <v>1444650</v>
      </c>
      <c r="G19" s="54">
        <f>'[72]BLEDUR'!$C$64</f>
        <v>1345669.6</v>
      </c>
      <c r="H19" s="56">
        <f>IF(G19=0,"",(G19/F19))</f>
        <v>0.9314848579240648</v>
      </c>
      <c r="I19" s="55">
        <f>E19-F19</f>
        <v>52453.19999999995</v>
      </c>
      <c r="J19" s="57">
        <f>(F19/E19)</f>
        <v>0.9649635375837818</v>
      </c>
    </row>
    <row r="20" spans="1:10" ht="12.75">
      <c r="A20" s="30" t="s">
        <v>26</v>
      </c>
      <c r="B20" s="52"/>
      <c r="C20" s="58"/>
      <c r="D20" s="59"/>
      <c r="E20" s="60"/>
      <c r="F20" s="58"/>
      <c r="G20" s="60"/>
      <c r="H20" s="62"/>
      <c r="I20" s="61"/>
      <c r="J20" s="63"/>
    </row>
    <row r="21" spans="1:10" ht="12.75">
      <c r="A21" s="30" t="s">
        <v>26</v>
      </c>
      <c r="B21" s="52" t="s">
        <v>47</v>
      </c>
      <c r="C21" s="58">
        <f>'[72]BLEDUR'!$C$35</f>
        <v>340737</v>
      </c>
      <c r="D21" s="58">
        <f>IF(C21=0,0,(E21/C21)*10)</f>
        <v>53.35502161491121</v>
      </c>
      <c r="E21" s="60">
        <f>'[72]BLEDUR'!$E$35</f>
        <v>1818003</v>
      </c>
      <c r="F21" s="58">
        <f>'[72]BLEDUR'!$G$35</f>
        <v>1820044.4</v>
      </c>
      <c r="G21" s="74">
        <f>'[72]BLEDUR'!$D$64</f>
        <v>1656293.5</v>
      </c>
      <c r="H21" s="62">
        <f>IF(G21=0,"",(G21/F21))</f>
        <v>0.9100291729146828</v>
      </c>
      <c r="I21" s="61">
        <f>E21-F21</f>
        <v>-2041.3999999999069</v>
      </c>
      <c r="J21" s="65">
        <f>(F21/E21)</f>
        <v>1.0011228804352907</v>
      </c>
    </row>
    <row r="22" spans="1:10" ht="12.75">
      <c r="A22" s="30" t="s">
        <v>26</v>
      </c>
      <c r="B22" s="66" t="s">
        <v>37</v>
      </c>
      <c r="C22" s="67">
        <f>(C19/C21)-1</f>
        <v>-0.15428615031534587</v>
      </c>
      <c r="D22" s="67">
        <f>(D19/D21)-1</f>
        <v>-0.02628087463948614</v>
      </c>
      <c r="E22" s="68">
        <f>(E19/E21)-1</f>
        <v>-0.17651224997978554</v>
      </c>
      <c r="F22" s="67">
        <f>(F19/F21)-1</f>
        <v>-0.20625562760996374</v>
      </c>
      <c r="G22" s="68">
        <f>IF(G21=0,"",(G19/G21)-1)</f>
        <v>-0.18754158004001098</v>
      </c>
      <c r="H22" s="67">
        <f>IF(H19="","",H19-H21)</f>
        <v>0.021455685009381997</v>
      </c>
      <c r="I22" s="69">
        <f>(I19/I21)-1</f>
        <v>-26.69471931027841</v>
      </c>
      <c r="J22" s="70">
        <f>(J19/J21)-1</f>
        <v>-0.03611878577361727</v>
      </c>
    </row>
    <row r="23" spans="1:10" ht="12.75">
      <c r="A23" s="30"/>
      <c r="B23" s="47" t="s">
        <v>39</v>
      </c>
      <c r="C23" s="58"/>
      <c r="D23" s="59"/>
      <c r="E23" s="60"/>
      <c r="F23" s="75"/>
      <c r="G23" s="76"/>
      <c r="H23" s="77"/>
      <c r="I23" s="78"/>
      <c r="J23" s="79"/>
    </row>
    <row r="24" spans="1:10" ht="12.75">
      <c r="A24" s="30" t="s">
        <v>26</v>
      </c>
      <c r="B24" s="52" t="s">
        <v>48</v>
      </c>
      <c r="C24" s="53">
        <f>'[73]ORGE'!$C$33</f>
        <v>1755929</v>
      </c>
      <c r="D24" s="53">
        <f>IF(C24=0,0,(E24/C24)*10)</f>
        <v>66.48050345611439</v>
      </c>
      <c r="E24" s="54">
        <f>'[73]ORGE'!$E$33</f>
        <v>11673504.395319147</v>
      </c>
      <c r="F24" s="53">
        <f>'[73]ORGE'!$G$33</f>
        <v>9869550</v>
      </c>
      <c r="G24" s="54">
        <f>'[73]ORGE'!$C$64</f>
        <v>9286602.3</v>
      </c>
      <c r="H24" s="56">
        <f>IF(G24=0,"",(G24/F24))</f>
        <v>0.9409347234676354</v>
      </c>
      <c r="I24" s="55">
        <f>E24-F24</f>
        <v>1803954.395319147</v>
      </c>
      <c r="J24" s="57">
        <f>(F24/E24)</f>
        <v>0.8454659085884699</v>
      </c>
    </row>
    <row r="25" spans="1:10" ht="12.75">
      <c r="A25" s="30" t="s">
        <v>26</v>
      </c>
      <c r="B25" s="52"/>
      <c r="C25" s="58"/>
      <c r="D25" s="59"/>
      <c r="E25" s="60"/>
      <c r="F25" s="58"/>
      <c r="G25" s="60"/>
      <c r="H25" s="62"/>
      <c r="I25" s="61"/>
      <c r="J25" s="63"/>
    </row>
    <row r="26" spans="1:10" ht="12.75">
      <c r="A26" s="30" t="s">
        <v>26</v>
      </c>
      <c r="B26" s="52" t="s">
        <v>47</v>
      </c>
      <c r="C26" s="58">
        <f>'[73]ORGE'!$C$35</f>
        <v>1634686</v>
      </c>
      <c r="D26" s="58">
        <f>IF(C26=0,0,(E26/C26)*10)</f>
        <v>63.16434529535848</v>
      </c>
      <c r="E26" s="60">
        <f>'[73]ORGE'!$E$35</f>
        <v>10325387.095348837</v>
      </c>
      <c r="F26" s="58">
        <f>'[73]ORGE'!$G$35</f>
        <v>8442582.600000001</v>
      </c>
      <c r="G26" s="74">
        <f>'[73]ORGE'!$D$64</f>
        <v>7867890.6</v>
      </c>
      <c r="H26" s="62">
        <f>IF(G26=0,"",(G26/F26))</f>
        <v>0.931929360098887</v>
      </c>
      <c r="I26" s="61">
        <f>E26-F26</f>
        <v>1882804.4953488354</v>
      </c>
      <c r="J26" s="65">
        <f>(F26/E26)</f>
        <v>0.8176528901084046</v>
      </c>
    </row>
    <row r="27" spans="1:10" ht="12.75">
      <c r="A27" s="30" t="s">
        <v>26</v>
      </c>
      <c r="B27" s="66" t="s">
        <v>37</v>
      </c>
      <c r="C27" s="67">
        <f>(C24/C26)-1</f>
        <v>0.07416898413517958</v>
      </c>
      <c r="D27" s="67">
        <f>(D24/D26)-1</f>
        <v>0.052500475469973606</v>
      </c>
      <c r="E27" s="68">
        <f>(E24/E26)-1</f>
        <v>0.13056336653737488</v>
      </c>
      <c r="F27" s="67">
        <f>(F24/F26)-1</f>
        <v>0.16902024742997468</v>
      </c>
      <c r="G27" s="68">
        <f>IF(G26=0,"",(G24/G26)-1)</f>
        <v>0.18031665310648837</v>
      </c>
      <c r="H27" s="67">
        <f>IF(H24="","",H24-H26)</f>
        <v>0.009005363368748354</v>
      </c>
      <c r="I27" s="69">
        <f>(I24/I26)-1</f>
        <v>-0.0418790693481319</v>
      </c>
      <c r="J27" s="70">
        <f>(J24/J26)-1</f>
        <v>0.03401567928950611</v>
      </c>
    </row>
    <row r="28" spans="1:10" ht="12.75">
      <c r="A28" s="30"/>
      <c r="B28" s="47" t="s">
        <v>40</v>
      </c>
      <c r="C28" s="58"/>
      <c r="D28" s="59"/>
      <c r="E28" s="60"/>
      <c r="F28" s="75"/>
      <c r="G28" s="76"/>
      <c r="H28" s="77"/>
      <c r="I28" s="78"/>
      <c r="J28" s="79"/>
    </row>
    <row r="29" spans="1:10" ht="12.75">
      <c r="A29" s="30"/>
      <c r="B29" s="52" t="s">
        <v>48</v>
      </c>
      <c r="C29" s="53">
        <f>'[74]AVOINE'!$C$33</f>
        <v>97300</v>
      </c>
      <c r="D29" s="53">
        <f>IF(C29=0,0,(E29/C29)*10)</f>
        <v>46.490857142857145</v>
      </c>
      <c r="E29" s="54">
        <f>'[74]AVOINE'!$E$33</f>
        <v>452356.04</v>
      </c>
      <c r="F29" s="53">
        <f>'[74]AVOINE'!$G$33</f>
        <v>245945</v>
      </c>
      <c r="G29" s="54">
        <f>'[74]AVOINE'!$C$64</f>
        <v>222459.3</v>
      </c>
      <c r="H29" s="56">
        <f>IF(G29=0,"",(G29/F29))</f>
        <v>0.9045083250320193</v>
      </c>
      <c r="I29" s="55">
        <f>E29-F29</f>
        <v>206411.03999999998</v>
      </c>
      <c r="J29" s="57">
        <f>(F29/E29)</f>
        <v>0.5436978358905079</v>
      </c>
    </row>
    <row r="30" spans="1:10" ht="12.75">
      <c r="A30" s="30"/>
      <c r="B30" s="52"/>
      <c r="C30" s="58"/>
      <c r="D30" s="59"/>
      <c r="E30" s="60"/>
      <c r="F30" s="58"/>
      <c r="G30" s="60"/>
      <c r="H30" s="62"/>
      <c r="I30" s="61"/>
      <c r="J30" s="63"/>
    </row>
    <row r="31" spans="1:10" ht="12.75">
      <c r="A31" s="30"/>
      <c r="B31" s="52" t="s">
        <v>47</v>
      </c>
      <c r="C31" s="58">
        <f>'[74]AVOINE'!$C$35</f>
        <v>94624</v>
      </c>
      <c r="D31" s="58">
        <f>IF(C31=0,0,(E31/C31)*10)</f>
        <v>46.88625507270882</v>
      </c>
      <c r="E31" s="60">
        <f>'[74]AVOINE'!$E$35</f>
        <v>443656.5</v>
      </c>
      <c r="F31" s="58">
        <f>'[74]AVOINE'!$G$35</f>
        <v>248872.19999999998</v>
      </c>
      <c r="G31" s="74">
        <f>'[74]AVOINE'!$D$64</f>
        <v>228710.6</v>
      </c>
      <c r="H31" s="62">
        <f>IF(G31=0,"",(G31/F31))</f>
        <v>0.9189881392939832</v>
      </c>
      <c r="I31" s="61">
        <f>E31-F31</f>
        <v>194784.30000000002</v>
      </c>
      <c r="J31" s="65">
        <f>(F31/E31)</f>
        <v>0.5609569565643691</v>
      </c>
    </row>
    <row r="32" spans="1:10" ht="12.75">
      <c r="A32" s="30"/>
      <c r="B32" s="66" t="s">
        <v>37</v>
      </c>
      <c r="C32" s="67">
        <f>(C29/C31)-1</f>
        <v>0.028280351707812068</v>
      </c>
      <c r="D32" s="67">
        <f>(D29/D31)-1</f>
        <v>-0.008433130972787528</v>
      </c>
      <c r="E32" s="68">
        <f>(E29/E31)-1</f>
        <v>0.019608728825115884</v>
      </c>
      <c r="F32" s="67">
        <f>(F29/F31)-1</f>
        <v>-0.011761860103297939</v>
      </c>
      <c r="G32" s="68">
        <f>IF(G31=0,"",(G29/G31)-1)</f>
        <v>-0.02733279524429566</v>
      </c>
      <c r="H32" s="67">
        <f>IF(H29="","",H29-H31)</f>
        <v>-0.014479814261963875</v>
      </c>
      <c r="I32" s="69">
        <f>(I29/I31)-1</f>
        <v>0.05969033438526594</v>
      </c>
      <c r="J32" s="70">
        <f>(J29/J31)-1</f>
        <v>-0.030767281645932676</v>
      </c>
    </row>
    <row r="33" spans="1:10" ht="12.75">
      <c r="A33" s="30"/>
      <c r="B33" s="47" t="s">
        <v>41</v>
      </c>
      <c r="C33" s="58"/>
      <c r="D33" s="59"/>
      <c r="E33" s="60"/>
      <c r="F33" s="75"/>
      <c r="G33" s="76"/>
      <c r="H33" s="77"/>
      <c r="I33" s="78"/>
      <c r="J33" s="79"/>
    </row>
    <row r="34" spans="1:10" ht="12.75">
      <c r="A34" s="30"/>
      <c r="B34" s="52" t="s">
        <v>48</v>
      </c>
      <c r="C34" s="53">
        <f>'[75]SEIGLE'!$C$33</f>
        <v>26122</v>
      </c>
      <c r="D34" s="53">
        <f>IF(C34=0,0,(E34/C34)*10)</f>
        <v>48.938251282443915</v>
      </c>
      <c r="E34" s="54">
        <f>'[75]SEIGLE'!$E$33</f>
        <v>127836.5</v>
      </c>
      <c r="F34" s="53">
        <f>'[75]SEIGLE'!$G$33</f>
        <v>61628</v>
      </c>
      <c r="G34" s="54">
        <f>'[75]SEIGLE'!$C$64</f>
        <v>51850.399999999994</v>
      </c>
      <c r="H34" s="56">
        <f>IF(G34=0,"",(G34/F34))</f>
        <v>0.8413448432530667</v>
      </c>
      <c r="I34" s="55">
        <f>E34-F34</f>
        <v>66208.5</v>
      </c>
      <c r="J34" s="57">
        <f>(F34/E34)</f>
        <v>0.4820845376711659</v>
      </c>
    </row>
    <row r="35" spans="1:10" ht="12.75">
      <c r="A35" s="30"/>
      <c r="B35" s="52"/>
      <c r="C35" s="58"/>
      <c r="D35" s="59"/>
      <c r="E35" s="60"/>
      <c r="F35" s="58"/>
      <c r="G35" s="60"/>
      <c r="H35" s="62"/>
      <c r="I35" s="61"/>
      <c r="J35" s="63"/>
    </row>
    <row r="36" spans="1:10" ht="12.75">
      <c r="A36" s="30"/>
      <c r="B36" s="52" t="s">
        <v>47</v>
      </c>
      <c r="C36" s="58">
        <f>'[75]SEIGLE'!$C$35</f>
        <v>29501</v>
      </c>
      <c r="D36" s="58">
        <f>IF(C36=0,0,(E36/C36)*10)</f>
        <v>49.25575404223586</v>
      </c>
      <c r="E36" s="60">
        <f>'[75]SEIGLE'!$E$35</f>
        <v>145309.4</v>
      </c>
      <c r="F36" s="58">
        <f>'[75]SEIGLE'!$G$35</f>
        <v>61347.80000000001</v>
      </c>
      <c r="G36" s="74">
        <f>'[75]SEIGLE'!$D$64</f>
        <v>55800.200000000004</v>
      </c>
      <c r="H36" s="62">
        <f>IF(G36=0,"",(G36/F36))</f>
        <v>0.9095713293712243</v>
      </c>
      <c r="I36" s="61">
        <f>E36-F36</f>
        <v>83961.59999999998</v>
      </c>
      <c r="J36" s="65">
        <f>(F36/E36)</f>
        <v>0.42218741526700965</v>
      </c>
    </row>
    <row r="37" spans="1:10" ht="12.75">
      <c r="A37" s="30"/>
      <c r="B37" s="66" t="s">
        <v>37</v>
      </c>
      <c r="C37" s="67">
        <f>(C34/C36)-1</f>
        <v>-0.11453849022067053</v>
      </c>
      <c r="D37" s="67">
        <f>(D34/D36)-1</f>
        <v>-0.006446003435856218</v>
      </c>
      <c r="E37" s="68">
        <f>(E34/E36)-1</f>
        <v>-0.12024617815502636</v>
      </c>
      <c r="F37" s="67">
        <f>(F34/F36)-1</f>
        <v>0.0045674009499931945</v>
      </c>
      <c r="G37" s="68">
        <f>IF(G36=0,"",(G34/G36)-1)</f>
        <v>-0.07078469252798392</v>
      </c>
      <c r="H37" s="67">
        <f>IF(H34="","",H34-H36)</f>
        <v>-0.06822648611815763</v>
      </c>
      <c r="I37" s="69">
        <f>(I34/I36)-1</f>
        <v>-0.21144308826892266</v>
      </c>
      <c r="J37" s="70">
        <f>(J34/J36)-1</f>
        <v>0.14187330137795495</v>
      </c>
    </row>
    <row r="38" spans="1:10" ht="12.75">
      <c r="A38" s="30"/>
      <c r="B38" s="47" t="s">
        <v>42</v>
      </c>
      <c r="C38" s="58"/>
      <c r="D38" s="59"/>
      <c r="E38" s="60"/>
      <c r="F38" s="75"/>
      <c r="G38" s="76"/>
      <c r="H38" s="77"/>
      <c r="I38" s="78"/>
      <c r="J38" s="79"/>
    </row>
    <row r="39" spans="1:10" ht="12.75">
      <c r="A39" s="30"/>
      <c r="B39" s="52" t="s">
        <v>48</v>
      </c>
      <c r="C39" s="53">
        <f>'[76]TRITICALE'!$C$33</f>
        <v>386823</v>
      </c>
      <c r="D39" s="53">
        <f>IF(C39=0,0,(E39/C39)*10)</f>
        <v>52.122612150776966</v>
      </c>
      <c r="E39" s="54">
        <f>'[76]TRITICALE'!$E$33</f>
        <v>2016222.52</v>
      </c>
      <c r="F39" s="53">
        <f>'[76]TRITICALE'!$G$33</f>
        <v>833550</v>
      </c>
      <c r="G39" s="54">
        <f>'[76]TRITICALE'!$C$64</f>
        <v>785997.7999999999</v>
      </c>
      <c r="H39" s="56">
        <f>IF(G39=0,"",(G39/F39))</f>
        <v>0.9429521924299681</v>
      </c>
      <c r="I39" s="55">
        <f>E39-F39</f>
        <v>1182672.52</v>
      </c>
      <c r="J39" s="57">
        <f>(F39/E39)</f>
        <v>0.41342162967210583</v>
      </c>
    </row>
    <row r="40" spans="1:10" ht="12.75">
      <c r="A40" s="30"/>
      <c r="B40" s="52"/>
      <c r="C40" s="58"/>
      <c r="D40" s="59"/>
      <c r="E40" s="60"/>
      <c r="F40" s="58"/>
      <c r="G40" s="60"/>
      <c r="H40" s="62"/>
      <c r="I40" s="61"/>
      <c r="J40" s="63"/>
    </row>
    <row r="41" spans="1:10" ht="12.75">
      <c r="A41" s="30"/>
      <c r="B41" s="52" t="s">
        <v>47</v>
      </c>
      <c r="C41" s="58">
        <f>'[76]TRITICALE'!$C$35</f>
        <v>386904</v>
      </c>
      <c r="D41" s="58">
        <f>IF(C41=0,0,(E41/C41)*10)</f>
        <v>53.01051940533051</v>
      </c>
      <c r="E41" s="60">
        <f>'[76]TRITICALE'!$E$35</f>
        <v>2050998.2</v>
      </c>
      <c r="F41" s="58">
        <f>'[76]TRITICALE'!$G$35</f>
        <v>783751.3999999999</v>
      </c>
      <c r="G41" s="74">
        <f>'[76]TRITICALE'!$D$64</f>
        <v>733981.6</v>
      </c>
      <c r="H41" s="62">
        <f>IF(G41=0,"",(G41/F41))</f>
        <v>0.9364979762715576</v>
      </c>
      <c r="I41" s="61">
        <f>E41-F41</f>
        <v>1267246.8</v>
      </c>
      <c r="J41" s="65">
        <f>(F41/E41)</f>
        <v>0.3821316859273694</v>
      </c>
    </row>
    <row r="42" spans="1:10" ht="12.75" customHeight="1">
      <c r="A42" s="30"/>
      <c r="B42" s="66" t="s">
        <v>37</v>
      </c>
      <c r="C42" s="67">
        <f>(C39/C41)-1</f>
        <v>-0.0002093542584207242</v>
      </c>
      <c r="D42" s="67">
        <f>(D39/D41)-1</f>
        <v>-0.01674964260893963</v>
      </c>
      <c r="E42" s="68">
        <f>(E39/E41)-1</f>
        <v>-0.01695549025835319</v>
      </c>
      <c r="F42" s="67">
        <f>(F39/F41)-1</f>
        <v>0.06353877007428643</v>
      </c>
      <c r="G42" s="68">
        <f>IF(G41=0,"",(G39/G41)-1)</f>
        <v>0.07086853403409554</v>
      </c>
      <c r="H42" s="67">
        <f>IF(H39="","",H39-H41)</f>
        <v>0.006454216158410464</v>
      </c>
      <c r="I42" s="69">
        <f>(I39/I41)-1</f>
        <v>-0.06673860214127192</v>
      </c>
      <c r="J42" s="70">
        <f>(J39/J41)-1</f>
        <v>0.08188262030352433</v>
      </c>
    </row>
    <row r="43" spans="1:10" ht="12.75" customHeight="1">
      <c r="A43" s="30"/>
      <c r="B43" s="47" t="s">
        <v>59</v>
      </c>
      <c r="C43" s="58"/>
      <c r="D43" s="59"/>
      <c r="E43" s="60"/>
      <c r="F43" s="75"/>
      <c r="G43" s="76"/>
      <c r="H43" s="77"/>
      <c r="I43" s="78"/>
      <c r="J43" s="79"/>
    </row>
    <row r="44" spans="1:10" ht="12.75" customHeight="1">
      <c r="A44" s="30"/>
      <c r="B44" s="52" t="s">
        <v>48</v>
      </c>
      <c r="C44" s="53">
        <f>'[77]MAIS'!$C$33</f>
        <v>1749320</v>
      </c>
      <c r="D44" s="80">
        <f>IF(C44=0,0,(E44/C44)*10)</f>
        <v>101.72087706744968</v>
      </c>
      <c r="E44" s="54">
        <f>'[77]MAIS'!$E$33</f>
        <v>17794236.46716311</v>
      </c>
      <c r="F44" s="81">
        <f>'[77]MAIS'!$G$33</f>
        <v>15981826</v>
      </c>
      <c r="G44" s="54">
        <f>'[77]MAIS'!$C$64</f>
        <v>14464912.499999998</v>
      </c>
      <c r="H44" s="56">
        <f>IF(G44=0,"",(G44/F44))</f>
        <v>0.9050850947820355</v>
      </c>
      <c r="I44" s="55">
        <f>E44-F44</f>
        <v>1812410.4671631083</v>
      </c>
      <c r="J44" s="57">
        <f>(F44/E44)</f>
        <v>0.8981462075932468</v>
      </c>
    </row>
    <row r="45" spans="1:10" ht="12.75" customHeight="1">
      <c r="A45" s="30"/>
      <c r="B45" s="52"/>
      <c r="C45" s="58"/>
      <c r="D45" s="58"/>
      <c r="E45" s="60"/>
      <c r="F45" s="58"/>
      <c r="G45" s="76"/>
      <c r="H45" s="77"/>
      <c r="I45" s="78"/>
      <c r="J45" s="79"/>
    </row>
    <row r="46" spans="1:10" ht="12.75" customHeight="1">
      <c r="A46" s="30"/>
      <c r="B46" s="52" t="s">
        <v>47</v>
      </c>
      <c r="C46" s="58">
        <f>'[77]MAIS'!$C$35</f>
        <v>1762791</v>
      </c>
      <c r="D46" s="75">
        <f>IF(C46=0,0,(E46/C46)*10)</f>
        <v>82.14842201804433</v>
      </c>
      <c r="E46" s="61">
        <f>'[77]MAIS'!$E$35</f>
        <v>14481049.89976104</v>
      </c>
      <c r="F46" s="82">
        <f>'[77]MAIS'!$G$35</f>
        <v>12469803.399999999</v>
      </c>
      <c r="G46" s="74">
        <f>'[77]MAIS'!$D$64</f>
        <v>11029486.2</v>
      </c>
      <c r="H46" s="62">
        <f>IF(G46=0,"",(G46/F46))</f>
        <v>0.8844955967790158</v>
      </c>
      <c r="I46" s="61">
        <f>E46-F46</f>
        <v>2011246.4997610413</v>
      </c>
      <c r="J46" s="65">
        <f>(F46/E46)</f>
        <v>0.8611118314153292</v>
      </c>
    </row>
    <row r="47" spans="1:10" ht="12.75" customHeight="1">
      <c r="A47" s="30"/>
      <c r="B47" s="66" t="s">
        <v>37</v>
      </c>
      <c r="C47" s="67">
        <f>(C44/C46)-1</f>
        <v>-0.007641858847702299</v>
      </c>
      <c r="D47" s="67">
        <f>(D44/D46)-1</f>
        <v>0.2382572247718424</v>
      </c>
      <c r="E47" s="68">
        <f>(E44/E46)-1</f>
        <v>0.22879463784298837</v>
      </c>
      <c r="F47" s="67">
        <f>(F44/F46)-1</f>
        <v>0.28164217889754406</v>
      </c>
      <c r="G47" s="68">
        <f>IF(G46=0,"",(G44/G46)-1)</f>
        <v>0.31147654910706524</v>
      </c>
      <c r="H47" s="67">
        <f>IF(H44="","",H44-H46)</f>
        <v>0.02058949800301968</v>
      </c>
      <c r="I47" s="69">
        <f>(I44/I46)-1</f>
        <v>-0.09886209006283264</v>
      </c>
      <c r="J47" s="70">
        <f>(J44/J46)-1</f>
        <v>0.04300762668310765</v>
      </c>
    </row>
    <row r="48" spans="1:10" ht="12.75" customHeight="1">
      <c r="A48" s="30"/>
      <c r="B48" s="47" t="s">
        <v>60</v>
      </c>
      <c r="C48" s="58"/>
      <c r="D48" s="59"/>
      <c r="E48" s="60"/>
      <c r="F48" s="75"/>
      <c r="G48" s="76"/>
      <c r="H48" s="77"/>
      <c r="I48" s="78"/>
      <c r="J48" s="79"/>
    </row>
    <row r="49" spans="1:10" ht="12.75" customHeight="1">
      <c r="A49" s="30"/>
      <c r="B49" s="52" t="s">
        <v>48</v>
      </c>
      <c r="C49" s="53">
        <f>'[78]SORGHO'!$C$33</f>
        <v>63505</v>
      </c>
      <c r="D49" s="53">
        <f>IF(C49=0,0,(E49/C49)*10)</f>
        <v>62.61270766081411</v>
      </c>
      <c r="E49" s="54">
        <f>'[78]SORGHO'!$E$33</f>
        <v>397622</v>
      </c>
      <c r="F49" s="53">
        <f>'[78]SORGHO'!$G$33</f>
        <v>300595</v>
      </c>
      <c r="G49" s="54">
        <f>'[78]SORGHO'!$C$64</f>
        <v>272724.1</v>
      </c>
      <c r="H49" s="56">
        <f>IF(G49=0,"",(G49/F49))</f>
        <v>0.9072808928957566</v>
      </c>
      <c r="I49" s="55">
        <f>E49-F49</f>
        <v>97027</v>
      </c>
      <c r="J49" s="57">
        <f>(F49/E49)</f>
        <v>0.7559818118715765</v>
      </c>
    </row>
    <row r="50" spans="1:10" ht="12.75" customHeight="1">
      <c r="A50" s="30"/>
      <c r="B50" s="52"/>
      <c r="C50" s="58"/>
      <c r="D50" s="58"/>
      <c r="E50" s="60"/>
      <c r="F50" s="75"/>
      <c r="G50" s="60"/>
      <c r="H50" s="77"/>
      <c r="I50" s="78"/>
      <c r="J50" s="79"/>
    </row>
    <row r="51" spans="1:10" ht="12.75" customHeight="1">
      <c r="A51" s="30"/>
      <c r="B51" s="52" t="s">
        <v>47</v>
      </c>
      <c r="C51" s="58">
        <f>'[78]SORGHO'!$C$35</f>
        <v>51850</v>
      </c>
      <c r="D51" s="58">
        <f>IF(C51=0,0,(E51/C51)*10)</f>
        <v>54.19228543876567</v>
      </c>
      <c r="E51" s="61">
        <f>'[78]SORGHO'!$E$35</f>
        <v>280987</v>
      </c>
      <c r="F51" s="82">
        <f>'[78]SORGHO'!$G$35</f>
        <v>146194.60000000003</v>
      </c>
      <c r="G51" s="74">
        <f>'[78]SORGHO'!$D$64</f>
        <v>138608.39999999997</v>
      </c>
      <c r="H51" s="62">
        <f>IF(G51=0,"",(G51/F51))</f>
        <v>0.9481088904788544</v>
      </c>
      <c r="I51" s="61">
        <f>E51-F51</f>
        <v>134792.39999999997</v>
      </c>
      <c r="J51" s="65">
        <f>(F51/E51)</f>
        <v>0.520289550762135</v>
      </c>
    </row>
    <row r="52" spans="1:10" ht="12.75" customHeight="1">
      <c r="A52" s="30"/>
      <c r="B52" s="66" t="s">
        <v>37</v>
      </c>
      <c r="C52" s="67">
        <f>(C49/C51)-1</f>
        <v>0.2247830279652845</v>
      </c>
      <c r="D52" s="67">
        <f>(D49/D51)-1</f>
        <v>0.15538045967009562</v>
      </c>
      <c r="E52" s="68">
        <f>(E49/E51)-1</f>
        <v>0.4150903778466619</v>
      </c>
      <c r="F52" s="67">
        <f>(F49/F51)-1</f>
        <v>1.0561292961573132</v>
      </c>
      <c r="G52" s="68">
        <f>IF(G51=0,"",(G49/G51)-1)</f>
        <v>0.967587101503228</v>
      </c>
      <c r="H52" s="67">
        <f>IF(H49="","",H49-H51)</f>
        <v>-0.04082799758309774</v>
      </c>
      <c r="I52" s="69">
        <f>(I49/I51)-1</f>
        <v>-0.28017454990043933</v>
      </c>
      <c r="J52" s="70">
        <f>(J49/J51)-1</f>
        <v>0.4530021038558103</v>
      </c>
    </row>
    <row r="53" spans="1:10" ht="12.75" customHeight="1">
      <c r="A53" s="30"/>
      <c r="B53" s="47" t="s">
        <v>43</v>
      </c>
      <c r="C53" s="58"/>
      <c r="D53" s="59"/>
      <c r="E53" s="60"/>
      <c r="F53" s="75"/>
      <c r="G53" s="76"/>
      <c r="H53" s="77"/>
      <c r="I53" s="78"/>
      <c r="J53" s="79"/>
    </row>
    <row r="54" spans="1:10" ht="12.75" customHeight="1">
      <c r="A54" s="30"/>
      <c r="B54" s="52" t="s">
        <v>48</v>
      </c>
      <c r="C54" s="53">
        <f>C$14+C$19+C$24+C$29+C$34+C$39+C44+C49</f>
        <v>9373072</v>
      </c>
      <c r="D54" s="53">
        <f>IF(C54=0,0,(E54/C54)*10)</f>
        <v>76.24320995558581</v>
      </c>
      <c r="E54" s="55">
        <f>E$14+E$19+E$24+E$29+E$34+E$39+E44+E49</f>
        <v>71463309.64248227</v>
      </c>
      <c r="F54" s="81">
        <f>F$14+F$19+F$24+F$29+F$34+F$39+F44+F49</f>
        <v>63236844</v>
      </c>
      <c r="G54" s="54">
        <f>G$14+G$19+G$24+G$29+G$34+G$39+G44+G49</f>
        <v>57186067.4</v>
      </c>
      <c r="H54" s="56">
        <f>IF(G54=0,"",(G54/F54))</f>
        <v>0.9043156454803468</v>
      </c>
      <c r="I54" s="55">
        <f>E54-F54</f>
        <v>8226465.642482266</v>
      </c>
      <c r="J54" s="57">
        <f>(F54/E54)</f>
        <v>0.8848854652319106</v>
      </c>
    </row>
    <row r="55" spans="1:10" ht="12.75" customHeight="1">
      <c r="A55" s="30"/>
      <c r="B55" s="52"/>
      <c r="C55" s="58"/>
      <c r="D55" s="59"/>
      <c r="E55" s="60"/>
      <c r="F55" s="58"/>
      <c r="G55" s="60"/>
      <c r="H55" s="58"/>
      <c r="I55" s="61"/>
      <c r="J55" s="63"/>
    </row>
    <row r="56" spans="1:10" ht="12.75" customHeight="1">
      <c r="A56" s="30"/>
      <c r="B56" s="52" t="s">
        <v>47</v>
      </c>
      <c r="C56" s="60">
        <f>C$16+C$21+C$26+C$31+C$36+C$41+C46+C51</f>
        <v>9276861</v>
      </c>
      <c r="D56" s="58">
        <f>(E56/C56)*10</f>
        <v>71.52352557089071</v>
      </c>
      <c r="E56" s="60">
        <f>E$16+E$21+E$26+E$31+E$36+E$41+E46+E51</f>
        <v>66351380.49510987</v>
      </c>
      <c r="F56" s="83">
        <f>F$16+F$21+F$26+F$31+F$36+F$41+F46+F51</f>
        <v>57984725.5</v>
      </c>
      <c r="G56" s="60">
        <f>G$16+G$21+G$26+G$31+G$36+G$41+G46+G51</f>
        <v>52148799.00000001</v>
      </c>
      <c r="H56" s="62">
        <f>(G56/F56)</f>
        <v>0.8993540721340486</v>
      </c>
      <c r="I56" s="61">
        <f>E56-F56</f>
        <v>8366654.995109871</v>
      </c>
      <c r="J56" s="65">
        <f>(F56/E56)</f>
        <v>0.8739038293901586</v>
      </c>
    </row>
    <row r="57" spans="1:10" ht="12.75" customHeight="1" thickBot="1">
      <c r="A57" s="30"/>
      <c r="B57" s="84" t="s">
        <v>37</v>
      </c>
      <c r="C57" s="85">
        <f>(C54/C56)-1</f>
        <v>0.010371072715221308</v>
      </c>
      <c r="D57" s="86">
        <f>(D54/D56)-1</f>
        <v>0.06598785989677158</v>
      </c>
      <c r="E57" s="87">
        <f>(E54/E56)-1</f>
        <v>0.07704329750530436</v>
      </c>
      <c r="F57" s="86">
        <f>(F54/F56)-1</f>
        <v>0.09057762117025114</v>
      </c>
      <c r="G57" s="87">
        <f>IF(G56=0,"",(G54/G56)-1)</f>
        <v>0.09659414016418655</v>
      </c>
      <c r="H57" s="86">
        <f>IF(H54="","",H54-H56)</f>
        <v>0.004961573346298209</v>
      </c>
      <c r="I57" s="88">
        <f>(I54/I56)-1</f>
        <v>-0.016755722891590774</v>
      </c>
      <c r="J57" s="89">
        <f>(J54/J56)-1</f>
        <v>0.012566183454551627</v>
      </c>
    </row>
    <row r="58" spans="1:10" ht="12.75" customHeight="1" hidden="1">
      <c r="A58" s="30"/>
      <c r="B58" s="47" t="s">
        <v>43</v>
      </c>
      <c r="C58" s="58"/>
      <c r="D58" s="59"/>
      <c r="E58" s="60"/>
      <c r="F58" s="75"/>
      <c r="G58" s="76"/>
      <c r="H58" s="77"/>
      <c r="I58" s="78"/>
      <c r="J58" s="79"/>
    </row>
    <row r="59" spans="1:10" ht="12.75" customHeight="1" hidden="1">
      <c r="A59" s="30"/>
      <c r="B59" s="52" t="s">
        <v>61</v>
      </c>
      <c r="C59" s="53">
        <f>C$14+C$19+C$24+C$29+C$34+C$39</f>
        <v>7560247</v>
      </c>
      <c r="D59" s="90">
        <f>IF(C59=0,0,(E59/C59)*10)</f>
        <v>70.46258035659305</v>
      </c>
      <c r="E59" s="54">
        <f>E$14+E$19+E$24+E$29+E$34+E$39</f>
        <v>53271451.17531916</v>
      </c>
      <c r="F59" s="53">
        <f>F$14+F$19+F$24+F$29+F$34+F$39</f>
        <v>46954423</v>
      </c>
      <c r="G59" s="54">
        <f>G$14+G$19+G$24+G$29+G$34+G$39</f>
        <v>42448430.8</v>
      </c>
      <c r="H59" s="56">
        <f>IF(G59=0,"",(G59/F59))</f>
        <v>0.9040347657983147</v>
      </c>
      <c r="I59" s="55">
        <f>E59-F59</f>
        <v>6317028.175319158</v>
      </c>
      <c r="J59" s="57">
        <f>(F59/E59)</f>
        <v>0.8814181323026196</v>
      </c>
    </row>
    <row r="60" spans="1:10" ht="12.75" customHeight="1" hidden="1">
      <c r="A60" s="30"/>
      <c r="B60" s="52"/>
      <c r="C60" s="58"/>
      <c r="D60" s="59"/>
      <c r="E60" s="60"/>
      <c r="F60" s="58"/>
      <c r="G60" s="60"/>
      <c r="H60" s="58"/>
      <c r="I60" s="61"/>
      <c r="J60" s="63"/>
    </row>
    <row r="61" spans="1:10" ht="12.75" customHeight="1" hidden="1">
      <c r="A61" s="30"/>
      <c r="B61" s="52" t="s">
        <v>62</v>
      </c>
      <c r="C61" s="58">
        <f>C$16+C$21+C$26+C$31+C$36+C$41</f>
        <v>7462220</v>
      </c>
      <c r="D61" s="59">
        <f>(E61/C61)*10</f>
        <v>69.13404267811568</v>
      </c>
      <c r="E61" s="60">
        <f>E$16+E$21+E$26+E$31+E$36+E$41</f>
        <v>51589343.595348835</v>
      </c>
      <c r="F61" s="58">
        <f>F$16+F$21+F$26+F$31+F$36+F$41</f>
        <v>45368727.5</v>
      </c>
      <c r="G61" s="60">
        <f>G$16+G$21+G$26+G$31+G$36+G$41</f>
        <v>40980704.400000006</v>
      </c>
      <c r="H61" s="62">
        <f>(G61/F61)</f>
        <v>0.9032808865974917</v>
      </c>
      <c r="I61" s="61">
        <f>E61-F61</f>
        <v>6220616.095348835</v>
      </c>
      <c r="J61" s="65">
        <f>(F61/E61)</f>
        <v>0.8794205224989591</v>
      </c>
    </row>
    <row r="62" spans="1:10" ht="12.75" customHeight="1" hidden="1">
      <c r="A62" s="30"/>
      <c r="B62" s="84" t="s">
        <v>37</v>
      </c>
      <c r="C62" s="86">
        <f>(C59/C61)-1</f>
        <v>0.013136439290184487</v>
      </c>
      <c r="D62" s="86">
        <f>(D59/D61)-1</f>
        <v>0.019216837711385937</v>
      </c>
      <c r="E62" s="87">
        <f>(E59/E61)-1</f>
        <v>0.03260571782351529</v>
      </c>
      <c r="F62" s="86">
        <f>(F59/F61)-1</f>
        <v>0.03495128885860854</v>
      </c>
      <c r="G62" s="87">
        <f>IF(G61=0,"",(G59/G61)-1)</f>
        <v>0.035815060318972636</v>
      </c>
      <c r="H62" s="86">
        <f>IF(H59="","",H59-H61)</f>
        <v>0.0007538792008229267</v>
      </c>
      <c r="I62" s="88">
        <f>(I59/I61)-1</f>
        <v>0.01549879923347297</v>
      </c>
      <c r="J62" s="91">
        <f>(J59/J61)-1</f>
        <v>0.0022715069213805616</v>
      </c>
    </row>
    <row r="63" spans="1:9" ht="12.75" customHeight="1">
      <c r="A63" s="30"/>
      <c r="B63" s="38"/>
      <c r="C63" s="29"/>
      <c r="D63" s="29"/>
      <c r="E63" s="29"/>
      <c r="F63" s="29"/>
      <c r="G63" s="29"/>
      <c r="H63" s="29"/>
      <c r="I63" s="29"/>
    </row>
    <row r="64" spans="1:9" ht="12.75">
      <c r="A64" s="30"/>
      <c r="B64" s="38"/>
      <c r="C64" s="92"/>
      <c r="D64" s="92"/>
      <c r="E64" s="92"/>
      <c r="F64" s="33"/>
      <c r="G64" s="41"/>
      <c r="H64" s="93"/>
      <c r="I64" s="30"/>
    </row>
    <row r="70" ht="10.5">
      <c r="F70" s="9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IF(ISERROR('[51]Récolte_N'!$F$19)=TRUE,"",'[51]Récolte_N'!$F$19)</f>
        <v>7575</v>
      </c>
      <c r="D12" s="150">
        <f aca="true" t="shared" si="0" ref="D12:D31">IF(OR(C12="",C12=0),"",(E12/C12)*10)</f>
        <v>63.3993399339934</v>
      </c>
      <c r="E12" s="151">
        <f>IF(ISERROR('[51]Récolte_N'!$H$19)=TRUE,"",'[51]Récolte_N'!$H$19)</f>
        <v>48025</v>
      </c>
      <c r="F12" s="151">
        <f>P12</f>
        <v>22850</v>
      </c>
      <c r="G12" s="152">
        <f>IF(ISERROR('[51]Récolte_N'!$I$19)=TRUE,"",'[51]Récolte_N'!$I$19)</f>
        <v>36650</v>
      </c>
      <c r="H12" s="152">
        <f>Q12</f>
        <v>12343.3</v>
      </c>
      <c r="I12" s="153">
        <f aca="true" t="shared" si="1" ref="I12:I31">IF(OR(H12=0,H12=""),"",(G12/H12)-1)</f>
        <v>1.9692221691119882</v>
      </c>
      <c r="J12" s="154">
        <f>E12-G12</f>
        <v>11375</v>
      </c>
      <c r="K12" s="155">
        <f>P12-H12</f>
        <v>10506.7</v>
      </c>
      <c r="L12" s="156"/>
      <c r="M12" s="157" t="s">
        <v>8</v>
      </c>
      <c r="N12" s="150">
        <f>IF(ISERROR('[1]Récolte_N'!$F$19)=TRUE,"",'[1]Récolte_N'!$F$19)</f>
        <v>5190</v>
      </c>
      <c r="O12" s="150">
        <f aca="true" t="shared" si="2" ref="O12:O19">IF(OR(N12="",N12=0),"",(P12/N12)*10)</f>
        <v>44.02697495183045</v>
      </c>
      <c r="P12" s="151">
        <f>IF(ISERROR('[1]Récolte_N'!$H$19)=TRUE,"",'[1]Récolte_N'!$H$19)</f>
        <v>22850</v>
      </c>
      <c r="Q12" s="152">
        <f>'[21]SO'!$AI168</f>
        <v>12343.3</v>
      </c>
    </row>
    <row r="13" spans="1:17" ht="13.5" customHeight="1">
      <c r="A13" s="23">
        <v>7280</v>
      </c>
      <c r="B13" s="158" t="s">
        <v>31</v>
      </c>
      <c r="C13" s="150">
        <f>IF(ISERROR('[52]Récolte_N'!$F$19)=TRUE,"",'[52]Récolte_N'!$F$19)</f>
        <v>510</v>
      </c>
      <c r="D13" s="150">
        <f t="shared" si="0"/>
        <v>58.431372549019606</v>
      </c>
      <c r="E13" s="151">
        <f>IF(ISERROR('[52]Récolte_N'!$H$19)=TRUE,"",'[52]Récolte_N'!$H$19)</f>
        <v>2980</v>
      </c>
      <c r="F13" s="151">
        <f>P13</f>
        <v>3540</v>
      </c>
      <c r="G13" s="152">
        <f>IF(ISERROR('[52]Récolte_N'!$I$19)=TRUE,"",'[52]Récolte_N'!$I$19)</f>
        <v>500</v>
      </c>
      <c r="H13" s="152">
        <f>Q13</f>
        <v>359.6</v>
      </c>
      <c r="I13" s="153">
        <f t="shared" si="1"/>
        <v>0.39043381535038924</v>
      </c>
      <c r="J13" s="154">
        <f aca="true" t="shared" si="3" ref="J13:J31">E13-G13</f>
        <v>2480</v>
      </c>
      <c r="K13" s="155">
        <f>P13-H13</f>
        <v>3180.4</v>
      </c>
      <c r="L13" s="156"/>
      <c r="M13" s="159" t="s">
        <v>31</v>
      </c>
      <c r="N13" s="150">
        <f>IF(ISERROR('[2]Récolte_N'!$F$19)=TRUE,"",'[2]Récolte_N'!$F$19)</f>
        <v>475</v>
      </c>
      <c r="O13" s="150">
        <f t="shared" si="2"/>
        <v>74.52631578947368</v>
      </c>
      <c r="P13" s="151">
        <f>IF(ISERROR('[2]Récolte_N'!$H$19)=TRUE,"",'[2]Récolte_N'!$H$19)</f>
        <v>3540</v>
      </c>
      <c r="Q13" s="152">
        <f>'[21]SO'!$AI169</f>
        <v>359.6</v>
      </c>
    </row>
    <row r="14" spans="1:17" ht="13.5" customHeight="1">
      <c r="A14" s="23">
        <v>17376</v>
      </c>
      <c r="B14" s="158" t="s">
        <v>9</v>
      </c>
      <c r="C14" s="150">
        <f>IF(ISERROR('[53]Récolte_N'!$F$19)=TRUE,"",'[53]Récolte_N'!$F$19)</f>
        <v>750</v>
      </c>
      <c r="D14" s="150">
        <f t="shared" si="0"/>
        <v>45</v>
      </c>
      <c r="E14" s="151">
        <f>IF(ISERROR('[53]Récolte_N'!$H$19)=TRUE,"",'[53]Récolte_N'!$H$19)</f>
        <v>3375</v>
      </c>
      <c r="F14" s="151">
        <f aca="true" t="shared" si="4" ref="F14:F30">P14</f>
        <v>3600</v>
      </c>
      <c r="G14" s="152">
        <f>IF(ISERROR('[53]Récolte_N'!$I$19)=TRUE,"",'[53]Récolte_N'!$I$19)</f>
        <v>750</v>
      </c>
      <c r="H14" s="152">
        <f aca="true" t="shared" si="5" ref="H14:H30">Q14</f>
        <v>299.7</v>
      </c>
      <c r="I14" s="153">
        <f t="shared" si="1"/>
        <v>1.5025025025025025</v>
      </c>
      <c r="J14" s="154">
        <f t="shared" si="3"/>
        <v>2625</v>
      </c>
      <c r="K14" s="155">
        <f aca="true" t="shared" si="6" ref="K14:K29">P14-H14</f>
        <v>3300.3</v>
      </c>
      <c r="L14" s="156"/>
      <c r="M14" s="126" t="s">
        <v>9</v>
      </c>
      <c r="N14" s="150">
        <f>IF(ISERROR('[3]Récolte_N'!$F$19)=TRUE,"",'[3]Récolte_N'!$F$19)</f>
        <v>800</v>
      </c>
      <c r="O14" s="150">
        <f t="shared" si="2"/>
        <v>45</v>
      </c>
      <c r="P14" s="151">
        <f>IF(ISERROR('[3]Récolte_N'!$H$19)=TRUE,"",'[3]Récolte_N'!$H$19)</f>
        <v>3600</v>
      </c>
      <c r="Q14" s="152">
        <f>'[21]SO'!$AI170</f>
        <v>299.7</v>
      </c>
    </row>
    <row r="15" spans="1:17" ht="13.5" customHeight="1">
      <c r="A15" s="23">
        <v>26391</v>
      </c>
      <c r="B15" s="158" t="s">
        <v>28</v>
      </c>
      <c r="C15" s="150">
        <f>IF(ISERROR('[54]Récolte_N'!$F$19)=TRUE,"",'[54]Récolte_N'!$F$19)</f>
        <v>50</v>
      </c>
      <c r="D15" s="150">
        <f t="shared" si="0"/>
        <v>50</v>
      </c>
      <c r="E15" s="151">
        <f>IF(ISERROR('[54]Récolte_N'!$H$19)=TRUE,"",'[54]Récolte_N'!$H$19)</f>
        <v>250</v>
      </c>
      <c r="F15" s="151">
        <f t="shared" si="4"/>
        <v>300</v>
      </c>
      <c r="G15" s="152">
        <f>IF(ISERROR('[54]Récolte_N'!$I$19)=TRUE,"",'[54]Récolte_N'!$I$19)</f>
        <v>220</v>
      </c>
      <c r="H15" s="152">
        <f t="shared" si="5"/>
        <v>36</v>
      </c>
      <c r="I15" s="153">
        <f t="shared" si="1"/>
        <v>5.111111111111111</v>
      </c>
      <c r="J15" s="154">
        <f t="shared" si="3"/>
        <v>30</v>
      </c>
      <c r="K15" s="155">
        <f t="shared" si="6"/>
        <v>264</v>
      </c>
      <c r="L15" s="156"/>
      <c r="M15" s="126" t="s">
        <v>28</v>
      </c>
      <c r="N15" s="150">
        <f>IF(ISERROR('[4]Récolte_N'!$F$19)=TRUE,"",'[4]Récolte_N'!$F$19)</f>
        <v>60</v>
      </c>
      <c r="O15" s="150">
        <f t="shared" si="2"/>
        <v>50</v>
      </c>
      <c r="P15" s="151">
        <f>IF(ISERROR('[4]Récolte_N'!$H$19)=TRUE,"",'[4]Récolte_N'!$H$19)</f>
        <v>300</v>
      </c>
      <c r="Q15" s="152">
        <f>'[21]SO'!$AI171</f>
        <v>36</v>
      </c>
    </row>
    <row r="16" spans="1:17" ht="13.5" customHeight="1">
      <c r="A16" s="23">
        <v>19136</v>
      </c>
      <c r="B16" s="158" t="s">
        <v>10</v>
      </c>
      <c r="C16" s="150">
        <f>IF(ISERROR('[55]Récolte_N'!$F$19)=TRUE,"",'[55]Récolte_N'!$F$19)</f>
        <v>0</v>
      </c>
      <c r="D16" s="150">
        <f t="shared" si="0"/>
      </c>
      <c r="E16" s="151">
        <f>IF(ISERROR('[55]Récolte_N'!$H$19)=TRUE,"",'[55]Récolte_N'!$H$19)</f>
        <v>0</v>
      </c>
      <c r="F16" s="151">
        <f t="shared" si="4"/>
        <v>0</v>
      </c>
      <c r="G16" s="152">
        <f>IF(ISERROR('[55]Récolte_N'!$I$19)=TRUE,"",'[55]Récolte_N'!$I$19)</f>
        <v>0</v>
      </c>
      <c r="H16" s="152">
        <f t="shared" si="5"/>
        <v>0</v>
      </c>
      <c r="I16" s="153">
        <f t="shared" si="1"/>
      </c>
      <c r="J16" s="154">
        <f t="shared" si="3"/>
        <v>0</v>
      </c>
      <c r="K16" s="155">
        <f t="shared" si="6"/>
        <v>0</v>
      </c>
      <c r="L16" s="156"/>
      <c r="M16" s="126" t="s">
        <v>10</v>
      </c>
      <c r="N16" s="150">
        <f>IF(ISERROR('[5]Récolte_N'!$F$19)=TRUE,"",'[5]Récolte_N'!$F$19)</f>
        <v>0</v>
      </c>
      <c r="O16" s="150">
        <f t="shared" si="2"/>
      </c>
      <c r="P16" s="151">
        <f>IF(ISERROR('[5]Récolte_N'!$H$19)=TRUE,"",'[5]Récolte_N'!$H$19)</f>
        <v>0</v>
      </c>
      <c r="Q16" s="152">
        <f>'[21]SO'!$AI172</f>
        <v>0</v>
      </c>
    </row>
    <row r="17" spans="1:17" ht="13.5" customHeight="1">
      <c r="A17" s="23">
        <v>1790</v>
      </c>
      <c r="B17" s="158" t="s">
        <v>11</v>
      </c>
      <c r="C17" s="150">
        <f>IF(ISERROR('[56]Récolte_N'!$F$19)=TRUE,"",'[56]Récolte_N'!$F$19)</f>
        <v>0</v>
      </c>
      <c r="D17" s="150">
        <f t="shared" si="0"/>
      </c>
      <c r="E17" s="151">
        <f>IF(ISERROR('[56]Récolte_N'!$H$19)=TRUE,"",'[56]Récolte_N'!$H$19)</f>
        <v>0</v>
      </c>
      <c r="F17" s="151">
        <f t="shared" si="4"/>
        <v>0</v>
      </c>
      <c r="G17" s="152">
        <f>IF(ISERROR('[56]Récolte_N'!$I$19)=TRUE,"",'[56]Récolte_N'!$I$19)</f>
        <v>0</v>
      </c>
      <c r="H17" s="152">
        <f t="shared" si="5"/>
        <v>60.2</v>
      </c>
      <c r="I17" s="153">
        <f t="shared" si="1"/>
        <v>-1</v>
      </c>
      <c r="J17" s="154">
        <f t="shared" si="3"/>
        <v>0</v>
      </c>
      <c r="K17" s="155">
        <f t="shared" si="6"/>
        <v>-60.2</v>
      </c>
      <c r="L17" s="156"/>
      <c r="M17" s="126" t="s">
        <v>11</v>
      </c>
      <c r="N17" s="150">
        <f>IF(ISERROR('[6]Récolte_N'!$F$19)=TRUE,"",'[6]Récolte_N'!$F$19)</f>
        <v>0</v>
      </c>
      <c r="O17" s="150">
        <f t="shared" si="2"/>
      </c>
      <c r="P17" s="151">
        <f>IF(ISERROR('[6]Récolte_N'!$H$19)=TRUE,"",'[6]Récolte_N'!$H$19)</f>
        <v>0</v>
      </c>
      <c r="Q17" s="152">
        <f>'[21]SO'!$AI173</f>
        <v>60.2</v>
      </c>
    </row>
    <row r="18" spans="1:17" ht="13.5" customHeight="1">
      <c r="A18" s="23" t="s">
        <v>13</v>
      </c>
      <c r="B18" s="158" t="s">
        <v>12</v>
      </c>
      <c r="C18" s="150">
        <f>IF(ISERROR('[57]Récolte_N'!$F$19)=TRUE,"",'[57]Récolte_N'!$F$19)</f>
        <v>6740</v>
      </c>
      <c r="D18" s="150">
        <f t="shared" si="0"/>
        <v>70.62314540059347</v>
      </c>
      <c r="E18" s="151">
        <f>IF(ISERROR('[57]Récolte_N'!$H$19)=TRUE,"",'[57]Récolte_N'!$H$19)</f>
        <v>47600</v>
      </c>
      <c r="F18" s="151">
        <f t="shared" si="4"/>
        <v>30850</v>
      </c>
      <c r="G18" s="152">
        <f>IF(ISERROR('[57]Récolte_N'!$I$19)=TRUE,"",'[57]Récolte_N'!$I$19)</f>
        <v>32600</v>
      </c>
      <c r="H18" s="152">
        <f t="shared" si="5"/>
        <v>18580.1</v>
      </c>
      <c r="I18" s="153">
        <f t="shared" si="1"/>
        <v>0.7545653683241749</v>
      </c>
      <c r="J18" s="154">
        <f t="shared" si="3"/>
        <v>15000</v>
      </c>
      <c r="K18" s="155">
        <f t="shared" si="6"/>
        <v>12269.900000000001</v>
      </c>
      <c r="L18" s="156"/>
      <c r="M18" s="126" t="s">
        <v>12</v>
      </c>
      <c r="N18" s="150">
        <f>IF(ISERROR('[7]Récolte_N'!$F$19)=TRUE,"",'[7]Récolte_N'!$F$19)</f>
        <v>4870</v>
      </c>
      <c r="O18" s="150">
        <f t="shared" si="2"/>
        <v>63.347022587268995</v>
      </c>
      <c r="P18" s="151">
        <f>IF(ISERROR('[7]Récolte_N'!$H$19)=TRUE,"",'[7]Récolte_N'!$H$19)</f>
        <v>30850</v>
      </c>
      <c r="Q18" s="152">
        <f>'[21]SO'!$AI174</f>
        <v>18580.1</v>
      </c>
    </row>
    <row r="19" spans="1:17" ht="13.5" customHeight="1">
      <c r="A19" s="23" t="s">
        <v>13</v>
      </c>
      <c r="B19" s="158" t="s">
        <v>14</v>
      </c>
      <c r="C19" s="150">
        <f>IF(ISERROR('[58]Récolte_N'!$F$19)=TRUE,"",'[58]Récolte_N'!$F$19)</f>
        <v>2150</v>
      </c>
      <c r="D19" s="150">
        <f t="shared" si="0"/>
        <v>50.69767441860465</v>
      </c>
      <c r="E19" s="151">
        <f>IF(ISERROR('[58]Récolte_N'!$H$19)=TRUE,"",'[58]Récolte_N'!$H$19)</f>
        <v>10900</v>
      </c>
      <c r="F19" s="151">
        <f t="shared" si="4"/>
        <v>8600</v>
      </c>
      <c r="G19" s="152">
        <f>IF(ISERROR('[58]Récolte_N'!$I$19)=TRUE,"",'[58]Récolte_N'!$I$19)</f>
        <v>5475</v>
      </c>
      <c r="H19" s="152">
        <f t="shared" si="5"/>
        <v>4736.2</v>
      </c>
      <c r="I19" s="153">
        <f t="shared" si="1"/>
        <v>0.15599003420463675</v>
      </c>
      <c r="J19" s="154">
        <f t="shared" si="3"/>
        <v>5425</v>
      </c>
      <c r="K19" s="155">
        <f t="shared" si="6"/>
        <v>3863.8</v>
      </c>
      <c r="L19" s="156"/>
      <c r="M19" s="126" t="s">
        <v>14</v>
      </c>
      <c r="N19" s="150">
        <f>IF(ISERROR('[8]Récolte_N'!$F$19)=TRUE,"",'[8]Récolte_N'!$F$19)</f>
        <v>1755</v>
      </c>
      <c r="O19" s="150">
        <f t="shared" si="2"/>
        <v>49.002849002849004</v>
      </c>
      <c r="P19" s="151">
        <f>IF(ISERROR('[8]Récolte_N'!$H$19)=TRUE,"",'[8]Récolte_N'!$H$19)</f>
        <v>8600</v>
      </c>
      <c r="Q19" s="152">
        <f>'[21]SO'!$AI175</f>
        <v>4736.2</v>
      </c>
    </row>
    <row r="20" spans="1:17" ht="13.5" customHeight="1">
      <c r="A20" s="23" t="s">
        <v>13</v>
      </c>
      <c r="B20" s="158" t="s">
        <v>27</v>
      </c>
      <c r="C20" s="150">
        <f>IF(ISERROR('[59]Récolte_N'!$F$19)=TRUE,"",'[59]Récolte_N'!$F$19)</f>
        <v>0</v>
      </c>
      <c r="D20" s="150">
        <f>IF(OR(C20="",C20=0),"",(E20/C20)*10)</f>
      </c>
      <c r="E20" s="151">
        <f>IF(ISERROR('[59]Récolte_N'!$H$19)=TRUE,"",'[59]Récolte_N'!$H$19)</f>
        <v>0</v>
      </c>
      <c r="F20" s="151">
        <f t="shared" si="4"/>
        <v>0</v>
      </c>
      <c r="G20" s="152">
        <f>IF(ISERROR('[59]Récolte_N'!$I$19)=TRUE,"",'[59]Récolte_N'!$I$19)</f>
        <v>0</v>
      </c>
      <c r="H20" s="152">
        <f t="shared" si="5"/>
        <v>0</v>
      </c>
      <c r="I20" s="153">
        <f t="shared" si="1"/>
      </c>
      <c r="J20" s="154">
        <f t="shared" si="3"/>
        <v>0</v>
      </c>
      <c r="K20" s="155">
        <f t="shared" si="6"/>
        <v>0</v>
      </c>
      <c r="L20" s="156"/>
      <c r="M20" s="126" t="s">
        <v>27</v>
      </c>
      <c r="N20" s="150">
        <f>IF(ISERROR('[9]Récolte_N'!$F$19)=TRUE,"",'[9]Récolte_N'!$F$19)</f>
        <v>0</v>
      </c>
      <c r="O20" s="150">
        <f>IF(OR(N20="",N20=0),"",(P20/N20)*10)</f>
      </c>
      <c r="P20" s="151">
        <f>IF(ISERROR('[9]Récolte_N'!$H$19)=TRUE,"",'[9]Récolte_N'!$H$19)</f>
        <v>0</v>
      </c>
      <c r="Q20" s="152">
        <f>'[21]SO'!$AI176</f>
        <v>0</v>
      </c>
    </row>
    <row r="21" spans="1:17" ht="13.5" customHeight="1">
      <c r="A21" s="23" t="s">
        <v>13</v>
      </c>
      <c r="B21" s="158" t="s">
        <v>15</v>
      </c>
      <c r="C21" s="150">
        <f>IF(ISERROR('[60]Récolte_N'!$F$19)=TRUE,"",'[60]Récolte_N'!$F$19)</f>
        <v>540</v>
      </c>
      <c r="D21" s="150">
        <f>IF(OR(C21="",C21=0),"",(E21/C21)*10)</f>
        <v>46.2962962962963</v>
      </c>
      <c r="E21" s="151">
        <f>IF(ISERROR('[60]Récolte_N'!$H$19)=TRUE,"",'[60]Récolte_N'!$H$19)</f>
        <v>2500</v>
      </c>
      <c r="F21" s="151">
        <f t="shared" si="4"/>
        <v>2300</v>
      </c>
      <c r="G21" s="152">
        <f>IF(ISERROR('[60]Récolte_N'!$I$19)=TRUE,"",'[60]Récolte_N'!$I$19)</f>
        <v>1000</v>
      </c>
      <c r="H21" s="152">
        <f t="shared" si="5"/>
        <v>0</v>
      </c>
      <c r="I21" s="153">
        <f t="shared" si="1"/>
      </c>
      <c r="J21" s="154">
        <f t="shared" si="3"/>
        <v>1500</v>
      </c>
      <c r="K21" s="155">
        <f t="shared" si="6"/>
        <v>2300</v>
      </c>
      <c r="L21" s="156"/>
      <c r="M21" s="126" t="s">
        <v>15</v>
      </c>
      <c r="N21" s="150">
        <f>IF(ISERROR('[10]Récolte_N'!$F$19)=TRUE,"",'[10]Récolte_N'!$F$19)</f>
        <v>460</v>
      </c>
      <c r="O21" s="150">
        <f>IF(OR(N21="",N21=0),"",(P21/N21)*10)</f>
        <v>50</v>
      </c>
      <c r="P21" s="151">
        <f>IF(ISERROR('[10]Récolte_N'!$H$19)=TRUE,"",'[10]Récolte_N'!$H$19)</f>
        <v>2300</v>
      </c>
      <c r="Q21" s="152">
        <f>'[21]SO'!$AI177</f>
        <v>0</v>
      </c>
    </row>
    <row r="22" spans="1:17" ht="13.5" customHeight="1">
      <c r="A22" s="23" t="s">
        <v>13</v>
      </c>
      <c r="B22" s="158" t="s">
        <v>29</v>
      </c>
      <c r="C22" s="150">
        <f>IF(ISERROR('[61]Récolte_N'!$F$19)=TRUE,"",'[61]Récolte_N'!$F$19)</f>
        <v>350</v>
      </c>
      <c r="D22" s="150">
        <f>IF(OR(C22="",C22=0),"",(E22/C22)*10)</f>
        <v>90</v>
      </c>
      <c r="E22" s="151">
        <f>IF(ISERROR('[61]Récolte_N'!$H$19)=TRUE,"",'[61]Récolte_N'!$H$19)</f>
        <v>3150</v>
      </c>
      <c r="F22" s="151">
        <f t="shared" si="4"/>
        <v>8250</v>
      </c>
      <c r="G22" s="152">
        <f>IF(ISERROR('[61]Récolte_N'!$I$19)=TRUE,"",'[61]Récolte_N'!$I$19)</f>
        <v>2300</v>
      </c>
      <c r="H22" s="152">
        <f t="shared" si="5"/>
        <v>5333.5</v>
      </c>
      <c r="I22" s="153">
        <f t="shared" si="1"/>
        <v>-0.5687634761413706</v>
      </c>
      <c r="J22" s="154">
        <f t="shared" si="3"/>
        <v>850</v>
      </c>
      <c r="K22" s="155">
        <f t="shared" si="6"/>
        <v>2916.5</v>
      </c>
      <c r="L22" s="156"/>
      <c r="M22" s="126" t="s">
        <v>29</v>
      </c>
      <c r="N22" s="150">
        <f>IF(ISERROR('[11]Récolte_N'!$F$19)=TRUE,"",'[11]Récolte_N'!$F$19)</f>
        <v>970</v>
      </c>
      <c r="O22" s="150">
        <f>IF(OR(N22="",N22=0),"",(P22/N22)*10)</f>
        <v>85.05154639175258</v>
      </c>
      <c r="P22" s="151">
        <f>IF(ISERROR('[11]Récolte_N'!$H$19)=TRUE,"",'[11]Récolte_N'!$H$19)</f>
        <v>8250</v>
      </c>
      <c r="Q22" s="152">
        <f>'[21]SO'!$AI178</f>
        <v>5333.5</v>
      </c>
    </row>
    <row r="23" spans="1:17" ht="13.5" customHeight="1">
      <c r="A23" s="23" t="s">
        <v>13</v>
      </c>
      <c r="B23" s="158" t="s">
        <v>16</v>
      </c>
      <c r="C23" s="150">
        <f>IF(ISERROR('[62]Récolte_N'!$F$19)=TRUE,"",'[62]Récolte_N'!$F$19)</f>
        <v>175</v>
      </c>
      <c r="D23" s="150">
        <f t="shared" si="0"/>
        <v>60</v>
      </c>
      <c r="E23" s="151">
        <f>IF(ISERROR('[62]Récolte_N'!$H$19)=TRUE,"",'[62]Récolte_N'!$H$19)</f>
        <v>1050</v>
      </c>
      <c r="F23" s="151">
        <f t="shared" si="4"/>
        <v>1050</v>
      </c>
      <c r="G23" s="152">
        <f>IF(ISERROR('[62]Récolte_N'!$I$19)=TRUE,"",'[62]Récolte_N'!$I$19)</f>
        <v>0</v>
      </c>
      <c r="H23" s="152">
        <f t="shared" si="5"/>
        <v>0</v>
      </c>
      <c r="I23" s="153">
        <f t="shared" si="1"/>
      </c>
      <c r="J23" s="154">
        <f t="shared" si="3"/>
        <v>1050</v>
      </c>
      <c r="K23" s="155">
        <f t="shared" si="6"/>
        <v>1050</v>
      </c>
      <c r="L23" s="156"/>
      <c r="M23" s="126" t="s">
        <v>16</v>
      </c>
      <c r="N23" s="150">
        <f>IF(ISERROR('[12]Récolte_N'!$F$19)=TRUE,"",'[12]Récolte_N'!$F$19)</f>
        <v>175</v>
      </c>
      <c r="O23" s="150">
        <f aca="true" t="shared" si="7" ref="O23:O31">IF(OR(N23="",N23=0),"",(P23/N23)*10)</f>
        <v>60</v>
      </c>
      <c r="P23" s="151">
        <f>IF(ISERROR('[12]Récolte_N'!$H$19)=TRUE,"",'[12]Récolte_N'!$H$19)</f>
        <v>1050</v>
      </c>
      <c r="Q23" s="152">
        <f>'[21]SO'!$AI179</f>
        <v>0</v>
      </c>
    </row>
    <row r="24" spans="1:17" ht="13.5" customHeight="1">
      <c r="A24" s="23" t="s">
        <v>13</v>
      </c>
      <c r="B24" s="158" t="s">
        <v>17</v>
      </c>
      <c r="C24" s="150">
        <f>IF(ISERROR('[63]Récolte_N'!$F$19)=TRUE,"",'[63]Récolte_N'!$F$19)</f>
        <v>1635</v>
      </c>
      <c r="D24" s="150">
        <f t="shared" si="0"/>
        <v>61.8960244648318</v>
      </c>
      <c r="E24" s="151">
        <f>IF(ISERROR('[63]Récolte_N'!$H$19)=TRUE,"",'[63]Récolte_N'!$H$19)</f>
        <v>10120</v>
      </c>
      <c r="F24" s="151">
        <f t="shared" si="4"/>
        <v>12590</v>
      </c>
      <c r="G24" s="152">
        <f>IF(ISERROR('[63]Récolte_N'!$I$19)=TRUE,"",'[63]Récolte_N'!$I$19)</f>
        <v>3000</v>
      </c>
      <c r="H24" s="152">
        <f t="shared" si="5"/>
        <v>2154.5</v>
      </c>
      <c r="I24" s="153">
        <f t="shared" si="1"/>
        <v>0.392434439545138</v>
      </c>
      <c r="J24" s="154">
        <f t="shared" si="3"/>
        <v>7120</v>
      </c>
      <c r="K24" s="155">
        <f t="shared" si="6"/>
        <v>10435.5</v>
      </c>
      <c r="L24" s="156"/>
      <c r="M24" s="126" t="s">
        <v>17</v>
      </c>
      <c r="N24" s="150">
        <f>IF(ISERROR('[13]Récolte_N'!$F$19)=TRUE,"",'[13]Récolte_N'!$F$19)</f>
        <v>2120</v>
      </c>
      <c r="O24" s="150">
        <f t="shared" si="7"/>
        <v>59.38679245283019</v>
      </c>
      <c r="P24" s="151">
        <f>IF(ISERROR('[13]Récolte_N'!$H$19)=TRUE,"",'[13]Récolte_N'!$H$19)</f>
        <v>12590</v>
      </c>
      <c r="Q24" s="152">
        <f>'[21]SO'!$AI180</f>
        <v>2154.5</v>
      </c>
    </row>
    <row r="25" spans="1:18" ht="13.5" customHeight="1">
      <c r="A25" s="23" t="s">
        <v>13</v>
      </c>
      <c r="B25" s="158" t="s">
        <v>18</v>
      </c>
      <c r="C25" s="150">
        <f>IF(ISERROR('[64]Récolte_N'!$F$19)=TRUE,"",'[64]Récolte_N'!$F$19)</f>
        <v>7500</v>
      </c>
      <c r="D25" s="150">
        <f t="shared" si="0"/>
        <v>60</v>
      </c>
      <c r="E25" s="151">
        <f>IF(ISERROR('[64]Récolte_N'!$H$19)=TRUE,"",'[64]Récolte_N'!$H$19)</f>
        <v>45000</v>
      </c>
      <c r="F25" s="151">
        <f t="shared" si="4"/>
        <v>55000</v>
      </c>
      <c r="G25" s="152">
        <f>IF(ISERROR('[64]Récolte_N'!$I$19)=TRUE,"",'[64]Récolte_N'!$I$19)</f>
        <v>29000</v>
      </c>
      <c r="H25" s="152">
        <f t="shared" si="5"/>
        <v>22844</v>
      </c>
      <c r="I25" s="153">
        <f t="shared" si="1"/>
        <v>0.2694799509718089</v>
      </c>
      <c r="J25" s="154">
        <f t="shared" si="3"/>
        <v>16000</v>
      </c>
      <c r="K25" s="155">
        <f t="shared" si="6"/>
        <v>32156</v>
      </c>
      <c r="L25" s="156"/>
      <c r="M25" s="126" t="s">
        <v>18</v>
      </c>
      <c r="N25" s="150">
        <f>IF(ISERROR('[14]Récolte_N'!$F$19)=TRUE,"",'[14]Récolte_N'!$F$19)</f>
        <v>9200</v>
      </c>
      <c r="O25" s="150">
        <f t="shared" si="7"/>
        <v>59.78260869565218</v>
      </c>
      <c r="P25" s="151">
        <f>IF(ISERROR('[14]Récolte_N'!$H$19)=TRUE,"",'[14]Récolte_N'!$H$19)</f>
        <v>55000</v>
      </c>
      <c r="Q25" s="152">
        <f>'[21]SO'!$AI181</f>
        <v>22844</v>
      </c>
      <c r="R25" s="23">
        <f>Q25/P25</f>
        <v>0.4153454545454546</v>
      </c>
    </row>
    <row r="26" spans="1:17" ht="13.5" customHeight="1">
      <c r="A26" s="23" t="s">
        <v>13</v>
      </c>
      <c r="B26" s="158" t="s">
        <v>19</v>
      </c>
      <c r="C26" s="150">
        <f>IF(ISERROR('[65]Récolte_N'!$F$19)=TRUE,"",'[65]Récolte_N'!$F$19)</f>
        <v>0</v>
      </c>
      <c r="D26" s="150">
        <f t="shared" si="0"/>
      </c>
      <c r="E26" s="151">
        <f>IF(ISERROR('[65]Récolte_N'!$H$19)=TRUE,"",'[65]Récolte_N'!$H$19)</f>
        <v>0</v>
      </c>
      <c r="F26" s="151">
        <f t="shared" si="4"/>
        <v>0</v>
      </c>
      <c r="G26" s="152">
        <f>IF(ISERROR('[65]Récolte_N'!$I$19)=TRUE,"",'[65]Récolte_N'!$I$19)</f>
        <v>0</v>
      </c>
      <c r="H26" s="152">
        <f t="shared" si="5"/>
        <v>263.6</v>
      </c>
      <c r="I26" s="153">
        <f t="shared" si="1"/>
        <v>-1</v>
      </c>
      <c r="J26" s="154">
        <f t="shared" si="3"/>
        <v>0</v>
      </c>
      <c r="K26" s="155">
        <f t="shared" si="6"/>
        <v>-263.6</v>
      </c>
      <c r="L26" s="156"/>
      <c r="M26" s="126" t="s">
        <v>19</v>
      </c>
      <c r="N26" s="150">
        <f>IF(ISERROR('[15]Récolte_N'!$F$19)=TRUE,"",'[15]Récolte_N'!$F$19)</f>
        <v>0</v>
      </c>
      <c r="O26" s="150">
        <f t="shared" si="7"/>
      </c>
      <c r="P26" s="151">
        <f>IF(ISERROR('[15]Récolte_N'!$H$19)=TRUE,"",'[15]Récolte_N'!$H$19)</f>
        <v>0</v>
      </c>
      <c r="Q26" s="152">
        <f>'[21]SO'!$AI182</f>
        <v>263.6</v>
      </c>
    </row>
    <row r="27" spans="1:17" ht="13.5" customHeight="1">
      <c r="A27" s="23" t="s">
        <v>13</v>
      </c>
      <c r="B27" s="158" t="s">
        <v>20</v>
      </c>
      <c r="C27" s="150">
        <f>IF(ISERROR('[66]Récolte_N'!$F$19)=TRUE,"",'[66]Récolte_N'!$F$19)</f>
        <v>5420</v>
      </c>
      <c r="D27" s="150">
        <f t="shared" si="0"/>
        <v>65</v>
      </c>
      <c r="E27" s="151">
        <f>IF(ISERROR('[66]Récolte_N'!$H$19)=TRUE,"",'[66]Récolte_N'!$H$19)</f>
        <v>35230</v>
      </c>
      <c r="F27" s="151">
        <f t="shared" si="4"/>
        <v>27790</v>
      </c>
      <c r="G27" s="152">
        <f>IF(ISERROR('[66]Récolte_N'!$I$19)=TRUE,"",'[66]Récolte_N'!$I$19)</f>
        <v>19100</v>
      </c>
      <c r="H27" s="152">
        <f t="shared" si="5"/>
        <v>11763.5</v>
      </c>
      <c r="I27" s="153">
        <f t="shared" si="1"/>
        <v>0.6236664258086453</v>
      </c>
      <c r="J27" s="154">
        <f t="shared" si="3"/>
        <v>16130</v>
      </c>
      <c r="K27" s="155">
        <f t="shared" si="6"/>
        <v>16026.5</v>
      </c>
      <c r="L27" s="156"/>
      <c r="M27" s="126" t="s">
        <v>20</v>
      </c>
      <c r="N27" s="150">
        <f>IF(ISERROR('[16]Récolte_N'!$F$19)=TRUE,"",'[16]Récolte_N'!$F$19)</f>
        <v>5310</v>
      </c>
      <c r="O27" s="150">
        <f t="shared" si="7"/>
        <v>52.335216572504706</v>
      </c>
      <c r="P27" s="151">
        <f>IF(ISERROR('[16]Récolte_N'!$H$19)=TRUE,"",'[16]Récolte_N'!$H$19)</f>
        <v>27790</v>
      </c>
      <c r="Q27" s="152">
        <f>'[21]SO'!$AI183</f>
        <v>11763.5</v>
      </c>
    </row>
    <row r="28" spans="1:17" ht="13.5" customHeight="1">
      <c r="A28" s="23" t="s">
        <v>13</v>
      </c>
      <c r="B28" s="158" t="s">
        <v>21</v>
      </c>
      <c r="C28" s="150">
        <f>IF(ISERROR('[67]Récolte_N'!$F$19)=TRUE,"",'[67]Récolte_N'!$F$19)</f>
        <v>0</v>
      </c>
      <c r="D28" s="150">
        <f t="shared" si="0"/>
      </c>
      <c r="E28" s="151">
        <f>IF(ISERROR('[67]Récolte_N'!$H$19)=TRUE,"",'[67]Récolte_N'!$H$19)</f>
        <v>0</v>
      </c>
      <c r="F28" s="151">
        <f t="shared" si="4"/>
        <v>0</v>
      </c>
      <c r="G28" s="152">
        <f>IF(ISERROR('[67]Récolte_N'!$I$19)=TRUE,"",'[67]Récolte_N'!$I$19)</f>
        <v>0</v>
      </c>
      <c r="H28" s="152">
        <f t="shared" si="5"/>
        <v>0</v>
      </c>
      <c r="I28" s="153">
        <f t="shared" si="1"/>
      </c>
      <c r="J28" s="154">
        <f t="shared" si="3"/>
        <v>0</v>
      </c>
      <c r="K28" s="155">
        <f t="shared" si="6"/>
        <v>0</v>
      </c>
      <c r="L28" s="156"/>
      <c r="M28" s="126" t="s">
        <v>21</v>
      </c>
      <c r="N28" s="150">
        <f>IF(ISERROR('[17]Récolte_N'!$F$19)=TRUE,"",'[17]Récolte_N'!$F$19)</f>
        <v>0</v>
      </c>
      <c r="O28" s="150">
        <f t="shared" si="7"/>
      </c>
      <c r="P28" s="151">
        <f>IF(ISERROR('[17]Récolte_N'!$H$19)=TRUE,"",'[17]Récolte_N'!$H$19)</f>
        <v>0</v>
      </c>
      <c r="Q28" s="152">
        <f>'[21]SO'!$AI184</f>
        <v>0</v>
      </c>
    </row>
    <row r="29" spans="2:17" ht="12">
      <c r="B29" s="158" t="s">
        <v>30</v>
      </c>
      <c r="C29" s="150">
        <f>IF(ISERROR('[68]Récolte_N'!$F$19)=TRUE,"",'[68]Récolte_N'!$F$19)</f>
        <v>0</v>
      </c>
      <c r="D29" s="150">
        <f t="shared" si="0"/>
      </c>
      <c r="E29" s="151">
        <f>IF(ISERROR('[68]Récolte_N'!$H$19)=TRUE,"",'[68]Récolte_N'!$H$19)</f>
        <v>0</v>
      </c>
      <c r="F29" s="151">
        <f t="shared" si="4"/>
        <v>0</v>
      </c>
      <c r="G29" s="152">
        <f>IF(ISERROR('[68]Récolte_N'!$I$19)=TRUE,"",'[68]Récolte_N'!$I$19)</f>
        <v>0</v>
      </c>
      <c r="H29" s="152">
        <f t="shared" si="5"/>
        <v>0</v>
      </c>
      <c r="I29" s="153">
        <f t="shared" si="1"/>
      </c>
      <c r="J29" s="154">
        <f t="shared" si="3"/>
        <v>0</v>
      </c>
      <c r="K29" s="155">
        <f t="shared" si="6"/>
        <v>0</v>
      </c>
      <c r="M29" s="126" t="s">
        <v>30</v>
      </c>
      <c r="N29" s="150">
        <f>IF(ISERROR('[18]Récolte_N'!$F$19)=TRUE,"",'[18]Récolte_N'!$F$19)</f>
        <v>0</v>
      </c>
      <c r="O29" s="150">
        <f t="shared" si="7"/>
      </c>
      <c r="P29" s="151">
        <f>IF(ISERROR('[18]Récolte_N'!$H$19)=TRUE,"",'[18]Récolte_N'!$H$19)</f>
        <v>0</v>
      </c>
      <c r="Q29" s="152">
        <f>'[21]SO'!$AI185</f>
        <v>0</v>
      </c>
    </row>
    <row r="30" spans="2:18" ht="12">
      <c r="B30" s="158" t="s">
        <v>22</v>
      </c>
      <c r="C30" s="150">
        <f>IF(ISERROR('[69]Récolte_N '!$F$19)=TRUE,"",'[69]Récolte_N '!$F$19)</f>
        <v>27310</v>
      </c>
      <c r="D30" s="150">
        <f t="shared" si="0"/>
        <v>62.26363969242036</v>
      </c>
      <c r="E30" s="151">
        <f>IF(ISERROR('[69]Récolte_N '!$H$19)=TRUE,"",'[69]Récolte_N '!$H$19)</f>
        <v>170042</v>
      </c>
      <c r="F30" s="151">
        <f t="shared" si="4"/>
        <v>92867</v>
      </c>
      <c r="G30" s="152">
        <f>IF(ISERROR('[69]Récolte_N '!$I$19)=TRUE,"",'[69]Récolte_N '!$I$19)</f>
        <v>160000</v>
      </c>
      <c r="H30" s="152">
        <f t="shared" si="5"/>
        <v>62128.2</v>
      </c>
      <c r="I30" s="153">
        <f t="shared" si="1"/>
        <v>1.5753200639967035</v>
      </c>
      <c r="J30" s="154">
        <f t="shared" si="3"/>
        <v>10042</v>
      </c>
      <c r="K30" s="155">
        <f>P30-H30</f>
        <v>30738.800000000003</v>
      </c>
      <c r="L30" s="29"/>
      <c r="M30" s="126" t="s">
        <v>22</v>
      </c>
      <c r="N30" s="150">
        <f>IF(ISERROR('[19]Récolte_N'!$F$19)=TRUE,"",'[19]Récolte_N'!$F$19)</f>
        <v>18165</v>
      </c>
      <c r="O30" s="150">
        <f t="shared" si="7"/>
        <v>51.12413982934214</v>
      </c>
      <c r="P30" s="151">
        <f>IF(ISERROR('[19]Récolte_N'!$H$19)=TRUE,"",'[19]Récolte_N'!$H$19)</f>
        <v>92867</v>
      </c>
      <c r="Q30" s="152">
        <f>'[21]SO'!$AI186</f>
        <v>62128.2</v>
      </c>
      <c r="R30" s="23">
        <f>Q30/P30</f>
        <v>0.6690019059515221</v>
      </c>
    </row>
    <row r="31" spans="2:18" ht="12">
      <c r="B31" s="158" t="s">
        <v>23</v>
      </c>
      <c r="C31" s="150">
        <f>IF(ISERROR('[70]Récolte_N'!$F$19)=TRUE,"",'[70]Récolte_N'!$F$19)</f>
        <v>2800</v>
      </c>
      <c r="D31" s="150">
        <f t="shared" si="0"/>
        <v>62.142857142857146</v>
      </c>
      <c r="E31" s="151">
        <f>IF(ISERROR('[70]Récolte_N'!$H$19)=TRUE,"",'[70]Récolte_N'!$H$19)</f>
        <v>17400</v>
      </c>
      <c r="F31" s="151">
        <f>P31</f>
        <v>11400</v>
      </c>
      <c r="G31" s="152">
        <f>IF(ISERROR('[70]Récolte_N'!$I$19)=TRUE,"",'[70]Récolte_N'!$I$19)</f>
        <v>10000</v>
      </c>
      <c r="H31" s="152">
        <f>Q31</f>
        <v>5292.2</v>
      </c>
      <c r="I31" s="153">
        <f t="shared" si="1"/>
        <v>0.8895733343411059</v>
      </c>
      <c r="J31" s="154">
        <f t="shared" si="3"/>
        <v>7400</v>
      </c>
      <c r="K31" s="155">
        <f>P31-H31</f>
        <v>6107.8</v>
      </c>
      <c r="M31" s="126" t="s">
        <v>23</v>
      </c>
      <c r="N31" s="150">
        <f>IF(ISERROR('[20]Récolte_N'!$F$19)=TRUE,"",'[20]Récolte_N'!$F$19)</f>
        <v>2300</v>
      </c>
      <c r="O31" s="150">
        <f t="shared" si="7"/>
        <v>49.565217391304344</v>
      </c>
      <c r="P31" s="151">
        <f>IF(ISERROR('[20]Récolte_N'!$H$19)=TRUE,"",'[20]Récolte_N'!$H$19)</f>
        <v>11400</v>
      </c>
      <c r="Q31" s="152">
        <f>'[21]SO'!$AI187</f>
        <v>5292.2</v>
      </c>
      <c r="R31" s="23">
        <f>Q31/P31</f>
        <v>0.4642280701754386</v>
      </c>
    </row>
    <row r="32" spans="2:17" ht="12.75">
      <c r="B32" s="118"/>
      <c r="C32" s="164"/>
      <c r="D32" s="164"/>
      <c r="E32" s="54"/>
      <c r="F32" s="165"/>
      <c r="G32" s="166"/>
      <c r="H32" s="166"/>
      <c r="I32" s="167"/>
      <c r="J32" s="168"/>
      <c r="K32" s="169"/>
      <c r="M32" s="126"/>
      <c r="N32" s="170"/>
      <c r="O32" s="170"/>
      <c r="P32" s="170"/>
      <c r="Q32" s="166"/>
    </row>
    <row r="33" spans="2:17" ht="15.75" thickBot="1">
      <c r="B33" s="171" t="s">
        <v>24</v>
      </c>
      <c r="C33" s="172">
        <f>IF(SUM(C12:C31)=0,"",SUM(C12:C31))</f>
        <v>63505</v>
      </c>
      <c r="D33" s="172">
        <f>IF(OR(C33="",C33=0),"",(E33/C33)*10)</f>
        <v>62.61270766081411</v>
      </c>
      <c r="E33" s="172">
        <f>IF(SUM(E12:E31)=0,"",SUM(E12:E31))</f>
        <v>397622</v>
      </c>
      <c r="F33" s="173">
        <f>IF(SUM(F12:F31)=0,"",SUM(F12:F31))</f>
        <v>280987</v>
      </c>
      <c r="G33" s="174">
        <f>IF(SUM(G12:G31)=0,"",SUM(G12:G31))</f>
        <v>300595</v>
      </c>
      <c r="H33" s="175">
        <f>IF(SUM(H12:H31)=0,"",SUM(H12:H31))</f>
        <v>146194.60000000003</v>
      </c>
      <c r="I33" s="176">
        <f>IF(OR(G33=0,G33=""),"",(G33/H33)-1)</f>
        <v>1.0561292961573132</v>
      </c>
      <c r="J33" s="177">
        <f>SUM(J12:J31)</f>
        <v>97027</v>
      </c>
      <c r="K33" s="178">
        <f>SUM(K12:K31)</f>
        <v>134792.4</v>
      </c>
      <c r="M33" s="179" t="s">
        <v>24</v>
      </c>
      <c r="N33" s="180">
        <f>IF(SUM(N12:N31)=0,"",SUM(N12:N31))</f>
        <v>51850</v>
      </c>
      <c r="O33" s="180">
        <f>IF(OR(N33="",N33=0),"",(P33/N33)*10)</f>
        <v>54.19228543876567</v>
      </c>
      <c r="P33" s="177">
        <f>IF(SUM(P12:P31)=0,"",SUM(P12:P31))</f>
        <v>280987</v>
      </c>
      <c r="Q33" s="181">
        <f>IF(SUM(Q12:Q31)=0,"",SUM(Q12:Q31))</f>
        <v>146194.60000000003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51850</v>
      </c>
      <c r="D35" s="189">
        <f>(E35/C35)*10</f>
        <v>54.19228543876567</v>
      </c>
      <c r="E35" s="189">
        <f>P33</f>
        <v>280987</v>
      </c>
      <c r="G35" s="189">
        <f>Q33</f>
        <v>146194.60000000003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0.2247830279652845</v>
      </c>
      <c r="D37" s="192">
        <f>IF(OR(D33="",D33=0),"",(D33/D35)-1)</f>
        <v>0.15538045967009562</v>
      </c>
      <c r="E37" s="192">
        <f>IF(OR(E33="",E33=0),"",(E33/E35)-1)</f>
        <v>0.4150903778466619</v>
      </c>
      <c r="G37" s="192">
        <f>IF(OR(G33="",G33=0),"",(G33/G35)-1)</f>
        <v>1.0561292961573132</v>
      </c>
      <c r="H37" s="185"/>
      <c r="I37" s="186"/>
      <c r="J37" s="187"/>
    </row>
    <row r="38" ht="11.25" thickBot="1">
      <c r="E38" s="221"/>
    </row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'[22]SO'!$AI168</f>
        <v>35034.7</v>
      </c>
      <c r="D43" s="53">
        <f>'[21]SO'!$AF168</f>
        <v>10860.5</v>
      </c>
      <c r="E43" s="212">
        <f>IF(OR(G12="",G12=0),"",C43/G12)</f>
        <v>0.9559263301500681</v>
      </c>
      <c r="F43" s="71">
        <f>IF(OR(H12="",H12=0),"",D43/H12)</f>
        <v>0.8798700509588199</v>
      </c>
      <c r="G43" s="213">
        <f>IF(OR(E43="",E43=0),"",(E43-F43)*100)</f>
        <v>7.605627919124824</v>
      </c>
      <c r="H43" s="185">
        <f>IF(E12="","",(G12/E12))</f>
        <v>0.7631441957313899</v>
      </c>
    </row>
    <row r="44" spans="2:8" ht="12">
      <c r="B44" s="158" t="s">
        <v>31</v>
      </c>
      <c r="C44" s="53">
        <f>'[22]SO'!$AI169</f>
        <v>428.4</v>
      </c>
      <c r="D44" s="53">
        <f>'[21]SO'!$AF169</f>
        <v>355.7</v>
      </c>
      <c r="E44" s="71">
        <f>IF(OR(G13="",G13=0),"",C44/G13)</f>
        <v>0.8568</v>
      </c>
      <c r="F44" s="71">
        <f>IF(OR(H13="",H13=0),"",D44/H13)</f>
        <v>0.9891546162402669</v>
      </c>
      <c r="G44" s="213">
        <f>IF(OR(E44="",E44=0),"",(E44-F44)*100)</f>
        <v>-13.23546162402669</v>
      </c>
      <c r="H44" s="185">
        <f>IF(E13="","",(G13/E13))</f>
        <v>0.16778523489932887</v>
      </c>
    </row>
    <row r="45" spans="2:8" ht="12">
      <c r="B45" s="158" t="s">
        <v>9</v>
      </c>
      <c r="C45" s="53">
        <f>'[22]SO'!$AI170</f>
        <v>586.8</v>
      </c>
      <c r="D45" s="53">
        <f>'[21]SO'!$AF170</f>
        <v>299.7</v>
      </c>
      <c r="E45" s="71">
        <f aca="true" t="shared" si="8" ref="E45:F62">IF(OR(G14="",G14=0),"",C45/G14)</f>
        <v>0.7824</v>
      </c>
      <c r="F45" s="71">
        <f t="shared" si="8"/>
        <v>1</v>
      </c>
      <c r="G45" s="213">
        <f aca="true" t="shared" si="9" ref="G45:G62">IF(OR(E45="",E45=0),"",(E45-F45)*100)</f>
        <v>-21.76</v>
      </c>
      <c r="H45" s="185">
        <f>IF(E14="","",(G14/E14))</f>
        <v>0.2222222222222222</v>
      </c>
    </row>
    <row r="46" spans="2:8" ht="12">
      <c r="B46" s="158" t="s">
        <v>28</v>
      </c>
      <c r="C46" s="53">
        <f>'[22]SO'!$AI171</f>
        <v>176.7</v>
      </c>
      <c r="D46" s="53">
        <f>'[21]SO'!$AF171</f>
        <v>36</v>
      </c>
      <c r="E46" s="71">
        <f t="shared" si="8"/>
        <v>0.8031818181818181</v>
      </c>
      <c r="F46" s="71">
        <f>IF(OR(H15="",H15=0),"",D46/H15)</f>
        <v>1</v>
      </c>
      <c r="G46" s="213">
        <f t="shared" si="9"/>
        <v>-19.68181818181819</v>
      </c>
      <c r="H46" s="185">
        <f>IF(E15="","",(G15/E15))</f>
        <v>0.88</v>
      </c>
    </row>
    <row r="47" spans="2:8" ht="12">
      <c r="B47" s="158" t="s">
        <v>10</v>
      </c>
      <c r="C47" s="53">
        <f>'[22]SO'!$AI172</f>
        <v>0</v>
      </c>
      <c r="D47" s="53">
        <f>'[21]SO'!$AF172</f>
        <v>0</v>
      </c>
      <c r="E47" s="71">
        <f t="shared" si="8"/>
      </c>
      <c r="F47" s="71">
        <f t="shared" si="8"/>
      </c>
      <c r="G47" s="213">
        <f t="shared" si="9"/>
      </c>
      <c r="H47" s="185" t="e">
        <f aca="true" t="shared" si="10" ref="H47:H62">IF(E16="","",(G16/E16))</f>
        <v>#DIV/0!</v>
      </c>
    </row>
    <row r="48" spans="2:8" ht="12">
      <c r="B48" s="158" t="s">
        <v>11</v>
      </c>
      <c r="C48" s="53">
        <f>'[22]SO'!$AI173</f>
        <v>0</v>
      </c>
      <c r="D48" s="53">
        <f>'[21]SO'!$AF173</f>
        <v>60.2</v>
      </c>
      <c r="E48" s="71">
        <f t="shared" si="8"/>
      </c>
      <c r="F48" s="71">
        <f t="shared" si="8"/>
        <v>1</v>
      </c>
      <c r="G48" s="213">
        <f t="shared" si="9"/>
      </c>
      <c r="H48" s="185" t="e">
        <f t="shared" si="10"/>
        <v>#DIV/0!</v>
      </c>
    </row>
    <row r="49" spans="2:8" ht="12">
      <c r="B49" s="158" t="s">
        <v>12</v>
      </c>
      <c r="C49" s="53">
        <f>'[22]SO'!$AI174</f>
        <v>32398.6</v>
      </c>
      <c r="D49" s="53">
        <f>'[21]SO'!$AF174</f>
        <v>18554.9</v>
      </c>
      <c r="E49" s="71">
        <f t="shared" si="8"/>
        <v>0.9938220858895706</v>
      </c>
      <c r="F49" s="71">
        <f t="shared" si="8"/>
        <v>0.9986437102060809</v>
      </c>
      <c r="G49" s="213">
        <f t="shared" si="9"/>
        <v>-0.48216243165103423</v>
      </c>
      <c r="H49" s="185">
        <f t="shared" si="10"/>
        <v>0.6848739495798319</v>
      </c>
    </row>
    <row r="50" spans="2:8" ht="12">
      <c r="B50" s="158" t="s">
        <v>14</v>
      </c>
      <c r="C50" s="53">
        <f>'[22]SO'!$AI175</f>
        <v>5473.9</v>
      </c>
      <c r="D50" s="53">
        <f>'[21]SO'!$AF175</f>
        <v>4490.9</v>
      </c>
      <c r="E50" s="71">
        <f t="shared" si="8"/>
        <v>0.9997990867579908</v>
      </c>
      <c r="F50" s="71">
        <f t="shared" si="8"/>
        <v>0.9482074236729867</v>
      </c>
      <c r="G50" s="213">
        <f t="shared" si="9"/>
        <v>5.1591663085004065</v>
      </c>
      <c r="H50" s="185">
        <f t="shared" si="10"/>
        <v>0.5022935779816514</v>
      </c>
    </row>
    <row r="51" spans="2:8" ht="12">
      <c r="B51" s="158" t="s">
        <v>27</v>
      </c>
      <c r="C51" s="53">
        <f>'[22]SO'!$AI176</f>
        <v>0</v>
      </c>
      <c r="D51" s="53">
        <f>'[21]SO'!$AF176</f>
        <v>0</v>
      </c>
      <c r="E51" s="71">
        <f t="shared" si="8"/>
      </c>
      <c r="F51" s="71">
        <f t="shared" si="8"/>
      </c>
      <c r="G51" s="213">
        <f t="shared" si="9"/>
      </c>
      <c r="H51" s="185" t="e">
        <f t="shared" si="10"/>
        <v>#DIV/0!</v>
      </c>
    </row>
    <row r="52" spans="2:8" ht="12">
      <c r="B52" s="158" t="s">
        <v>15</v>
      </c>
      <c r="C52" s="53">
        <f>'[22]SO'!$AI177</f>
        <v>0</v>
      </c>
      <c r="D52" s="53">
        <f>'[21]SO'!$AF177</f>
        <v>0</v>
      </c>
      <c r="E52" s="71">
        <f t="shared" si="8"/>
        <v>0</v>
      </c>
      <c r="F52" s="71">
        <f t="shared" si="8"/>
      </c>
      <c r="G52" s="213">
        <f t="shared" si="9"/>
      </c>
      <c r="H52" s="185">
        <f t="shared" si="10"/>
        <v>0.4</v>
      </c>
    </row>
    <row r="53" spans="2:8" ht="12">
      <c r="B53" s="158" t="s">
        <v>29</v>
      </c>
      <c r="C53" s="53">
        <f>'[22]SO'!$AI178</f>
        <v>1904.5</v>
      </c>
      <c r="D53" s="53">
        <f>'[21]SO'!$AF178</f>
        <v>5078.7</v>
      </c>
      <c r="E53" s="71">
        <f t="shared" si="8"/>
        <v>0.8280434782608695</v>
      </c>
      <c r="F53" s="71">
        <f>IF(OR(H22="",H22=0),"",D53/H22)</f>
        <v>0.9522264929220962</v>
      </c>
      <c r="G53" s="213">
        <f t="shared" si="9"/>
        <v>-12.41830146612266</v>
      </c>
      <c r="H53" s="185">
        <f t="shared" si="10"/>
        <v>0.7301587301587301</v>
      </c>
    </row>
    <row r="54" spans="2:8" ht="12">
      <c r="B54" s="158" t="s">
        <v>16</v>
      </c>
      <c r="C54" s="53">
        <f>'[22]SO'!$AI179</f>
        <v>0</v>
      </c>
      <c r="D54" s="53">
        <f>'[21]SO'!$AF179</f>
        <v>0</v>
      </c>
      <c r="E54" s="71">
        <f t="shared" si="8"/>
      </c>
      <c r="F54" s="71">
        <f t="shared" si="8"/>
      </c>
      <c r="G54" s="213">
        <f t="shared" si="9"/>
      </c>
      <c r="H54" s="185">
        <f t="shared" si="10"/>
        <v>0</v>
      </c>
    </row>
    <row r="55" spans="2:8" ht="12">
      <c r="B55" s="158" t="s">
        <v>17</v>
      </c>
      <c r="C55" s="53">
        <f>'[22]SO'!$AI180</f>
        <v>2637.2</v>
      </c>
      <c r="D55" s="53">
        <f>'[21]SO'!$AF180</f>
        <v>2154.5</v>
      </c>
      <c r="E55" s="71">
        <f t="shared" si="8"/>
        <v>0.8790666666666666</v>
      </c>
      <c r="F55" s="71">
        <f t="shared" si="8"/>
        <v>1</v>
      </c>
      <c r="G55" s="213">
        <f t="shared" si="9"/>
        <v>-12.093333333333344</v>
      </c>
      <c r="H55" s="185">
        <f t="shared" si="10"/>
        <v>0.2964426877470356</v>
      </c>
    </row>
    <row r="56" spans="2:8" ht="12">
      <c r="B56" s="158" t="s">
        <v>18</v>
      </c>
      <c r="C56" s="53">
        <f>'[22]SO'!$AI181</f>
        <v>25861.9</v>
      </c>
      <c r="D56" s="53">
        <f>'[21]SO'!$AF181</f>
        <v>21028.1</v>
      </c>
      <c r="E56" s="71">
        <f t="shared" si="8"/>
        <v>0.8917896551724138</v>
      </c>
      <c r="F56" s="71">
        <f t="shared" si="8"/>
        <v>0.9205086674838031</v>
      </c>
      <c r="G56" s="213">
        <f t="shared" si="9"/>
        <v>-2.871901231138929</v>
      </c>
      <c r="H56" s="185">
        <f t="shared" si="10"/>
        <v>0.6444444444444445</v>
      </c>
    </row>
    <row r="57" spans="2:8" ht="12">
      <c r="B57" s="158" t="s">
        <v>19</v>
      </c>
      <c r="C57" s="53">
        <f>'[22]SO'!$AI182</f>
        <v>287.3</v>
      </c>
      <c r="D57" s="53">
        <f>'[21]SO'!$AF182</f>
        <v>263.6</v>
      </c>
      <c r="E57" s="71">
        <f>IF(OR(G26="",G26=0),"",C57/G26)</f>
      </c>
      <c r="F57" s="71">
        <f t="shared" si="8"/>
        <v>1</v>
      </c>
      <c r="G57" s="213">
        <f t="shared" si="9"/>
      </c>
      <c r="H57" s="185" t="e">
        <f t="shared" si="10"/>
        <v>#DIV/0!</v>
      </c>
    </row>
    <row r="58" spans="2:8" ht="12">
      <c r="B58" s="158" t="s">
        <v>20</v>
      </c>
      <c r="C58" s="53">
        <f>'[22]SO'!$AI183</f>
        <v>18801.3</v>
      </c>
      <c r="D58" s="53">
        <f>'[21]SO'!$AF183</f>
        <v>11669.8</v>
      </c>
      <c r="E58" s="71">
        <f t="shared" si="8"/>
        <v>0.9843612565445026</v>
      </c>
      <c r="F58" s="71">
        <f t="shared" si="8"/>
        <v>0.9920346835550643</v>
      </c>
      <c r="G58" s="213">
        <f t="shared" si="9"/>
        <v>-0.7673427010561729</v>
      </c>
      <c r="H58" s="185">
        <f t="shared" si="10"/>
        <v>0.5421515753619075</v>
      </c>
    </row>
    <row r="59" spans="2:8" ht="12">
      <c r="B59" s="158" t="s">
        <v>21</v>
      </c>
      <c r="C59" s="53">
        <f>'[22]SO'!$AI184</f>
        <v>0</v>
      </c>
      <c r="D59" s="53">
        <f>'[21]SO'!$AF184</f>
        <v>0</v>
      </c>
      <c r="E59" s="71">
        <f>IF(OR(G28="",G28=0),"",C59/G28)</f>
      </c>
      <c r="F59" s="71">
        <f t="shared" si="8"/>
      </c>
      <c r="G59" s="213">
        <f t="shared" si="9"/>
      </c>
      <c r="H59" s="185" t="e">
        <f>IF(E28="","",(G28/E28))</f>
        <v>#DIV/0!</v>
      </c>
    </row>
    <row r="60" spans="2:8" ht="12">
      <c r="B60" s="158" t="s">
        <v>30</v>
      </c>
      <c r="C60" s="53">
        <f>'[22]SO'!$AI185</f>
        <v>0</v>
      </c>
      <c r="D60" s="53">
        <f>'[21]SO'!$AF185</f>
        <v>0</v>
      </c>
      <c r="E60" s="71">
        <f t="shared" si="8"/>
      </c>
      <c r="F60" s="71">
        <f t="shared" si="8"/>
      </c>
      <c r="G60" s="213">
        <f t="shared" si="9"/>
      </c>
      <c r="H60" s="185" t="e">
        <f>IF(E29="","",(G29/E29))</f>
        <v>#DIV/0!</v>
      </c>
    </row>
    <row r="61" spans="2:8" ht="12">
      <c r="B61" s="158" t="s">
        <v>22</v>
      </c>
      <c r="C61" s="53">
        <f>'[22]SO'!$AI186</f>
        <v>139272.8</v>
      </c>
      <c r="D61" s="53">
        <f>'[21]SO'!$AF186</f>
        <v>58478.5</v>
      </c>
      <c r="E61" s="71">
        <f t="shared" si="8"/>
        <v>0.870455</v>
      </c>
      <c r="F61" s="71">
        <f t="shared" si="8"/>
        <v>0.9412553397651953</v>
      </c>
      <c r="G61" s="213">
        <f t="shared" si="9"/>
        <v>-7.080033976519529</v>
      </c>
      <c r="H61" s="185">
        <f t="shared" si="10"/>
        <v>0.9409440020700768</v>
      </c>
    </row>
    <row r="62" spans="2:8" ht="12">
      <c r="B62" s="158" t="s">
        <v>23</v>
      </c>
      <c r="C62" s="53">
        <f>'[22]SO'!$AI187</f>
        <v>9860</v>
      </c>
      <c r="D62" s="53">
        <f>'[21]SO'!$AF187</f>
        <v>5277.3</v>
      </c>
      <c r="E62" s="71">
        <f t="shared" si="8"/>
        <v>0.986</v>
      </c>
      <c r="F62" s="71">
        <f t="shared" si="8"/>
        <v>0.9971845357318319</v>
      </c>
      <c r="G62" s="213">
        <f t="shared" si="9"/>
        <v>-1.1184535731831868</v>
      </c>
      <c r="H62" s="185">
        <f t="shared" si="10"/>
        <v>0.5747126436781609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272724.1</v>
      </c>
      <c r="D64" s="216">
        <f>IF(SUM(D43:D62)=0,"",SUM(D43:D62))</f>
        <v>138608.39999999997</v>
      </c>
      <c r="E64" s="217">
        <f>IF(OR(G33="",G33=0),"",C64/G33)</f>
        <v>0.9072808928957566</v>
      </c>
      <c r="F64" s="218">
        <f>IF(OR(H33="",H33=0),"",D64/H33)</f>
        <v>0.9481088904788544</v>
      </c>
      <c r="G64" s="219">
        <f>IF(OR(E64="",E64=0),"",(E64-F64)*100)</f>
        <v>-4.082799758309774</v>
      </c>
      <c r="H64" s="220">
        <f>IF(E33="","",(G33/E33))</f>
        <v>0.7559818118715765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105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IF(ISERROR('[51]Récolte_N'!$F$15)=TRUE,"",'[51]Récolte_N'!$F$15)</f>
        <v>17320</v>
      </c>
      <c r="D12" s="150">
        <f aca="true" t="shared" si="0" ref="D12:D31">IF(OR(C12="",C12=0),"",(E12/C12)*10)</f>
        <v>49.913394919168596</v>
      </c>
      <c r="E12" s="151">
        <f>IF(ISERROR('[51]Récolte_N'!$H$15)=TRUE,"",'[51]Récolte_N'!$H$15)</f>
        <v>86450</v>
      </c>
      <c r="F12" s="151">
        <f>P12</f>
        <v>93075</v>
      </c>
      <c r="G12" s="152">
        <f>IF(ISERROR('[51]Récolte_N'!$I$15)=TRUE,"",'[51]Récolte_N'!$I$15)</f>
        <v>21900</v>
      </c>
      <c r="H12" s="152">
        <f>Q12</f>
        <v>25739.3</v>
      </c>
      <c r="I12" s="153">
        <f>IF(OR(H12=0,H12=""),"",(G12/H12)-1)</f>
        <v>-0.14916101059469367</v>
      </c>
      <c r="J12" s="154">
        <f>E12-G12</f>
        <v>64550</v>
      </c>
      <c r="K12" s="155">
        <f>P12-H12</f>
        <v>67335.7</v>
      </c>
      <c r="L12" s="156"/>
      <c r="M12" s="157" t="s">
        <v>8</v>
      </c>
      <c r="N12" s="150">
        <f>IF(ISERROR('[1]Récolte_N'!$F$15)=TRUE,"",'[1]Récolte_N'!$F$15)</f>
        <v>18255</v>
      </c>
      <c r="O12" s="150">
        <f aca="true" t="shared" si="1" ref="O12:O19">IF(OR(N12="",N12=0),"",(P12/N12)*10)</f>
        <v>50.9860312243221</v>
      </c>
      <c r="P12" s="151">
        <f>IF(ISERROR('[1]Récolte_N'!$H$15)=TRUE,"",'[1]Récolte_N'!$H$15)</f>
        <v>93075</v>
      </c>
      <c r="Q12" s="152">
        <f>'[21]TR'!$AI168</f>
        <v>25739.3</v>
      </c>
    </row>
    <row r="13" spans="1:17" ht="13.5" customHeight="1">
      <c r="A13" s="23">
        <v>7280</v>
      </c>
      <c r="B13" s="158" t="s">
        <v>31</v>
      </c>
      <c r="C13" s="150">
        <f>IF(ISERROR('[52]Récolte_N'!$F$15)=TRUE,"",'[52]Récolte_N'!$F$15)</f>
        <v>72700</v>
      </c>
      <c r="D13" s="150">
        <f t="shared" si="0"/>
        <v>51.016506189821186</v>
      </c>
      <c r="E13" s="151">
        <f>IF(ISERROR('[52]Récolte_N'!$H$15)=TRUE,"",'[52]Récolte_N'!$H$15)</f>
        <v>370890</v>
      </c>
      <c r="F13" s="151">
        <f>P13</f>
        <v>371550</v>
      </c>
      <c r="G13" s="152">
        <f>IF(ISERROR('[52]Récolte_N'!$I$15)=TRUE,"",'[52]Récolte_N'!$I$15)</f>
        <v>70000</v>
      </c>
      <c r="H13" s="152">
        <f>Q13</f>
        <v>62904.6</v>
      </c>
      <c r="I13" s="153">
        <f>IF(OR(H13=0,H13=""),"",(G13/H13)-1)</f>
        <v>0.11279620250347344</v>
      </c>
      <c r="J13" s="154">
        <f aca="true" t="shared" si="2" ref="J13:J31">E13-G13</f>
        <v>300890</v>
      </c>
      <c r="K13" s="155">
        <f>P13-H13</f>
        <v>308645.4</v>
      </c>
      <c r="L13" s="156"/>
      <c r="M13" s="159" t="s">
        <v>31</v>
      </c>
      <c r="N13" s="150">
        <f>IF(ISERROR('[2]Récolte_N'!$F$15)=TRUE,"",'[2]Récolte_N'!$F$15)</f>
        <v>73900</v>
      </c>
      <c r="O13" s="150">
        <f t="shared" si="1"/>
        <v>50.27740189445196</v>
      </c>
      <c r="P13" s="151">
        <f>IF(ISERROR('[2]Récolte_N'!$H$15)=TRUE,"",'[2]Récolte_N'!$H$15)</f>
        <v>371550</v>
      </c>
      <c r="Q13" s="152">
        <f>'[21]TR'!$AI169</f>
        <v>62904.6</v>
      </c>
    </row>
    <row r="14" spans="1:17" ht="13.5" customHeight="1">
      <c r="A14" s="23">
        <v>17376</v>
      </c>
      <c r="B14" s="158" t="s">
        <v>9</v>
      </c>
      <c r="C14" s="150">
        <f>IF(ISERROR('[53]Récolte_N'!$F$15)=TRUE,"",'[53]Récolte_N'!$F$15)</f>
        <v>26300</v>
      </c>
      <c r="D14" s="150">
        <f t="shared" si="0"/>
        <v>43.942965779467684</v>
      </c>
      <c r="E14" s="151">
        <f>IF(ISERROR('[53]Récolte_N'!$H$15)=TRUE,"",'[53]Récolte_N'!$H$15)</f>
        <v>115570</v>
      </c>
      <c r="F14" s="160">
        <f>P14</f>
        <v>129280</v>
      </c>
      <c r="G14" s="152">
        <f>IF(ISERROR('[53]Récolte_N'!$I$15)=TRUE,"",'[53]Récolte_N'!$I$15)</f>
        <v>30000</v>
      </c>
      <c r="H14" s="161">
        <f>Q14</f>
        <v>33056.7</v>
      </c>
      <c r="I14" s="153">
        <f aca="true" t="shared" si="3" ref="I14:I31">IF(OR(H14=0,H14=""),"",(G14/H14)-1)</f>
        <v>-0.09246839521186312</v>
      </c>
      <c r="J14" s="154">
        <f t="shared" si="2"/>
        <v>85570</v>
      </c>
      <c r="K14" s="162">
        <f>P14-H14</f>
        <v>96223.3</v>
      </c>
      <c r="L14" s="156"/>
      <c r="M14" s="126" t="s">
        <v>9</v>
      </c>
      <c r="N14" s="150">
        <f>IF(ISERROR('[3]Récolte_N'!$F$15)=TRUE,"",'[3]Récolte_N'!$F$15)</f>
        <v>27400</v>
      </c>
      <c r="O14" s="150">
        <f t="shared" si="1"/>
        <v>47.18248175182482</v>
      </c>
      <c r="P14" s="151">
        <f>IF(ISERROR('[3]Récolte_N'!$H$15)=TRUE,"",'[3]Récolte_N'!$H$15)</f>
        <v>129280</v>
      </c>
      <c r="Q14" s="152">
        <f>'[21]TR'!$AI170</f>
        <v>33056.7</v>
      </c>
    </row>
    <row r="15" spans="1:17" ht="13.5" customHeight="1">
      <c r="A15" s="23">
        <v>26391</v>
      </c>
      <c r="B15" s="158" t="s">
        <v>28</v>
      </c>
      <c r="C15" s="150">
        <f>IF(ISERROR('[54]Récolte_N'!$F$15)=TRUE,"",'[54]Récolte_N'!$F$15)</f>
        <v>5680</v>
      </c>
      <c r="D15" s="150">
        <f t="shared" si="0"/>
        <v>40</v>
      </c>
      <c r="E15" s="151">
        <f>IF(ISERROR('[54]Récolte_N'!$H$15)=TRUE,"",'[54]Récolte_N'!$H$15)</f>
        <v>22720</v>
      </c>
      <c r="F15" s="160">
        <f aca="true" t="shared" si="4" ref="F15:F29">P15</f>
        <v>33210</v>
      </c>
      <c r="G15" s="152">
        <f>IF(ISERROR('[54]Récolte_N'!$I$15)=TRUE,"",'[54]Récolte_N'!$I$15)</f>
        <v>13000</v>
      </c>
      <c r="H15" s="161">
        <f aca="true" t="shared" si="5" ref="H15:H30">Q15</f>
        <v>10314.3</v>
      </c>
      <c r="I15" s="153">
        <f t="shared" si="3"/>
        <v>0.2603860659472772</v>
      </c>
      <c r="J15" s="154">
        <f t="shared" si="2"/>
        <v>9720</v>
      </c>
      <c r="K15" s="162">
        <f aca="true" t="shared" si="6" ref="K15:K30">P15-H15</f>
        <v>22895.7</v>
      </c>
      <c r="L15" s="156"/>
      <c r="M15" s="126" t="s">
        <v>28</v>
      </c>
      <c r="N15" s="150">
        <f>IF(ISERROR('[4]Récolte_N'!$F$15)=TRUE,"",'[4]Récolte_N'!$F$15)</f>
        <v>6150</v>
      </c>
      <c r="O15" s="150">
        <f t="shared" si="1"/>
        <v>54</v>
      </c>
      <c r="P15" s="151">
        <f>IF(ISERROR('[4]Récolte_N'!$H$15)=TRUE,"",'[4]Récolte_N'!$H$15)</f>
        <v>33210</v>
      </c>
      <c r="Q15" s="152">
        <f>'[21]TR'!$AI171</f>
        <v>10314.3</v>
      </c>
    </row>
    <row r="16" spans="1:17" ht="13.5" customHeight="1">
      <c r="A16" s="23">
        <v>19136</v>
      </c>
      <c r="B16" s="158" t="s">
        <v>10</v>
      </c>
      <c r="C16" s="150">
        <f>IF(ISERROR('[55]Récolte_N'!$F$15)=TRUE,"",'[55]Récolte_N'!$F$15)</f>
        <v>1250</v>
      </c>
      <c r="D16" s="150">
        <f t="shared" si="0"/>
        <v>71</v>
      </c>
      <c r="E16" s="151">
        <f>IF(ISERROR('[55]Récolte_N'!$H$15)=TRUE,"",'[55]Récolte_N'!$H$15)</f>
        <v>8875</v>
      </c>
      <c r="F16" s="160">
        <f t="shared" si="4"/>
        <v>8400</v>
      </c>
      <c r="G16" s="152">
        <f>IF(ISERROR('[55]Récolte_N'!$I$15)=TRUE,"",'[55]Récolte_N'!$I$15)</f>
        <v>3400</v>
      </c>
      <c r="H16" s="161">
        <f t="shared" si="5"/>
        <v>3243.2</v>
      </c>
      <c r="I16" s="153">
        <f t="shared" si="3"/>
        <v>0.04834731129748393</v>
      </c>
      <c r="J16" s="154">
        <f t="shared" si="2"/>
        <v>5475</v>
      </c>
      <c r="K16" s="162">
        <f t="shared" si="6"/>
        <v>5156.8</v>
      </c>
      <c r="L16" s="156"/>
      <c r="M16" s="126" t="s">
        <v>10</v>
      </c>
      <c r="N16" s="150">
        <f>IF(ISERROR('[5]Récolte_N'!$F$15)=TRUE,"",'[5]Récolte_N'!$F$15)</f>
        <v>1120</v>
      </c>
      <c r="O16" s="150">
        <f t="shared" si="1"/>
        <v>75</v>
      </c>
      <c r="P16" s="151">
        <f>IF(ISERROR('[5]Récolte_N'!$H$15)=TRUE,"",'[5]Récolte_N'!$H$15)</f>
        <v>8400</v>
      </c>
      <c r="Q16" s="152">
        <f>'[21]TR'!$AI172</f>
        <v>3243.2</v>
      </c>
    </row>
    <row r="17" spans="1:17" ht="13.5" customHeight="1">
      <c r="A17" s="23">
        <v>1790</v>
      </c>
      <c r="B17" s="158" t="s">
        <v>11</v>
      </c>
      <c r="C17" s="150">
        <f>IF(ISERROR('[56]Récolte_N'!$F$15)=TRUE,"",'[56]Récolte_N'!$F$15)</f>
        <v>1700</v>
      </c>
      <c r="D17" s="150">
        <f t="shared" si="0"/>
        <v>63.52941176470588</v>
      </c>
      <c r="E17" s="151">
        <f>IF(ISERROR('[56]Récolte_N'!$H$15)=TRUE,"",'[56]Récolte_N'!$H$15)</f>
        <v>10800</v>
      </c>
      <c r="F17" s="160">
        <f t="shared" si="4"/>
        <v>10800</v>
      </c>
      <c r="G17" s="152">
        <f>IF(ISERROR('[56]Récolte_N'!$I$15)=TRUE,"",'[56]Récolte_N'!$I$15)</f>
        <v>6000</v>
      </c>
      <c r="H17" s="161">
        <f t="shared" si="5"/>
        <v>4622.8</v>
      </c>
      <c r="I17" s="153">
        <f t="shared" si="3"/>
        <v>0.29791468374145524</v>
      </c>
      <c r="J17" s="154">
        <f t="shared" si="2"/>
        <v>4800</v>
      </c>
      <c r="K17" s="162">
        <f t="shared" si="6"/>
        <v>6177.2</v>
      </c>
      <c r="L17" s="156"/>
      <c r="M17" s="126" t="s">
        <v>11</v>
      </c>
      <c r="N17" s="150">
        <f>IF(ISERROR('[6]Récolte_N'!$F$15)=TRUE,"",'[6]Récolte_N'!$F$15)</f>
        <v>1700</v>
      </c>
      <c r="O17" s="150">
        <f t="shared" si="1"/>
        <v>63.52941176470588</v>
      </c>
      <c r="P17" s="151">
        <f>IF(ISERROR('[6]Récolte_N'!$H$15)=TRUE,"",'[6]Récolte_N'!$H$15)</f>
        <v>10800</v>
      </c>
      <c r="Q17" s="152">
        <f>'[21]TR'!$AI173</f>
        <v>4622.8</v>
      </c>
    </row>
    <row r="18" spans="1:17" ht="13.5" customHeight="1">
      <c r="A18" s="23" t="s">
        <v>13</v>
      </c>
      <c r="B18" s="158" t="s">
        <v>12</v>
      </c>
      <c r="C18" s="150">
        <f>IF(ISERROR('[57]Récolte_N'!$F$15)=TRUE,"",'[57]Récolte_N'!$F$15)</f>
        <v>20350</v>
      </c>
      <c r="D18" s="150">
        <f t="shared" si="0"/>
        <v>50.171990171990174</v>
      </c>
      <c r="E18" s="151">
        <f>IF(ISERROR('[57]Récolte_N'!$H$15)=TRUE,"",'[57]Récolte_N'!$H$15)</f>
        <v>102100</v>
      </c>
      <c r="F18" s="160">
        <f t="shared" si="4"/>
        <v>115450</v>
      </c>
      <c r="G18" s="152">
        <f>IF(ISERROR('[57]Récolte_N'!$I$15)=TRUE,"",'[57]Récolte_N'!$I$15)</f>
        <v>31000</v>
      </c>
      <c r="H18" s="161">
        <f t="shared" si="5"/>
        <v>32342</v>
      </c>
      <c r="I18" s="153">
        <f t="shared" si="3"/>
        <v>-0.04149403252736383</v>
      </c>
      <c r="J18" s="154">
        <f t="shared" si="2"/>
        <v>71100</v>
      </c>
      <c r="K18" s="162">
        <f t="shared" si="6"/>
        <v>83108</v>
      </c>
      <c r="L18" s="156"/>
      <c r="M18" s="126" t="s">
        <v>12</v>
      </c>
      <c r="N18" s="150">
        <f>IF(ISERROR('[7]Récolte_N'!$F$15)=TRUE,"",'[7]Récolte_N'!$F$15)</f>
        <v>21320</v>
      </c>
      <c r="O18" s="150">
        <f t="shared" si="1"/>
        <v>54.151031894934334</v>
      </c>
      <c r="P18" s="151">
        <f>IF(ISERROR('[7]Récolte_N'!$H$15)=TRUE,"",'[7]Récolte_N'!$H$15)</f>
        <v>115450</v>
      </c>
      <c r="Q18" s="152">
        <f>'[21]TR'!$AI174</f>
        <v>32342</v>
      </c>
    </row>
    <row r="19" spans="1:17" ht="13.5" customHeight="1">
      <c r="A19" s="23" t="s">
        <v>13</v>
      </c>
      <c r="B19" s="158" t="s">
        <v>14</v>
      </c>
      <c r="C19" s="150">
        <f>IF(ISERROR('[58]Récolte_N'!$F$15)=TRUE,"",'[58]Récolte_N'!$F$15)</f>
        <v>3250</v>
      </c>
      <c r="D19" s="150">
        <f t="shared" si="0"/>
        <v>41.38461538461539</v>
      </c>
      <c r="E19" s="151">
        <f>IF(ISERROR('[58]Récolte_N'!$H$15)=TRUE,"",'[58]Récolte_N'!$H$15)</f>
        <v>13450</v>
      </c>
      <c r="F19" s="160">
        <f t="shared" si="4"/>
        <v>13150</v>
      </c>
      <c r="G19" s="152">
        <f>IF(ISERROR('[58]Récolte_N'!$I$15)=TRUE,"",'[58]Récolte_N'!$I$15)</f>
        <v>2600</v>
      </c>
      <c r="H19" s="161">
        <f t="shared" si="5"/>
        <v>2727.3</v>
      </c>
      <c r="I19" s="153">
        <f t="shared" si="3"/>
        <v>-0.04667619990466765</v>
      </c>
      <c r="J19" s="154">
        <f t="shared" si="2"/>
        <v>10850</v>
      </c>
      <c r="K19" s="162">
        <f t="shared" si="6"/>
        <v>10422.7</v>
      </c>
      <c r="L19" s="156"/>
      <c r="M19" s="126" t="s">
        <v>14</v>
      </c>
      <c r="N19" s="150">
        <f>IF(ISERROR('[8]Récolte_N'!$F$15)=TRUE,"",'[8]Récolte_N'!$F$15)</f>
        <v>3375</v>
      </c>
      <c r="O19" s="150">
        <f t="shared" si="1"/>
        <v>38.96296296296296</v>
      </c>
      <c r="P19" s="151">
        <f>IF(ISERROR('[8]Récolte_N'!$H$15)=TRUE,"",'[8]Récolte_N'!$H$15)</f>
        <v>13150</v>
      </c>
      <c r="Q19" s="152">
        <f>'[21]TR'!$AI175</f>
        <v>2727.3</v>
      </c>
    </row>
    <row r="20" spans="1:17" ht="13.5" customHeight="1">
      <c r="A20" s="23" t="s">
        <v>13</v>
      </c>
      <c r="B20" s="158" t="s">
        <v>27</v>
      </c>
      <c r="C20" s="150">
        <f>IF(ISERROR('[59]Récolte_N'!$F$15)=TRUE,"",'[59]Récolte_N'!$F$15)</f>
        <v>5780</v>
      </c>
      <c r="D20" s="150">
        <f>IF(OR(C20="",C20=0),"",(E20/C20)*10)</f>
        <v>63.32179930795847</v>
      </c>
      <c r="E20" s="151">
        <f>IF(ISERROR('[59]Récolte_N'!$H$15)=TRUE,"",'[59]Récolte_N'!$H$15)</f>
        <v>36600</v>
      </c>
      <c r="F20" s="160">
        <f t="shared" si="4"/>
        <v>32665</v>
      </c>
      <c r="G20" s="152">
        <f>IF(ISERROR('[59]Récolte_N'!$I$15)=TRUE,"",'[59]Récolte_N'!$I$15)</f>
        <v>21750</v>
      </c>
      <c r="H20" s="161">
        <f t="shared" si="5"/>
        <v>14601</v>
      </c>
      <c r="I20" s="153">
        <f t="shared" si="3"/>
        <v>0.4896239983562769</v>
      </c>
      <c r="J20" s="154">
        <f t="shared" si="2"/>
        <v>14850</v>
      </c>
      <c r="K20" s="162">
        <f t="shared" si="6"/>
        <v>18064</v>
      </c>
      <c r="L20" s="163"/>
      <c r="M20" s="126" t="s">
        <v>27</v>
      </c>
      <c r="N20" s="150">
        <f>IF(ISERROR('[9]Récolte_N'!$F$15)=TRUE,"",'[9]Récolte_N'!$F$15)</f>
        <v>5430</v>
      </c>
      <c r="O20" s="150">
        <f>IF(OR(N20="",N20=0),"",(P20/N20)*10)</f>
        <v>60.156537753222835</v>
      </c>
      <c r="P20" s="151">
        <f>IF(ISERROR('[9]Récolte_N'!$H$15)=TRUE,"",'[9]Récolte_N'!$H$15)</f>
        <v>32665</v>
      </c>
      <c r="Q20" s="152">
        <f>'[21]TR'!$AI176</f>
        <v>14601</v>
      </c>
    </row>
    <row r="21" spans="1:17" ht="13.5" customHeight="1">
      <c r="A21" s="23" t="s">
        <v>13</v>
      </c>
      <c r="B21" s="158" t="s">
        <v>15</v>
      </c>
      <c r="C21" s="150">
        <f>IF(ISERROR('[60]Récolte_N'!$F$15)=TRUE,"",'[60]Récolte_N'!$F$15)</f>
        <v>11300</v>
      </c>
      <c r="D21" s="150">
        <f>IF(OR(C21="",C21=0),"",(E21/C21)*10)</f>
        <v>53.98230088495575</v>
      </c>
      <c r="E21" s="151">
        <f>IF(ISERROR('[60]Récolte_N'!$H$15)=TRUE,"",'[60]Récolte_N'!$H$15)</f>
        <v>61000</v>
      </c>
      <c r="F21" s="160">
        <f t="shared" si="4"/>
        <v>73500</v>
      </c>
      <c r="G21" s="152">
        <f>IF(ISERROR('[60]Récolte_N'!$I$15)=TRUE,"",'[60]Récolte_N'!$I$15)</f>
        <v>26000</v>
      </c>
      <c r="H21" s="161">
        <f t="shared" si="5"/>
        <v>28578.1</v>
      </c>
      <c r="I21" s="153">
        <f t="shared" si="3"/>
        <v>-0.09021243539633494</v>
      </c>
      <c r="J21" s="154">
        <f t="shared" si="2"/>
        <v>35000</v>
      </c>
      <c r="K21" s="162">
        <f t="shared" si="6"/>
        <v>44921.9</v>
      </c>
      <c r="L21" s="156"/>
      <c r="M21" s="126" t="s">
        <v>15</v>
      </c>
      <c r="N21" s="150">
        <f>IF(ISERROR('[10]Récolte_N'!$F$15)=TRUE,"",'[10]Récolte_N'!$F$15)</f>
        <v>13400</v>
      </c>
      <c r="O21" s="150">
        <f>IF(OR(N21="",N21=0),"",(P21/N21)*10)</f>
        <v>54.850746268656714</v>
      </c>
      <c r="P21" s="151">
        <f>IF(ISERROR('[10]Récolte_N'!$H$15)=TRUE,"",'[10]Récolte_N'!$H$15)</f>
        <v>73500</v>
      </c>
      <c r="Q21" s="152">
        <f>'[21]TR'!$AI177</f>
        <v>28578.1</v>
      </c>
    </row>
    <row r="22" spans="1:17" ht="13.5" customHeight="1">
      <c r="A22" s="23" t="s">
        <v>13</v>
      </c>
      <c r="B22" s="158" t="s">
        <v>29</v>
      </c>
      <c r="C22" s="150">
        <f>IF(ISERROR('[61]Récolte_N'!$F$15)=TRUE,"",'[61]Récolte_N'!$F$15)</f>
        <v>1700</v>
      </c>
      <c r="D22" s="150">
        <f>IF(OR(C22="",C22=0),"",(E22/C22)*10)</f>
        <v>52.94117647058823</v>
      </c>
      <c r="E22" s="151">
        <f>IF(ISERROR('[61]Récolte_N'!$H$15)=TRUE,"",'[61]Récolte_N'!$H$15)</f>
        <v>9000</v>
      </c>
      <c r="F22" s="160">
        <f t="shared" si="4"/>
        <v>9000</v>
      </c>
      <c r="G22" s="152">
        <f>IF(ISERROR('[61]Récolte_N'!$I$15)=TRUE,"",'[61]Récolte_N'!$I$15)</f>
        <v>2100</v>
      </c>
      <c r="H22" s="161">
        <f t="shared" si="5"/>
        <v>1775</v>
      </c>
      <c r="I22" s="153">
        <f t="shared" si="3"/>
        <v>0.18309859154929575</v>
      </c>
      <c r="J22" s="154">
        <f t="shared" si="2"/>
        <v>6900</v>
      </c>
      <c r="K22" s="162">
        <f t="shared" si="6"/>
        <v>7225</v>
      </c>
      <c r="L22" s="156"/>
      <c r="M22" s="126" t="s">
        <v>29</v>
      </c>
      <c r="N22" s="150">
        <f>IF(ISERROR('[11]Récolte_N'!$F$15)=TRUE,"",'[11]Récolte_N'!$F$15)</f>
        <v>1850</v>
      </c>
      <c r="O22" s="150">
        <f>IF(OR(N22="",N22=0),"",(P22/N22)*10)</f>
        <v>48.648648648648646</v>
      </c>
      <c r="P22" s="151">
        <f>IF(ISERROR('[11]Récolte_N'!$H$15)=TRUE,"",'[11]Récolte_N'!$H$15)</f>
        <v>9000</v>
      </c>
      <c r="Q22" s="152">
        <f>'[21]TR'!$AI178</f>
        <v>1775</v>
      </c>
    </row>
    <row r="23" spans="1:17" ht="13.5" customHeight="1">
      <c r="A23" s="23" t="s">
        <v>13</v>
      </c>
      <c r="B23" s="158" t="s">
        <v>16</v>
      </c>
      <c r="C23" s="150">
        <f>IF(ISERROR('[62]Récolte_N'!$F$15)=TRUE,"",'[62]Récolte_N'!$F$15)</f>
        <v>45092</v>
      </c>
      <c r="D23" s="150">
        <f t="shared" si="0"/>
        <v>64.86050740707886</v>
      </c>
      <c r="E23" s="151">
        <f>IF(ISERROR('[62]Récolte_N'!$H$15)=TRUE,"",'[62]Récolte_N'!$H$15)</f>
        <v>292469</v>
      </c>
      <c r="F23" s="160">
        <f t="shared" si="4"/>
        <v>363041.2</v>
      </c>
      <c r="G23" s="152">
        <f>IF(ISERROR('[62]Récolte_N'!$I$15)=TRUE,"",'[62]Récolte_N'!$I$15)</f>
        <v>217000</v>
      </c>
      <c r="H23" s="161">
        <f t="shared" si="5"/>
        <v>251503.8</v>
      </c>
      <c r="I23" s="153">
        <f t="shared" si="3"/>
        <v>-0.13718997486320283</v>
      </c>
      <c r="J23" s="154">
        <f t="shared" si="2"/>
        <v>75469</v>
      </c>
      <c r="K23" s="162">
        <f t="shared" si="6"/>
        <v>111537.40000000002</v>
      </c>
      <c r="L23" s="156"/>
      <c r="M23" s="126" t="s">
        <v>16</v>
      </c>
      <c r="N23" s="150">
        <f>IF(ISERROR('[12]Récolte_N'!$F$15)=TRUE,"",'[12]Récolte_N'!$F$15)</f>
        <v>55717</v>
      </c>
      <c r="O23" s="150">
        <f aca="true" t="shared" si="7" ref="O23:O31">IF(OR(N23="",N23=0),"",(P23/N23)*10)</f>
        <v>65.158066658291</v>
      </c>
      <c r="P23" s="151">
        <f>IF(ISERROR('[12]Récolte_N'!$H$15)=TRUE,"",'[12]Récolte_N'!$H$15)</f>
        <v>363041.2</v>
      </c>
      <c r="Q23" s="152">
        <f>'[21]TR'!$AI179</f>
        <v>251503.8</v>
      </c>
    </row>
    <row r="24" spans="1:17" ht="13.5" customHeight="1">
      <c r="A24" s="23" t="s">
        <v>13</v>
      </c>
      <c r="B24" s="158" t="s">
        <v>17</v>
      </c>
      <c r="C24" s="150">
        <f>IF(ISERROR('[63]Récolte_N'!$F$15)=TRUE,"",'[63]Récolte_N'!$F$15)</f>
        <v>55785</v>
      </c>
      <c r="D24" s="150">
        <f t="shared" si="0"/>
        <v>56.92031908219056</v>
      </c>
      <c r="E24" s="151">
        <f>IF(ISERROR('[63]Récolte_N'!$H$15)=TRUE,"",'[63]Récolte_N'!$H$15)</f>
        <v>317530</v>
      </c>
      <c r="F24" s="160">
        <f t="shared" si="4"/>
        <v>258740</v>
      </c>
      <c r="G24" s="152">
        <f>IF(ISERROR('[63]Récolte_N'!$I$15)=TRUE,"",'[63]Récolte_N'!$I$15)</f>
        <v>171000</v>
      </c>
      <c r="H24" s="161">
        <f t="shared" si="5"/>
        <v>115627.5</v>
      </c>
      <c r="I24" s="153">
        <f t="shared" si="3"/>
        <v>0.47888694298501644</v>
      </c>
      <c r="J24" s="154">
        <f t="shared" si="2"/>
        <v>146530</v>
      </c>
      <c r="K24" s="162">
        <f t="shared" si="6"/>
        <v>143112.5</v>
      </c>
      <c r="L24" s="156"/>
      <c r="M24" s="126" t="s">
        <v>17</v>
      </c>
      <c r="N24" s="150">
        <f>IF(ISERROR('[13]Récolte_N'!$F$15)=TRUE,"",'[13]Récolte_N'!$F$15)</f>
        <v>44735</v>
      </c>
      <c r="O24" s="150">
        <f t="shared" si="7"/>
        <v>57.83838158041802</v>
      </c>
      <c r="P24" s="151">
        <f>IF(ISERROR('[13]Récolte_N'!$H$15)=TRUE,"",'[13]Récolte_N'!$H$15)</f>
        <v>258740</v>
      </c>
      <c r="Q24" s="152">
        <f>'[21]TR'!$AI180</f>
        <v>115627.5</v>
      </c>
    </row>
    <row r="25" spans="1:17" ht="13.5" customHeight="1">
      <c r="A25" s="23" t="s">
        <v>13</v>
      </c>
      <c r="B25" s="158" t="s">
        <v>18</v>
      </c>
      <c r="C25" s="150">
        <f>IF(ISERROR('[64]Récolte_N'!$F$15)=TRUE,"",'[64]Récolte_N'!$F$15)</f>
        <v>26300</v>
      </c>
      <c r="D25" s="150">
        <f t="shared" si="0"/>
        <v>52.851711026615966</v>
      </c>
      <c r="E25" s="151">
        <f>IF(ISERROR('[64]Récolte_N'!$H$15)=TRUE,"",'[64]Récolte_N'!$H$15)</f>
        <v>139000</v>
      </c>
      <c r="F25" s="160">
        <f t="shared" si="4"/>
        <v>140000</v>
      </c>
      <c r="G25" s="152">
        <f>IF(ISERROR('[64]Récolte_N'!$I$15)=TRUE,"",'[64]Récolte_N'!$I$15)</f>
        <v>69000</v>
      </c>
      <c r="H25" s="161">
        <f t="shared" si="5"/>
        <v>67767</v>
      </c>
      <c r="I25" s="153">
        <f t="shared" si="3"/>
        <v>0.018194696533711197</v>
      </c>
      <c r="J25" s="154">
        <f t="shared" si="2"/>
        <v>70000</v>
      </c>
      <c r="K25" s="162">
        <f t="shared" si="6"/>
        <v>72233</v>
      </c>
      <c r="L25" s="156"/>
      <c r="M25" s="126" t="s">
        <v>18</v>
      </c>
      <c r="N25" s="150">
        <f>IF(ISERROR('[14]Récolte_N'!$F$15)=TRUE,"",'[14]Récolte_N'!$F$15)</f>
        <v>26500</v>
      </c>
      <c r="O25" s="150">
        <f t="shared" si="7"/>
        <v>52.83018867924528</v>
      </c>
      <c r="P25" s="151">
        <f>IF(ISERROR('[14]Récolte_N'!$H$15)=TRUE,"",'[14]Récolte_N'!$H$15)</f>
        <v>140000</v>
      </c>
      <c r="Q25" s="152">
        <f>'[21]TR'!$AI181</f>
        <v>67767</v>
      </c>
    </row>
    <row r="26" spans="1:17" ht="13.5" customHeight="1">
      <c r="A26" s="23" t="s">
        <v>13</v>
      </c>
      <c r="B26" s="158" t="s">
        <v>19</v>
      </c>
      <c r="C26" s="150">
        <f>IF(ISERROR('[65]Récolte_N'!$F$15)=TRUE,"",'[65]Récolte_N'!$F$15)</f>
        <v>1440</v>
      </c>
      <c r="D26" s="150">
        <f t="shared" si="0"/>
        <v>65</v>
      </c>
      <c r="E26" s="151">
        <f>IF(ISERROR('[65]Récolte_N'!$H$15)=TRUE,"",'[65]Récolte_N'!$H$15)</f>
        <v>9360</v>
      </c>
      <c r="F26" s="160">
        <f t="shared" si="4"/>
        <v>8970</v>
      </c>
      <c r="G26" s="152">
        <f>IF(ISERROR('[65]Récolte_N'!$I$15)=TRUE,"",'[65]Récolte_N'!$I$15)</f>
        <v>4900</v>
      </c>
      <c r="H26" s="161">
        <f t="shared" si="5"/>
        <v>4578.6</v>
      </c>
      <c r="I26" s="153">
        <f t="shared" si="3"/>
        <v>0.07019612982134271</v>
      </c>
      <c r="J26" s="154">
        <f t="shared" si="2"/>
        <v>4460</v>
      </c>
      <c r="K26" s="162">
        <f t="shared" si="6"/>
        <v>4391.4</v>
      </c>
      <c r="L26" s="156"/>
      <c r="M26" s="126" t="s">
        <v>19</v>
      </c>
      <c r="N26" s="150">
        <f>IF(ISERROR('[15]Récolte_N'!$F$15)=TRUE,"",'[15]Récolte_N'!$F$15)</f>
        <v>1380</v>
      </c>
      <c r="O26" s="150">
        <f t="shared" si="7"/>
        <v>65</v>
      </c>
      <c r="P26" s="151">
        <f>IF(ISERROR('[15]Récolte_N'!$H$15)=TRUE,"",'[15]Récolte_N'!$H$15)</f>
        <v>8970</v>
      </c>
      <c r="Q26" s="152">
        <f>'[21]TR'!$AI182</f>
        <v>4578.6</v>
      </c>
    </row>
    <row r="27" spans="1:17" ht="13.5" customHeight="1">
      <c r="A27" s="23" t="s">
        <v>13</v>
      </c>
      <c r="B27" s="158" t="s">
        <v>20</v>
      </c>
      <c r="C27" s="150">
        <f>IF(ISERROR('[66]Récolte_N'!$F$15)=TRUE,"",'[66]Récolte_N'!$F$15)</f>
        <v>27650</v>
      </c>
      <c r="D27" s="150">
        <f t="shared" si="0"/>
        <v>51.52079566003617</v>
      </c>
      <c r="E27" s="151">
        <f>IF(ISERROR('[66]Récolte_N'!$H$15)=TRUE,"",'[66]Récolte_N'!$H$15)</f>
        <v>142455</v>
      </c>
      <c r="F27" s="160">
        <f t="shared" si="4"/>
        <v>99930</v>
      </c>
      <c r="G27" s="152">
        <f>IF(ISERROR('[66]Récolte_N'!$I$15)=TRUE,"",'[66]Récolte_N'!$I$15)</f>
        <v>56500</v>
      </c>
      <c r="H27" s="161">
        <f t="shared" si="5"/>
        <v>38348.1</v>
      </c>
      <c r="I27" s="153">
        <f t="shared" si="3"/>
        <v>0.47334548517397224</v>
      </c>
      <c r="J27" s="154">
        <f t="shared" si="2"/>
        <v>85955</v>
      </c>
      <c r="K27" s="162">
        <f t="shared" si="6"/>
        <v>61581.9</v>
      </c>
      <c r="L27" s="156"/>
      <c r="M27" s="126" t="s">
        <v>20</v>
      </c>
      <c r="N27" s="150">
        <f>IF(ISERROR('[16]Récolte_N'!$F$15)=TRUE,"",'[16]Récolte_N'!$F$15)</f>
        <v>21950</v>
      </c>
      <c r="O27" s="150">
        <f t="shared" si="7"/>
        <v>45.526195899772205</v>
      </c>
      <c r="P27" s="151">
        <f>IF(ISERROR('[16]Récolte_N'!$H$15)=TRUE,"",'[16]Récolte_N'!$H$15)</f>
        <v>99930</v>
      </c>
      <c r="Q27" s="152">
        <f>'[21]TR'!$AI183</f>
        <v>38348.1</v>
      </c>
    </row>
    <row r="28" spans="1:17" ht="13.5" customHeight="1">
      <c r="A28" s="23" t="s">
        <v>13</v>
      </c>
      <c r="B28" s="158" t="s">
        <v>21</v>
      </c>
      <c r="C28" s="150">
        <f>IF(ISERROR('[67]Récolte_N'!$F$15)=TRUE,"",'[67]Récolte_N'!$F$15)</f>
        <v>1070</v>
      </c>
      <c r="D28" s="150">
        <f t="shared" si="0"/>
        <v>48.36</v>
      </c>
      <c r="E28" s="151">
        <f>IF(ISERROR('[67]Récolte_N'!$H$15)=TRUE,"",'[67]Récolte_N'!$H$15)</f>
        <v>5174.52</v>
      </c>
      <c r="F28" s="160">
        <f t="shared" si="4"/>
        <v>5170</v>
      </c>
      <c r="G28" s="152">
        <f>IF(ISERROR('[67]Récolte_N'!$I$15)=TRUE,"",'[67]Récolte_N'!$I$15)</f>
        <v>2700</v>
      </c>
      <c r="H28" s="161">
        <f t="shared" si="5"/>
        <v>2809.8</v>
      </c>
      <c r="I28" s="153">
        <f t="shared" si="3"/>
        <v>-0.03907751441383733</v>
      </c>
      <c r="J28" s="154">
        <f t="shared" si="2"/>
        <v>2474.5200000000004</v>
      </c>
      <c r="K28" s="162">
        <f t="shared" si="6"/>
        <v>2360.2</v>
      </c>
      <c r="L28" s="156"/>
      <c r="M28" s="126" t="s">
        <v>21</v>
      </c>
      <c r="N28" s="150">
        <f>IF(ISERROR('[17]Récolte_N'!$F$15)=TRUE,"",'[17]Récolte_N'!$F$15)</f>
        <v>1000</v>
      </c>
      <c r="O28" s="150">
        <f t="shared" si="7"/>
        <v>51.7</v>
      </c>
      <c r="P28" s="151">
        <f>IF(ISERROR('[17]Récolte_N'!$H$15)=TRUE,"",'[17]Récolte_N'!$H$15)</f>
        <v>5170</v>
      </c>
      <c r="Q28" s="152">
        <f>'[21]TR'!$AI184</f>
        <v>2809.8</v>
      </c>
    </row>
    <row r="29" spans="2:17" ht="12">
      <c r="B29" s="158" t="s">
        <v>30</v>
      </c>
      <c r="C29" s="150">
        <f>IF(ISERROR('[68]Récolte_N'!$F$15)=TRUE,"",'[68]Récolte_N'!$F$15)</f>
        <v>8600</v>
      </c>
      <c r="D29" s="150">
        <f t="shared" si="0"/>
        <v>59.24418604651163</v>
      </c>
      <c r="E29" s="151">
        <f>IF(ISERROR('[68]Récolte_N'!$H$15)=TRUE,"",'[68]Récolte_N'!$H$15)</f>
        <v>50950</v>
      </c>
      <c r="F29" s="160">
        <f t="shared" si="4"/>
        <v>48180</v>
      </c>
      <c r="G29" s="152">
        <f>IF(ISERROR('[68]Récolte_N'!$I$15)=TRUE,"",'[68]Récolte_N'!$I$15)</f>
        <v>24100</v>
      </c>
      <c r="H29" s="161">
        <f t="shared" si="5"/>
        <v>21814.5</v>
      </c>
      <c r="I29" s="153">
        <f t="shared" si="3"/>
        <v>0.10476976323087861</v>
      </c>
      <c r="J29" s="154">
        <f t="shared" si="2"/>
        <v>26850</v>
      </c>
      <c r="K29" s="162">
        <f t="shared" si="6"/>
        <v>26365.5</v>
      </c>
      <c r="M29" s="126" t="s">
        <v>30</v>
      </c>
      <c r="N29" s="150">
        <f>IF(ISERROR('[18]Récolte_N'!$F$15)=TRUE,"",'[18]Récolte_N'!$F$15)</f>
        <v>8350</v>
      </c>
      <c r="O29" s="150">
        <f t="shared" si="7"/>
        <v>57.70059880239521</v>
      </c>
      <c r="P29" s="151">
        <f>IF(ISERROR('[18]Récolte_N'!$H$15)=TRUE,"",'[18]Récolte_N'!$H$15)</f>
        <v>48180</v>
      </c>
      <c r="Q29" s="152">
        <f>'[21]TR'!$AI185</f>
        <v>21814.5</v>
      </c>
    </row>
    <row r="30" spans="2:17" ht="12">
      <c r="B30" s="158" t="s">
        <v>22</v>
      </c>
      <c r="C30" s="150">
        <f>IF(ISERROR('[69]Récolte_N '!$F$15)=TRUE,"",'[69]Récolte_N '!$F$15)</f>
        <v>46656</v>
      </c>
      <c r="D30" s="150">
        <f t="shared" si="0"/>
        <v>41.47998113854595</v>
      </c>
      <c r="E30" s="151">
        <f>IF(ISERROR('[69]Récolte_N '!$H$15)=TRUE,"",'[69]Récolte_N '!$H$15)</f>
        <v>193529</v>
      </c>
      <c r="F30" s="151">
        <f>P30</f>
        <v>208072</v>
      </c>
      <c r="G30" s="152">
        <f>IF(ISERROR('[69]Récolte_N '!$I$15)=TRUE,"",'[69]Récolte_N '!$I$15)</f>
        <v>50000</v>
      </c>
      <c r="H30" s="161">
        <f t="shared" si="5"/>
        <v>58986.6</v>
      </c>
      <c r="I30" s="153">
        <f t="shared" si="3"/>
        <v>-0.15234985572994542</v>
      </c>
      <c r="J30" s="154">
        <f t="shared" si="2"/>
        <v>143529</v>
      </c>
      <c r="K30" s="162">
        <f t="shared" si="6"/>
        <v>149085.4</v>
      </c>
      <c r="L30" s="29"/>
      <c r="M30" s="126" t="s">
        <v>22</v>
      </c>
      <c r="N30" s="150">
        <f>IF(ISERROR('[19]Récolte_N'!$F$15)=TRUE,"",'[19]Récolte_N'!$F$15)</f>
        <v>46772</v>
      </c>
      <c r="O30" s="150">
        <f t="shared" si="7"/>
        <v>44.48644488155306</v>
      </c>
      <c r="P30" s="151">
        <f>IF(ISERROR('[19]Récolte_N'!$H$15)=TRUE,"",'[19]Récolte_N'!$H$15)</f>
        <v>208072</v>
      </c>
      <c r="Q30" s="152">
        <f>'[21]TR'!$AI186</f>
        <v>58986.6</v>
      </c>
    </row>
    <row r="31" spans="2:17" ht="12">
      <c r="B31" s="158" t="s">
        <v>23</v>
      </c>
      <c r="C31" s="150">
        <f>IF(ISERROR('[70]Récolte_N'!$F$15)=TRUE,"",'[70]Récolte_N'!$F$15)</f>
        <v>6900</v>
      </c>
      <c r="D31" s="150">
        <f t="shared" si="0"/>
        <v>41.01449275362319</v>
      </c>
      <c r="E31" s="151">
        <f>IF(ISERROR('[70]Récolte_N'!$H$15)=TRUE,"",'[70]Récolte_N'!$H$15)</f>
        <v>28300</v>
      </c>
      <c r="F31" s="151">
        <f>P31</f>
        <v>28815</v>
      </c>
      <c r="G31" s="152">
        <f>IF(ISERROR('[70]Récolte_N'!$I$15)=TRUE,"",'[70]Récolte_N'!$I$15)</f>
        <v>2600</v>
      </c>
      <c r="H31" s="152">
        <f>Q31</f>
        <v>2411.2</v>
      </c>
      <c r="I31" s="153">
        <f t="shared" si="3"/>
        <v>0.0783012607830127</v>
      </c>
      <c r="J31" s="154">
        <f t="shared" si="2"/>
        <v>25700</v>
      </c>
      <c r="K31" s="155">
        <f>P31-H31</f>
        <v>26403.8</v>
      </c>
      <c r="M31" s="126" t="s">
        <v>23</v>
      </c>
      <c r="N31" s="150">
        <f>IF(ISERROR('[20]Récolte_N'!$F$15)=TRUE,"",'[20]Récolte_N'!$F$15)</f>
        <v>6600</v>
      </c>
      <c r="O31" s="150">
        <f t="shared" si="7"/>
        <v>43.659090909090914</v>
      </c>
      <c r="P31" s="151">
        <f>IF(ISERROR('[20]Récolte_N'!$H$15)=TRUE,"",'[20]Récolte_N'!$H$15)</f>
        <v>28815</v>
      </c>
      <c r="Q31" s="152">
        <f>'[21]TR'!$AI187</f>
        <v>2411.2</v>
      </c>
    </row>
    <row r="32" spans="2:17" ht="12.75">
      <c r="B32" s="118"/>
      <c r="C32" s="164"/>
      <c r="D32" s="164"/>
      <c r="E32" s="54"/>
      <c r="F32" s="165"/>
      <c r="G32" s="166"/>
      <c r="H32" s="166"/>
      <c r="I32" s="167"/>
      <c r="J32" s="168"/>
      <c r="K32" s="169"/>
      <c r="M32" s="126"/>
      <c r="N32" s="170"/>
      <c r="O32" s="170"/>
      <c r="P32" s="170"/>
      <c r="Q32" s="166"/>
    </row>
    <row r="33" spans="2:17" ht="15.75" thickBot="1">
      <c r="B33" s="171" t="s">
        <v>24</v>
      </c>
      <c r="C33" s="172">
        <f>IF(SUM(C12:C31)=0,"",SUM(C12:C31))</f>
        <v>386823</v>
      </c>
      <c r="D33" s="172">
        <f>IF(OR(C33="",C33=0),"",(E33/C33)*10)</f>
        <v>52.122612150776966</v>
      </c>
      <c r="E33" s="172">
        <f>IF(SUM(E12:E31)=0,"",SUM(E12:E31))</f>
        <v>2016222.52</v>
      </c>
      <c r="F33" s="173">
        <f>IF(SUM(F12:F31)=0,"",SUM(F12:F31))</f>
        <v>2050998.2</v>
      </c>
      <c r="G33" s="174">
        <f>IF(SUM(G12:G31)=0,"",SUM(G12:G31))</f>
        <v>825550</v>
      </c>
      <c r="H33" s="175">
        <f>IF(SUM(H12:H31)=0,"",SUM(H12:H31))</f>
        <v>783751.3999999999</v>
      </c>
      <c r="I33" s="176">
        <f>IF(OR(G33=0,G33=""),"",(G33/H33)-1)</f>
        <v>0.05333145178432863</v>
      </c>
      <c r="J33" s="177">
        <f>SUM(J12:J31)</f>
        <v>1190672.52</v>
      </c>
      <c r="K33" s="178">
        <f>SUM(K12:K31)</f>
        <v>1267246.8</v>
      </c>
      <c r="M33" s="179" t="s">
        <v>24</v>
      </c>
      <c r="N33" s="180">
        <f>IF(SUM(N12:N31)=0,"",SUM(N12:N31))</f>
        <v>386904</v>
      </c>
      <c r="O33" s="180">
        <f>IF(OR(N33="",N33=0),"",(P33/N33)*10)</f>
        <v>53.01051940533051</v>
      </c>
      <c r="P33" s="177">
        <f>IF(SUM(P12:P31)=0,"",SUM(P12:P31))</f>
        <v>2050998.2</v>
      </c>
      <c r="Q33" s="181">
        <f>IF(SUM(Q12:Q31)=0,"",SUM(Q12:Q31))</f>
        <v>783751.3999999999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386904</v>
      </c>
      <c r="D35" s="189">
        <f>(E35/C35)*10</f>
        <v>53.01051940533051</v>
      </c>
      <c r="E35" s="189">
        <f>P33</f>
        <v>2050998.2</v>
      </c>
      <c r="G35" s="189">
        <f>Q33</f>
        <v>783751.3999999999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-0.0002093542584207242</v>
      </c>
      <c r="D37" s="192">
        <f>IF(OR(D33="",D33=0),"",(D33/D35)-1)</f>
        <v>-0.01674964260893963</v>
      </c>
      <c r="E37" s="192">
        <f>IF(OR(E33="",E33=0),"",(E33/E35)-1)</f>
        <v>-0.01695549025835319</v>
      </c>
      <c r="G37" s="192">
        <f>IF(OR(G33="",G33=0),"",(G33/G35)-1)</f>
        <v>0.05333145178432863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'[22]TR'!$AI168</f>
        <v>20366.7</v>
      </c>
      <c r="D43" s="53">
        <f>'[21]TR'!$AF168</f>
        <v>25024.3</v>
      </c>
      <c r="E43" s="212">
        <f>IF(OR(G12="",G12=0),"",C43/G12)</f>
        <v>0.929986301369863</v>
      </c>
      <c r="F43" s="71">
        <f>IF(OR(H12="",H12=0),"",D43/H12)</f>
        <v>0.972221466784256</v>
      </c>
      <c r="G43" s="213">
        <f>IF(OR(E43="",E43=0),"",(E43-F43)*100)</f>
        <v>-4.223516541439299</v>
      </c>
      <c r="H43" s="185">
        <f>IF(E12="","",(G12/E12))</f>
        <v>0.2533256217466744</v>
      </c>
    </row>
    <row r="44" spans="2:8" ht="12">
      <c r="B44" s="158" t="s">
        <v>31</v>
      </c>
      <c r="C44" s="53">
        <f>'[22]TR'!$AI169</f>
        <v>66920.2</v>
      </c>
      <c r="D44" s="53">
        <f>'[21]TR'!$AF169</f>
        <v>55828.1</v>
      </c>
      <c r="E44" s="71">
        <f>IF(OR(G13="",G13=0),"",C44/G13)</f>
        <v>0.9560028571428572</v>
      </c>
      <c r="F44" s="71">
        <f>IF(OR(H13="",H13=0),"",D44/H13)</f>
        <v>0.8875042524712025</v>
      </c>
      <c r="G44" s="213">
        <f>IF(OR(E44="",E44=0),"",(E44-F44)*100)</f>
        <v>6.8498604671654695</v>
      </c>
      <c r="H44" s="185">
        <f>IF(E13="","",(G13/E13))</f>
        <v>0.18873520450807518</v>
      </c>
    </row>
    <row r="45" spans="2:8" ht="12">
      <c r="B45" s="158" t="s">
        <v>9</v>
      </c>
      <c r="C45" s="53">
        <f>'[22]TR'!$AI170</f>
        <v>27868.4</v>
      </c>
      <c r="D45" s="53">
        <f>'[21]TR'!$AF170</f>
        <v>28629.6</v>
      </c>
      <c r="E45" s="71">
        <f aca="true" t="shared" si="8" ref="E45:F62">IF(OR(G14="",G14=0),"",C45/G14)</f>
        <v>0.9289466666666667</v>
      </c>
      <c r="F45" s="71">
        <f t="shared" si="8"/>
        <v>0.8660755610814147</v>
      </c>
      <c r="G45" s="213">
        <f aca="true" t="shared" si="9" ref="G45:G61">IF(OR(E45="",E45=0),"",(E45-F45)*100)</f>
        <v>6.2871105585252</v>
      </c>
      <c r="H45" s="185">
        <f>IF(E14="","",(G14/E14))</f>
        <v>0.2595829367482911</v>
      </c>
    </row>
    <row r="46" spans="2:8" ht="12">
      <c r="B46" s="158" t="s">
        <v>28</v>
      </c>
      <c r="C46" s="53">
        <f>'[22]TR'!$AI171</f>
        <v>11035.7</v>
      </c>
      <c r="D46" s="53">
        <f>'[21]TR'!$AF171</f>
        <v>9475.6</v>
      </c>
      <c r="E46" s="71">
        <f t="shared" si="8"/>
        <v>0.8489000000000001</v>
      </c>
      <c r="F46" s="71">
        <f t="shared" si="8"/>
        <v>0.91868570819154</v>
      </c>
      <c r="G46" s="213">
        <f t="shared" si="9"/>
        <v>-6.978570819153996</v>
      </c>
      <c r="H46" s="185">
        <f>IF(E15="","",(G15/E15))</f>
        <v>0.5721830985915493</v>
      </c>
    </row>
    <row r="47" spans="2:8" ht="12">
      <c r="B47" s="158" t="s">
        <v>10</v>
      </c>
      <c r="C47" s="53">
        <f>'[22]TR'!$AI172</f>
        <v>3015.4</v>
      </c>
      <c r="D47" s="53">
        <f>'[21]TR'!$AF172</f>
        <v>3028.2</v>
      </c>
      <c r="E47" s="71">
        <f t="shared" si="8"/>
        <v>0.8868823529411765</v>
      </c>
      <c r="F47" s="71">
        <f t="shared" si="8"/>
        <v>0.9337074494326592</v>
      </c>
      <c r="G47" s="213">
        <f t="shared" si="9"/>
        <v>-4.68250964914827</v>
      </c>
      <c r="H47" s="185">
        <f aca="true" t="shared" si="10" ref="H47:H62">IF(E16="","",(G16/E16))</f>
        <v>0.38309859154929576</v>
      </c>
    </row>
    <row r="48" spans="2:8" ht="12">
      <c r="B48" s="158" t="s">
        <v>11</v>
      </c>
      <c r="C48" s="53">
        <f>'[22]TR'!$AI173</f>
        <v>5496.5</v>
      </c>
      <c r="D48" s="53">
        <f>'[21]TR'!$AF173</f>
        <v>4457.4</v>
      </c>
      <c r="E48" s="71">
        <f>IF(OR(G17="",G17=0),"",C48/G17)</f>
        <v>0.9160833333333334</v>
      </c>
      <c r="F48" s="71">
        <f t="shared" si="8"/>
        <v>0.9642208185515271</v>
      </c>
      <c r="G48" s="213">
        <f t="shared" si="9"/>
        <v>-4.813748521819372</v>
      </c>
      <c r="H48" s="185">
        <f t="shared" si="10"/>
        <v>0.5555555555555556</v>
      </c>
    </row>
    <row r="49" spans="2:8" ht="12">
      <c r="B49" s="158" t="s">
        <v>12</v>
      </c>
      <c r="C49" s="53">
        <f>'[22]TR'!$AI174</f>
        <v>30217.1</v>
      </c>
      <c r="D49" s="53">
        <f>'[21]TR'!$AF174</f>
        <v>30575.4</v>
      </c>
      <c r="E49" s="71">
        <f t="shared" si="8"/>
        <v>0.9747451612903225</v>
      </c>
      <c r="F49" s="71">
        <f t="shared" si="8"/>
        <v>0.9453775276729949</v>
      </c>
      <c r="G49" s="213">
        <f t="shared" si="9"/>
        <v>2.9367633617327638</v>
      </c>
      <c r="H49" s="185">
        <f t="shared" si="10"/>
        <v>0.3036238981390793</v>
      </c>
    </row>
    <row r="50" spans="2:8" ht="12">
      <c r="B50" s="158" t="s">
        <v>14</v>
      </c>
      <c r="C50" s="53">
        <f>'[22]TR'!$AI175</f>
        <v>2485.9</v>
      </c>
      <c r="D50" s="53">
        <f>'[21]TR'!$AF175</f>
        <v>2605.9</v>
      </c>
      <c r="E50" s="71">
        <f t="shared" si="8"/>
        <v>0.9561153846153847</v>
      </c>
      <c r="F50" s="71">
        <f t="shared" si="8"/>
        <v>0.9554871117955487</v>
      </c>
      <c r="G50" s="213">
        <f t="shared" si="9"/>
        <v>0.06282728198360177</v>
      </c>
      <c r="H50" s="185">
        <f t="shared" si="10"/>
        <v>0.19330855018587362</v>
      </c>
    </row>
    <row r="51" spans="2:8" ht="12">
      <c r="B51" s="158" t="s">
        <v>27</v>
      </c>
      <c r="C51" s="53">
        <f>'[22]TR'!$AI176</f>
        <v>18935.7</v>
      </c>
      <c r="D51" s="53">
        <f>'[21]TR'!$AF176</f>
        <v>14235.4</v>
      </c>
      <c r="E51" s="71">
        <f t="shared" si="8"/>
        <v>0.8706068965517242</v>
      </c>
      <c r="F51" s="71">
        <f t="shared" si="8"/>
        <v>0.9749606191356757</v>
      </c>
      <c r="G51" s="213">
        <f t="shared" si="9"/>
        <v>-10.435372258395148</v>
      </c>
      <c r="H51" s="185">
        <f t="shared" si="10"/>
        <v>0.5942622950819673</v>
      </c>
    </row>
    <row r="52" spans="2:8" ht="12">
      <c r="B52" s="158" t="s">
        <v>15</v>
      </c>
      <c r="C52" s="53">
        <f>'[22]TR'!$AI177</f>
        <v>25632.1</v>
      </c>
      <c r="D52" s="53">
        <f>'[21]TR'!$AF177</f>
        <v>27245.9</v>
      </c>
      <c r="E52" s="71">
        <f t="shared" si="8"/>
        <v>0.9858499999999999</v>
      </c>
      <c r="F52" s="71">
        <f t="shared" si="8"/>
        <v>0.9533838848628846</v>
      </c>
      <c r="G52" s="213">
        <f t="shared" si="9"/>
        <v>3.246611513711528</v>
      </c>
      <c r="H52" s="185">
        <f t="shared" si="10"/>
        <v>0.4262295081967213</v>
      </c>
    </row>
    <row r="53" spans="2:8" ht="12">
      <c r="B53" s="158" t="s">
        <v>29</v>
      </c>
      <c r="C53" s="53">
        <f>'[22]TR'!$AI178</f>
        <v>2068.1</v>
      </c>
      <c r="D53" s="53">
        <f>'[21]TR'!$AF178</f>
        <v>1759.4</v>
      </c>
      <c r="E53" s="71">
        <f t="shared" si="8"/>
        <v>0.9848095238095238</v>
      </c>
      <c r="F53" s="71">
        <f t="shared" si="8"/>
        <v>0.9912112676056338</v>
      </c>
      <c r="G53" s="213">
        <f t="shared" si="9"/>
        <v>-0.6401743796110027</v>
      </c>
      <c r="H53" s="185">
        <f t="shared" si="10"/>
        <v>0.23333333333333334</v>
      </c>
    </row>
    <row r="54" spans="2:8" ht="12">
      <c r="B54" s="158" t="s">
        <v>16</v>
      </c>
      <c r="C54" s="53">
        <f>'[22]TR'!$AI179</f>
        <v>215439.1</v>
      </c>
      <c r="D54" s="53">
        <f>'[21]TR'!$AF179</f>
        <v>247489.9</v>
      </c>
      <c r="E54" s="71">
        <f>IF(OR(G23="",G23=0),"",C54/G23)</f>
        <v>0.9928069124423964</v>
      </c>
      <c r="F54" s="71">
        <f t="shared" si="8"/>
        <v>0.9840404001848083</v>
      </c>
      <c r="G54" s="213">
        <f t="shared" si="9"/>
        <v>0.8766512257588066</v>
      </c>
      <c r="H54" s="185">
        <f t="shared" si="10"/>
        <v>0.7419589768488284</v>
      </c>
    </row>
    <row r="55" spans="2:8" ht="12">
      <c r="B55" s="158" t="s">
        <v>17</v>
      </c>
      <c r="C55" s="53">
        <f>'[22]TR'!$AI180</f>
        <v>154721.5</v>
      </c>
      <c r="D55" s="53">
        <f>'[21]TR'!$AF180</f>
        <v>105695.4</v>
      </c>
      <c r="E55" s="71">
        <f t="shared" si="8"/>
        <v>0.9048040935672514</v>
      </c>
      <c r="F55" s="71">
        <f t="shared" si="8"/>
        <v>0.9141026139975351</v>
      </c>
      <c r="G55" s="213">
        <f t="shared" si="9"/>
        <v>-0.9298520430283674</v>
      </c>
      <c r="H55" s="185">
        <f t="shared" si="10"/>
        <v>0.5385317922715964</v>
      </c>
    </row>
    <row r="56" spans="2:8" ht="12">
      <c r="B56" s="158" t="s">
        <v>18</v>
      </c>
      <c r="C56" s="53">
        <f>'[22]TR'!$AI181</f>
        <v>67403.4</v>
      </c>
      <c r="D56" s="53">
        <f>'[21]TR'!$AF181</f>
        <v>62614</v>
      </c>
      <c r="E56" s="71">
        <f t="shared" si="8"/>
        <v>0.9768608695652173</v>
      </c>
      <c r="F56" s="71">
        <f t="shared" si="8"/>
        <v>0.9239600395472722</v>
      </c>
      <c r="G56" s="213">
        <f t="shared" si="9"/>
        <v>5.29008300179451</v>
      </c>
      <c r="H56" s="185">
        <f t="shared" si="10"/>
        <v>0.49640287769784175</v>
      </c>
    </row>
    <row r="57" spans="2:8" ht="12">
      <c r="B57" s="158" t="s">
        <v>19</v>
      </c>
      <c r="C57" s="53">
        <f>'[22]TR'!$AI182</f>
        <v>4308</v>
      </c>
      <c r="D57" s="53">
        <f>'[21]TR'!$AF182</f>
        <v>3888.7</v>
      </c>
      <c r="E57" s="71">
        <f t="shared" si="8"/>
        <v>0.8791836734693877</v>
      </c>
      <c r="F57" s="71">
        <f t="shared" si="8"/>
        <v>0.8493207530686235</v>
      </c>
      <c r="G57" s="213">
        <f t="shared" si="9"/>
        <v>2.9862920400764215</v>
      </c>
      <c r="H57" s="185">
        <f t="shared" si="10"/>
        <v>0.5235042735042735</v>
      </c>
    </row>
    <row r="58" spans="2:8" ht="12">
      <c r="B58" s="158" t="s">
        <v>20</v>
      </c>
      <c r="C58" s="53">
        <f>'[22]TR'!$AI183</f>
        <v>51764.5</v>
      </c>
      <c r="D58" s="53">
        <f>'[21]TR'!$AF183</f>
        <v>34747.8</v>
      </c>
      <c r="E58" s="71">
        <f t="shared" si="8"/>
        <v>0.9161858407079646</v>
      </c>
      <c r="F58" s="71">
        <f t="shared" si="8"/>
        <v>0.9061152964553656</v>
      </c>
      <c r="G58" s="213">
        <f t="shared" si="9"/>
        <v>1.0070544252599012</v>
      </c>
      <c r="H58" s="185">
        <f t="shared" si="10"/>
        <v>0.3966164753781896</v>
      </c>
    </row>
    <row r="59" spans="2:8" ht="12">
      <c r="B59" s="158" t="s">
        <v>21</v>
      </c>
      <c r="C59" s="53">
        <f>'[22]TR'!$AI184</f>
        <v>2616.2</v>
      </c>
      <c r="D59" s="53">
        <f>'[21]TR'!$AF184</f>
        <v>2652.2</v>
      </c>
      <c r="E59" s="71">
        <f t="shared" si="8"/>
        <v>0.9689629629629629</v>
      </c>
      <c r="F59" s="71">
        <f t="shared" si="8"/>
        <v>0.9439105986191186</v>
      </c>
      <c r="G59" s="213">
        <f t="shared" si="9"/>
        <v>2.505236434384428</v>
      </c>
      <c r="H59" s="185">
        <f>IF(E28="","",(G28/E28))</f>
        <v>0.5217875281185501</v>
      </c>
    </row>
    <row r="60" spans="2:8" ht="12">
      <c r="B60" s="158" t="s">
        <v>30</v>
      </c>
      <c r="C60" s="53">
        <f>'[22]TR'!$AI185</f>
        <v>21146.4</v>
      </c>
      <c r="D60" s="53">
        <f>'[21]TR'!$AF185</f>
        <v>20648.3</v>
      </c>
      <c r="E60" s="71">
        <f t="shared" si="8"/>
        <v>0.8774439834024896</v>
      </c>
      <c r="F60" s="71">
        <f t="shared" si="8"/>
        <v>0.9465401453161887</v>
      </c>
      <c r="G60" s="213">
        <f t="shared" si="9"/>
        <v>-6.909616191369905</v>
      </c>
      <c r="H60" s="185">
        <f>IF(E29="","",(G29/E29))</f>
        <v>0.4730127576054956</v>
      </c>
    </row>
    <row r="61" spans="2:8" ht="12">
      <c r="B61" s="158" t="s">
        <v>22</v>
      </c>
      <c r="C61" s="53">
        <f>'[22]TR'!$AI186</f>
        <v>52047.7</v>
      </c>
      <c r="D61" s="53">
        <f>'[21]TR'!$AF186</f>
        <v>51142.1</v>
      </c>
      <c r="E61" s="71">
        <f t="shared" si="8"/>
        <v>1.040954</v>
      </c>
      <c r="F61" s="71">
        <f t="shared" si="8"/>
        <v>0.8670121688654712</v>
      </c>
      <c r="G61" s="213">
        <f t="shared" si="9"/>
        <v>17.394183113452875</v>
      </c>
      <c r="H61" s="185">
        <f t="shared" si="10"/>
        <v>0.2583592123144335</v>
      </c>
    </row>
    <row r="62" spans="2:8" ht="12">
      <c r="B62" s="158" t="s">
        <v>23</v>
      </c>
      <c r="C62" s="53">
        <f>'[22]TR'!$AI187</f>
        <v>2509.2</v>
      </c>
      <c r="D62" s="53">
        <f>'[21]TR'!$AF187</f>
        <v>2238</v>
      </c>
      <c r="E62" s="71">
        <f t="shared" si="8"/>
        <v>0.965076923076923</v>
      </c>
      <c r="F62" s="71">
        <f>IF(OR(H31="",H31=0),"",D62/H31)</f>
        <v>0.9281685467816856</v>
      </c>
      <c r="G62" s="213">
        <f>IF(OR(E62="",E62=0),"",(E62-F62)*100)</f>
        <v>3.6908376295237466</v>
      </c>
      <c r="H62" s="185">
        <f t="shared" si="10"/>
        <v>0.09187279151943463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785997.7999999999</v>
      </c>
      <c r="D64" s="216">
        <f>IF(SUM(D43:D62)=0,"",SUM(D43:D62))</f>
        <v>733981.6</v>
      </c>
      <c r="E64" s="217">
        <f>IF(OR(G33="",G33=0),"",C64/G33)</f>
        <v>0.9520898794742898</v>
      </c>
      <c r="F64" s="218">
        <f>IF(OR(H33="",H33=0),"",D64/H33)</f>
        <v>0.9364979762715576</v>
      </c>
      <c r="G64" s="219">
        <f>IF(OR(E64="",E64=0),"",(E64-F64)*100)</f>
        <v>1.5591903202732182</v>
      </c>
      <c r="H64" s="220">
        <f>IF(E33="","",(G33/E33))</f>
        <v>0.4094538136594169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workbookViewId="0" topLeftCell="B1">
      <pane xSplit="1" topLeftCell="C2" activePane="topRight" state="frozen"/>
      <selection pane="topLeft" activeCell="B7" sqref="B7"/>
      <selection pane="topRight" activeCell="B7" sqref="B7"/>
    </sheetView>
  </sheetViews>
  <sheetFormatPr defaultColWidth="12" defaultRowHeight="11.25"/>
  <cols>
    <col min="1" max="1" width="5.66015625" style="23" customWidth="1"/>
    <col min="2" max="2" width="32.8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0"/>
      <c r="E2" s="101"/>
    </row>
    <row r="3" ht="15" customHeight="1" hidden="1">
      <c r="A3" s="23">
        <v>31465</v>
      </c>
    </row>
    <row r="4" spans="1:5" s="40" customFormat="1" ht="15" customHeight="1" hidden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64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L8" s="251" t="s">
        <v>66</v>
      </c>
      <c r="M8" s="252" t="s">
        <v>67</v>
      </c>
      <c r="N8" s="114" t="s">
        <v>0</v>
      </c>
      <c r="O8" s="115"/>
      <c r="P8" s="116" t="s">
        <v>1</v>
      </c>
      <c r="Q8" s="117"/>
      <c r="R8" s="111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L9" s="136" t="s">
        <v>72</v>
      </c>
      <c r="M9" s="254" t="s">
        <v>73</v>
      </c>
      <c r="N9" s="126" t="s">
        <v>74</v>
      </c>
      <c r="O9" s="127"/>
      <c r="P9" s="128"/>
      <c r="Q9" s="129"/>
      <c r="R9" s="122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256" t="s">
        <v>80</v>
      </c>
      <c r="M10" s="256" t="s">
        <v>80</v>
      </c>
      <c r="N10" s="126" t="s">
        <v>81</v>
      </c>
      <c r="O10" s="137" t="s">
        <v>2</v>
      </c>
      <c r="P10" s="138" t="s">
        <v>3</v>
      </c>
      <c r="Q10" s="137" t="s">
        <v>4</v>
      </c>
      <c r="R10" s="129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258"/>
      <c r="N11" s="148"/>
      <c r="O11" s="144" t="s">
        <v>5</v>
      </c>
      <c r="P11" s="141" t="s">
        <v>6</v>
      </c>
      <c r="Q11" s="144" t="s">
        <v>7</v>
      </c>
      <c r="R11" s="144" t="s">
        <v>85</v>
      </c>
      <c r="S11" s="259"/>
      <c r="T11" s="260"/>
      <c r="U11" s="260"/>
    </row>
    <row r="12" spans="1:21" ht="13.5" customHeight="1">
      <c r="A12" s="23">
        <v>60665</v>
      </c>
      <c r="B12" s="149" t="s">
        <v>8</v>
      </c>
      <c r="C12" s="150">
        <f>IF(ISERROR('[51]Récolte_N'!$F$9)=TRUE,"",'[51]Récolte_N'!$F$9)</f>
        <v>98650</v>
      </c>
      <c r="D12" s="150">
        <f aca="true" t="shared" si="0" ref="D12:D31">IF(OR(C12="",C12=0),"",(E12/C12)*10)</f>
        <v>51.738469336036495</v>
      </c>
      <c r="E12" s="151">
        <f>IF(ISERROR('[51]Récolte_N'!$H$9)=TRUE,"",'[51]Récolte_N'!$H$9)</f>
        <v>510400</v>
      </c>
      <c r="F12" s="151">
        <f>Q12</f>
        <v>631000</v>
      </c>
      <c r="G12" s="222">
        <f>IF(ISERROR('[51]Récolte_N'!$I$9)=TRUE,"",'[51]Récolte_N'!$I$9)</f>
        <v>440500</v>
      </c>
      <c r="H12" s="222">
        <f>R12</f>
        <v>552467.4</v>
      </c>
      <c r="I12" s="153">
        <f>IF(OR(H12=0,H12=""),"",(G12/H12)-1)</f>
        <v>-0.20266788592412877</v>
      </c>
      <c r="J12" s="154">
        <f>E12-G12</f>
        <v>69900</v>
      </c>
      <c r="K12" s="155">
        <f>Q12-H12</f>
        <v>78532.59999999998</v>
      </c>
      <c r="L12" s="261">
        <f>J12/K12-1</f>
        <v>-0.10992377687737298</v>
      </c>
      <c r="M12" s="289">
        <f>G12-H12</f>
        <v>-111967.40000000002</v>
      </c>
      <c r="N12" s="157" t="s">
        <v>8</v>
      </c>
      <c r="O12" s="150">
        <f>IF(ISERROR('[1]Récolte_N'!$F$9)=TRUE,"",'[1]Récolte_N'!$F$9)</f>
        <v>109200</v>
      </c>
      <c r="P12" s="150">
        <f aca="true" t="shared" si="1" ref="P12:P19">IF(OR(O12="",O12=0),"",(Q12/O12)*10)</f>
        <v>57.78388278388278</v>
      </c>
      <c r="Q12" s="151">
        <f>IF(ISERROR('[1]Récolte_N'!$H$9)=TRUE,"",'[1]Récolte_N'!$H$9)</f>
        <v>631000</v>
      </c>
      <c r="R12" s="222">
        <f>'[21]BT'!$AI168</f>
        <v>552467.4</v>
      </c>
      <c r="S12" s="263">
        <f>E12-Q12</f>
        <v>-120600</v>
      </c>
      <c r="T12" s="264">
        <f aca="true" t="shared" si="2" ref="T12:U27">C12-O12</f>
        <v>-10550</v>
      </c>
      <c r="U12" s="265">
        <f t="shared" si="2"/>
        <v>-6.045413447846286</v>
      </c>
    </row>
    <row r="13" spans="1:21" ht="13.5" customHeight="1">
      <c r="A13" s="23">
        <v>7280</v>
      </c>
      <c r="B13" s="158" t="s">
        <v>31</v>
      </c>
      <c r="C13" s="150">
        <f>IF(ISERROR('[52]Récolte_N'!$F$9)=TRUE,"",'[52]Récolte_N'!$F$9)</f>
        <v>138250</v>
      </c>
      <c r="D13" s="150">
        <f t="shared" si="0"/>
        <v>62.549367088607596</v>
      </c>
      <c r="E13" s="151">
        <f>IF(ISERROR('[52]Récolte_N'!$H$9)=TRUE,"",'[52]Récolte_N'!$H$9)</f>
        <v>864745</v>
      </c>
      <c r="F13" s="151">
        <f>Q13</f>
        <v>872041</v>
      </c>
      <c r="G13" s="222">
        <f>IF(ISERROR('[52]Récolte_N'!$I$9)=TRUE,"",'[52]Récolte_N'!$I$9)</f>
        <v>612000</v>
      </c>
      <c r="H13" s="222">
        <f>R13</f>
        <v>627778.2</v>
      </c>
      <c r="I13" s="153">
        <f>IF(OR(H13=0,H13=""),"",(G13/H13)-1)</f>
        <v>-0.02513339902532452</v>
      </c>
      <c r="J13" s="154">
        <f aca="true" t="shared" si="3" ref="J13:J31">E13-G13</f>
        <v>252745</v>
      </c>
      <c r="K13" s="155">
        <f>Q13-H13</f>
        <v>244262.80000000005</v>
      </c>
      <c r="L13" s="266">
        <f>J13/K13-1</f>
        <v>0.03472571345288733</v>
      </c>
      <c r="M13" s="290">
        <f aca="true" t="shared" si="4" ref="M13:M31">G13-H13</f>
        <v>-15778.199999999953</v>
      </c>
      <c r="N13" s="159" t="s">
        <v>31</v>
      </c>
      <c r="O13" s="150">
        <f>IF(ISERROR('[2]Récolte_N'!$F$9)=TRUE,"",'[2]Récolte_N'!$F$9)</f>
        <v>139200</v>
      </c>
      <c r="P13" s="150">
        <f t="shared" si="1"/>
        <v>62.64662356321839</v>
      </c>
      <c r="Q13" s="151">
        <f>IF(ISERROR('[2]Récolte_N'!$H$9)=TRUE,"",'[2]Récolte_N'!$H$9)</f>
        <v>872041</v>
      </c>
      <c r="R13" s="222">
        <f>'[21]BT'!$AI169</f>
        <v>627778.2</v>
      </c>
      <c r="S13" s="263">
        <f>E13-Q13</f>
        <v>-7296</v>
      </c>
      <c r="T13" s="268">
        <f t="shared" si="2"/>
        <v>-950</v>
      </c>
      <c r="U13" s="269">
        <f t="shared" si="2"/>
        <v>-0.0972564746107949</v>
      </c>
    </row>
    <row r="14" spans="1:21" ht="13.5" customHeight="1">
      <c r="A14" s="23">
        <v>17376</v>
      </c>
      <c r="B14" s="158" t="s">
        <v>9</v>
      </c>
      <c r="C14" s="150">
        <f>IF(ISERROR('[53]Récolte_N'!$F$9)=TRUE,"",'[53]Récolte_N'!$F$9)</f>
        <v>301100</v>
      </c>
      <c r="D14" s="150">
        <f t="shared" si="0"/>
        <v>62.069412155430086</v>
      </c>
      <c r="E14" s="151">
        <f>IF(ISERROR('[53]Récolte_N'!$H$9)=TRUE,"",'[53]Récolte_N'!$H$9)</f>
        <v>1868910</v>
      </c>
      <c r="F14" s="160">
        <f>Q14</f>
        <v>2079250</v>
      </c>
      <c r="G14" s="222">
        <f>IF(ISERROR('[53]Récolte_N'!$I$9)=TRUE,"",'[53]Récolte_N'!$I$9)</f>
        <v>1800000</v>
      </c>
      <c r="H14" s="223">
        <f>R14</f>
        <v>1996908.1</v>
      </c>
      <c r="I14" s="153">
        <f aca="true" t="shared" si="5" ref="I14:I31">IF(OR(H14=0,H14=""),"",(G14/H14)-1)</f>
        <v>-0.09860649070430438</v>
      </c>
      <c r="J14" s="154">
        <f>E14-G14</f>
        <v>68910</v>
      </c>
      <c r="K14" s="162">
        <f>Q14-H14</f>
        <v>82341.8999999999</v>
      </c>
      <c r="L14" s="266">
        <f aca="true" t="shared" si="6" ref="L14:L31">J14/K14-1</f>
        <v>-0.1631235130595714</v>
      </c>
      <c r="M14" s="290">
        <f t="shared" si="4"/>
        <v>-196908.1000000001</v>
      </c>
      <c r="N14" s="126" t="s">
        <v>9</v>
      </c>
      <c r="O14" s="150">
        <f>IF(ISERROR('[3]Récolte_N'!$F$9)=TRUE,"",'[3]Récolte_N'!$F$9)</f>
        <v>317700</v>
      </c>
      <c r="P14" s="150">
        <f t="shared" si="1"/>
        <v>65.44696254327982</v>
      </c>
      <c r="Q14" s="151">
        <f>IF(ISERROR('[3]Récolte_N'!$H$9)=TRUE,"",'[3]Récolte_N'!$H$9)</f>
        <v>2079250</v>
      </c>
      <c r="R14" s="222">
        <f>'[21]BT'!$AI170</f>
        <v>1996908.1</v>
      </c>
      <c r="S14" s="263">
        <f>E14-Q14</f>
        <v>-210340</v>
      </c>
      <c r="T14" s="268">
        <f t="shared" si="2"/>
        <v>-16600</v>
      </c>
      <c r="U14" s="269">
        <f t="shared" si="2"/>
        <v>-3.3775503878497375</v>
      </c>
    </row>
    <row r="15" spans="1:21" ht="13.5" customHeight="1">
      <c r="A15" s="23">
        <v>26391</v>
      </c>
      <c r="B15" s="158" t="s">
        <v>28</v>
      </c>
      <c r="C15" s="150">
        <f>IF(ISERROR('[54]Récolte_N'!$F$9)=TRUE,"",'[54]Récolte_N'!$F$9)</f>
        <v>62300</v>
      </c>
      <c r="D15" s="150">
        <f t="shared" si="0"/>
        <v>68</v>
      </c>
      <c r="E15" s="151">
        <f>IF(ISERROR('[54]Récolte_N'!$H$9)=TRUE,"",'[54]Récolte_N'!$H$9)</f>
        <v>423640</v>
      </c>
      <c r="F15" s="160">
        <f aca="true" t="shared" si="7" ref="F15:F30">Q15</f>
        <v>417690</v>
      </c>
      <c r="G15" s="222">
        <f>IF(ISERROR('[54]Récolte_N'!$I$9)=TRUE,"",'[54]Récolte_N'!$I$9)</f>
        <v>392000</v>
      </c>
      <c r="H15" s="223">
        <f aca="true" t="shared" si="8" ref="H15:H30">R15</f>
        <v>380837.4</v>
      </c>
      <c r="I15" s="153">
        <f t="shared" si="5"/>
        <v>0.029310671693483892</v>
      </c>
      <c r="J15" s="154">
        <f>E15-G15</f>
        <v>31640</v>
      </c>
      <c r="K15" s="162">
        <f aca="true" t="shared" si="9" ref="K15:K30">Q15-H15</f>
        <v>36852.59999999998</v>
      </c>
      <c r="L15" s="266">
        <f t="shared" si="6"/>
        <v>-0.14144456564801344</v>
      </c>
      <c r="M15" s="290">
        <f t="shared" si="4"/>
        <v>11162.599999999977</v>
      </c>
      <c r="N15" s="126" t="s">
        <v>28</v>
      </c>
      <c r="O15" s="150">
        <f>IF(ISERROR('[4]Récolte_N'!$F$9)=TRUE,"",'[4]Récolte_N'!$F$9)</f>
        <v>66300</v>
      </c>
      <c r="P15" s="150">
        <f t="shared" si="1"/>
        <v>63</v>
      </c>
      <c r="Q15" s="151">
        <f>IF(ISERROR('[4]Récolte_N'!$H$9)=TRUE,"",'[4]Récolte_N'!$H$9)</f>
        <v>417690</v>
      </c>
      <c r="R15" s="222">
        <f>'[21]BT'!$AI171</f>
        <v>380837.4</v>
      </c>
      <c r="S15" s="263">
        <f aca="true" t="shared" si="10" ref="S15:S30">E15-Q15</f>
        <v>5950</v>
      </c>
      <c r="T15" s="268">
        <f t="shared" si="2"/>
        <v>-4000</v>
      </c>
      <c r="U15" s="269">
        <f t="shared" si="2"/>
        <v>5</v>
      </c>
    </row>
    <row r="16" spans="1:21" ht="13.5" customHeight="1">
      <c r="A16" s="23">
        <v>19136</v>
      </c>
      <c r="B16" s="158" t="s">
        <v>10</v>
      </c>
      <c r="C16" s="150">
        <f>IF(ISERROR('[55]Récolte_N'!$F$9)=TRUE,"",'[55]Récolte_N'!$F$9)</f>
        <v>295500</v>
      </c>
      <c r="D16" s="150">
        <f t="shared" si="0"/>
        <v>88</v>
      </c>
      <c r="E16" s="151">
        <f>IF(ISERROR('[55]Récolte_N'!$H$9)=TRUE,"",'[55]Récolte_N'!$H$9)</f>
        <v>2600400</v>
      </c>
      <c r="F16" s="160">
        <f t="shared" si="7"/>
        <v>2520000</v>
      </c>
      <c r="G16" s="222">
        <f>IF(ISERROR('[55]Récolte_N'!$I$9)=TRUE,"",'[55]Récolte_N'!$I$9)</f>
        <v>2540000</v>
      </c>
      <c r="H16" s="223">
        <f t="shared" si="8"/>
        <v>2457114.5</v>
      </c>
      <c r="I16" s="153">
        <f t="shared" si="5"/>
        <v>0.033732860230974104</v>
      </c>
      <c r="J16" s="154">
        <f t="shared" si="3"/>
        <v>60400</v>
      </c>
      <c r="K16" s="162">
        <f t="shared" si="9"/>
        <v>62885.5</v>
      </c>
      <c r="L16" s="266">
        <f t="shared" si="6"/>
        <v>-0.039524214644075295</v>
      </c>
      <c r="M16" s="290">
        <f t="shared" si="4"/>
        <v>82885.5</v>
      </c>
      <c r="N16" s="126" t="s">
        <v>10</v>
      </c>
      <c r="O16" s="150">
        <f>IF(ISERROR('[5]Récolte_N'!$F$9)=TRUE,"",'[5]Récolte_N'!$F$9)</f>
        <v>283000</v>
      </c>
      <c r="P16" s="150">
        <f t="shared" si="1"/>
        <v>89.04593639575971</v>
      </c>
      <c r="Q16" s="151">
        <f>IF(ISERROR('[5]Récolte_N'!$H$9)=TRUE,"",'[5]Récolte_N'!$H$9)</f>
        <v>2520000</v>
      </c>
      <c r="R16" s="222">
        <f>'[21]BT'!$AI172</f>
        <v>2457114.5</v>
      </c>
      <c r="S16" s="263">
        <f t="shared" si="10"/>
        <v>80400</v>
      </c>
      <c r="T16" s="268">
        <f t="shared" si="2"/>
        <v>12500</v>
      </c>
      <c r="U16" s="269">
        <f t="shared" si="2"/>
        <v>-1.0459363957597105</v>
      </c>
    </row>
    <row r="17" spans="1:21" ht="13.5" customHeight="1">
      <c r="A17" s="23">
        <v>1790</v>
      </c>
      <c r="B17" s="158" t="s">
        <v>11</v>
      </c>
      <c r="C17" s="150">
        <f>IF(ISERROR('[56]Récolte_N'!$F$9)=TRUE,"",'[56]Récolte_N'!$F$9)</f>
        <v>552400</v>
      </c>
      <c r="D17" s="150">
        <f t="shared" si="0"/>
        <v>91.45003620564808</v>
      </c>
      <c r="E17" s="151">
        <f>IF(ISERROR('[56]Récolte_N'!$H$9)=TRUE,"",'[56]Récolte_N'!$H$9)</f>
        <v>5051700</v>
      </c>
      <c r="F17" s="160">
        <f t="shared" si="7"/>
        <v>4956960</v>
      </c>
      <c r="G17" s="222">
        <f>IF(ISERROR('[56]Récolte_N'!$I$9)=TRUE,"",'[56]Récolte_N'!$I$9)</f>
        <v>4700000</v>
      </c>
      <c r="H17" s="223">
        <f t="shared" si="8"/>
        <v>4673562.5</v>
      </c>
      <c r="I17" s="153">
        <f t="shared" si="5"/>
        <v>0.0056568196103079504</v>
      </c>
      <c r="J17" s="154">
        <f t="shared" si="3"/>
        <v>351700</v>
      </c>
      <c r="K17" s="162">
        <f t="shared" si="9"/>
        <v>283397.5</v>
      </c>
      <c r="L17" s="266">
        <f t="shared" si="6"/>
        <v>0.2410130646882911</v>
      </c>
      <c r="M17" s="290">
        <f t="shared" si="4"/>
        <v>26437.5</v>
      </c>
      <c r="N17" s="126" t="s">
        <v>11</v>
      </c>
      <c r="O17" s="150">
        <f>IF(ISERROR('[6]Récolte_N'!$F$9)=TRUE,"",'[6]Récolte_N'!$F$9)</f>
        <v>546000</v>
      </c>
      <c r="P17" s="150">
        <f t="shared" si="1"/>
        <v>90.78681318681319</v>
      </c>
      <c r="Q17" s="151">
        <f>IF(ISERROR('[6]Récolte_N'!$H$9)=TRUE,"",'[6]Récolte_N'!$H$9)</f>
        <v>4956960</v>
      </c>
      <c r="R17" s="222">
        <f>'[21]BT'!$AI173</f>
        <v>4673562.5</v>
      </c>
      <c r="S17" s="263">
        <f t="shared" si="10"/>
        <v>94740</v>
      </c>
      <c r="T17" s="268">
        <f t="shared" si="2"/>
        <v>6400</v>
      </c>
      <c r="U17" s="269">
        <f t="shared" si="2"/>
        <v>0.6632230188348842</v>
      </c>
    </row>
    <row r="18" spans="1:21" ht="13.5" customHeight="1">
      <c r="A18" s="23" t="s">
        <v>13</v>
      </c>
      <c r="B18" s="158" t="s">
        <v>12</v>
      </c>
      <c r="C18" s="150">
        <f>IF(ISERROR('[57]Récolte_N'!$F$9)=TRUE,"",'[57]Récolte_N'!$F$9)</f>
        <v>105800</v>
      </c>
      <c r="D18" s="150">
        <f t="shared" si="0"/>
        <v>59.38563327032136</v>
      </c>
      <c r="E18" s="151">
        <f>IF(ISERROR('[57]Récolte_N'!$H$9)=TRUE,"",'[57]Récolte_N'!$H$9)</f>
        <v>628300</v>
      </c>
      <c r="F18" s="160">
        <f t="shared" si="7"/>
        <v>705000</v>
      </c>
      <c r="G18" s="222">
        <f>IF(ISERROR('[57]Récolte_N'!$I$9)=TRUE,"",'[57]Récolte_N'!$I$9)</f>
        <v>560000</v>
      </c>
      <c r="H18" s="223">
        <f t="shared" si="8"/>
        <v>584148.3</v>
      </c>
      <c r="I18" s="153">
        <f t="shared" si="5"/>
        <v>-0.0413393311253325</v>
      </c>
      <c r="J18" s="154">
        <f t="shared" si="3"/>
        <v>68300</v>
      </c>
      <c r="K18" s="162">
        <f t="shared" si="9"/>
        <v>120851.69999999995</v>
      </c>
      <c r="L18" s="266">
        <f t="shared" si="6"/>
        <v>-0.43484452432195797</v>
      </c>
      <c r="M18" s="290">
        <f t="shared" si="4"/>
        <v>-24148.300000000047</v>
      </c>
      <c r="N18" s="126" t="s">
        <v>12</v>
      </c>
      <c r="O18" s="150">
        <f>IF(ISERROR('[7]Récolte_N'!$F$9)=TRUE,"",'[7]Récolte_N'!$F$9)</f>
        <v>118875</v>
      </c>
      <c r="P18" s="150">
        <f t="shared" si="1"/>
        <v>59.305993690851736</v>
      </c>
      <c r="Q18" s="151">
        <f>IF(ISERROR('[7]Récolte_N'!$H$9)=TRUE,"",'[7]Récolte_N'!$H$9)</f>
        <v>705000</v>
      </c>
      <c r="R18" s="222">
        <f>'[21]BT'!$AI174</f>
        <v>584148.3</v>
      </c>
      <c r="S18" s="263">
        <f t="shared" si="10"/>
        <v>-76700</v>
      </c>
      <c r="T18" s="268">
        <f t="shared" si="2"/>
        <v>-13075</v>
      </c>
      <c r="U18" s="269">
        <f t="shared" si="2"/>
        <v>0.07963957946962097</v>
      </c>
    </row>
    <row r="19" spans="1:21" ht="13.5" customHeight="1">
      <c r="A19" s="23" t="s">
        <v>13</v>
      </c>
      <c r="B19" s="158" t="s">
        <v>14</v>
      </c>
      <c r="C19" s="150">
        <f>IF(ISERROR('[58]Récolte_N'!$F$9)=TRUE,"",'[58]Récolte_N'!$F$9)</f>
        <v>10200</v>
      </c>
      <c r="D19" s="150">
        <f t="shared" si="0"/>
        <v>37.84313725490196</v>
      </c>
      <c r="E19" s="151">
        <f>IF(ISERROR('[58]Récolte_N'!$H$9)=TRUE,"",'[58]Récolte_N'!$H$9)</f>
        <v>38600</v>
      </c>
      <c r="F19" s="160">
        <f t="shared" si="7"/>
        <v>36800</v>
      </c>
      <c r="G19" s="222">
        <f>IF(ISERROR('[58]Récolte_N'!$I$9)=TRUE,"",'[58]Récolte_N'!$I$9)</f>
        <v>30600</v>
      </c>
      <c r="H19" s="223">
        <f t="shared" si="8"/>
        <v>35621.9</v>
      </c>
      <c r="I19" s="153">
        <f t="shared" si="5"/>
        <v>-0.14097788158408175</v>
      </c>
      <c r="J19" s="154">
        <f t="shared" si="3"/>
        <v>8000</v>
      </c>
      <c r="K19" s="162">
        <f t="shared" si="9"/>
        <v>1178.0999999999985</v>
      </c>
      <c r="L19" s="266">
        <f t="shared" si="6"/>
        <v>5.790595025889152</v>
      </c>
      <c r="M19" s="290">
        <f t="shared" si="4"/>
        <v>-5021.9000000000015</v>
      </c>
      <c r="N19" s="126" t="s">
        <v>14</v>
      </c>
      <c r="O19" s="150">
        <f>IF(ISERROR('[8]Récolte_N'!$F$9)=TRUE,"",'[8]Récolte_N'!$F$9)</f>
        <v>9000</v>
      </c>
      <c r="P19" s="150">
        <f t="shared" si="1"/>
        <v>40.888888888888886</v>
      </c>
      <c r="Q19" s="151">
        <f>IF(ISERROR('[8]Récolte_N'!$H$9)=TRUE,"",'[8]Récolte_N'!$H$9)</f>
        <v>36800</v>
      </c>
      <c r="R19" s="222">
        <f>'[21]BT'!$AI175</f>
        <v>35621.9</v>
      </c>
      <c r="S19" s="263">
        <f t="shared" si="10"/>
        <v>1800</v>
      </c>
      <c r="T19" s="268">
        <f t="shared" si="2"/>
        <v>1200</v>
      </c>
      <c r="U19" s="269">
        <f t="shared" si="2"/>
        <v>-3.0457516339869244</v>
      </c>
    </row>
    <row r="20" spans="1:21" ht="13.5" customHeight="1">
      <c r="A20" s="23" t="s">
        <v>13</v>
      </c>
      <c r="B20" s="158" t="s">
        <v>27</v>
      </c>
      <c r="C20" s="150">
        <f>IF(ISERROR('[59]Récolte_N'!$F$9)=TRUE,"",'[59]Récolte_N'!$F$9)</f>
        <v>391880</v>
      </c>
      <c r="D20" s="150">
        <f>IF(OR(C20="",C20=0),"",(E20/C20)*10)</f>
        <v>85.30672654894354</v>
      </c>
      <c r="E20" s="151">
        <f>IF(ISERROR('[59]Récolte_N'!$H$9)=TRUE,"",'[59]Récolte_N'!$H$9)</f>
        <v>3343000</v>
      </c>
      <c r="F20" s="160">
        <f t="shared" si="7"/>
        <v>3286270</v>
      </c>
      <c r="G20" s="222">
        <f>IF(ISERROR('[59]Récolte_N'!$I$9)=TRUE,"",'[59]Récolte_N'!$I$9)</f>
        <v>3167000</v>
      </c>
      <c r="H20" s="223">
        <f t="shared" si="8"/>
        <v>3115448.2</v>
      </c>
      <c r="I20" s="153">
        <f t="shared" si="5"/>
        <v>0.016547153632661793</v>
      </c>
      <c r="J20" s="154">
        <f t="shared" si="3"/>
        <v>176000</v>
      </c>
      <c r="K20" s="162">
        <f t="shared" si="9"/>
        <v>170821.7999999998</v>
      </c>
      <c r="L20" s="266">
        <f t="shared" si="6"/>
        <v>0.03031346116245226</v>
      </c>
      <c r="M20" s="290">
        <f t="shared" si="4"/>
        <v>51551.799999999814</v>
      </c>
      <c r="N20" s="126" t="s">
        <v>27</v>
      </c>
      <c r="O20" s="150">
        <f>IF(ISERROR('[9]Récolte_N'!$F$9)=TRUE,"",'[9]Récolte_N'!$F$9)</f>
        <v>411480</v>
      </c>
      <c r="P20" s="150">
        <f>IF(OR(O20="",O20=0),"",(Q20/O20)*10)</f>
        <v>79.86463497618354</v>
      </c>
      <c r="Q20" s="151">
        <f>IF(ISERROR('[9]Récolte_N'!$H$9)=TRUE,"",'[9]Récolte_N'!$H$9)</f>
        <v>3286270</v>
      </c>
      <c r="R20" s="222">
        <f>'[21]BT'!$AI176</f>
        <v>3115448.2</v>
      </c>
      <c r="S20" s="263">
        <f t="shared" si="10"/>
        <v>56730</v>
      </c>
      <c r="T20" s="268">
        <f t="shared" si="2"/>
        <v>-19600</v>
      </c>
      <c r="U20" s="269">
        <f t="shared" si="2"/>
        <v>5.442091572760006</v>
      </c>
    </row>
    <row r="21" spans="1:21" ht="13.5" customHeight="1">
      <c r="A21" s="23" t="s">
        <v>13</v>
      </c>
      <c r="B21" s="158" t="s">
        <v>15</v>
      </c>
      <c r="C21" s="150">
        <f>IF(ISERROR('[60]Récolte_N'!$F$9)=TRUE,"",'[60]Récolte_N'!$F$9)</f>
        <v>211100</v>
      </c>
      <c r="D21" s="150">
        <f>IF(OR(C21="",C21=0),"",(E21/C21)*10)</f>
        <v>67.55092373282804</v>
      </c>
      <c r="E21" s="151">
        <f>IF(ISERROR('[60]Récolte_N'!$H$9)=TRUE,"",'[60]Récolte_N'!$H$9)</f>
        <v>1426000</v>
      </c>
      <c r="F21" s="160">
        <f t="shared" si="7"/>
        <v>1880000</v>
      </c>
      <c r="G21" s="222">
        <f>IF(ISERROR('[60]Récolte_N'!$I$9)=TRUE,"",'[60]Récolte_N'!$I$9)</f>
        <v>1300000</v>
      </c>
      <c r="H21" s="223">
        <f t="shared" si="8"/>
        <v>1634916.3</v>
      </c>
      <c r="I21" s="153">
        <f t="shared" si="5"/>
        <v>-0.20485226063254736</v>
      </c>
      <c r="J21" s="154">
        <f t="shared" si="3"/>
        <v>126000</v>
      </c>
      <c r="K21" s="162">
        <f t="shared" si="9"/>
        <v>245083.69999999995</v>
      </c>
      <c r="L21" s="266">
        <f t="shared" si="6"/>
        <v>-0.4858899225040261</v>
      </c>
      <c r="M21" s="290">
        <f t="shared" si="4"/>
        <v>-334916.30000000005</v>
      </c>
      <c r="N21" s="126" t="s">
        <v>15</v>
      </c>
      <c r="O21" s="150">
        <f>IF(ISERROR('[10]Récolte_N'!$F$9)=TRUE,"",'[10]Récolte_N'!$F$9)</f>
        <v>258000</v>
      </c>
      <c r="P21" s="150">
        <f>IF(OR(O21="",O21=0),"",(Q21/O21)*10)</f>
        <v>72.86821705426357</v>
      </c>
      <c r="Q21" s="151">
        <f>IF(ISERROR('[10]Récolte_N'!$H$9)=TRUE,"",'[10]Récolte_N'!$H$9)</f>
        <v>1880000</v>
      </c>
      <c r="R21" s="222">
        <f>'[21]BT'!$AI177</f>
        <v>1634916.3</v>
      </c>
      <c r="S21" s="263">
        <f t="shared" si="10"/>
        <v>-454000</v>
      </c>
      <c r="T21" s="268">
        <f t="shared" si="2"/>
        <v>-46900</v>
      </c>
      <c r="U21" s="269">
        <f t="shared" si="2"/>
        <v>-5.317293321435528</v>
      </c>
    </row>
    <row r="22" spans="1:21" ht="13.5" customHeight="1">
      <c r="A22" s="23" t="s">
        <v>13</v>
      </c>
      <c r="B22" s="158" t="s">
        <v>29</v>
      </c>
      <c r="C22" s="150">
        <f>IF(ISERROR('[61]Récolte_N'!$F$9)=TRUE,"",'[61]Récolte_N'!$F$9)</f>
        <v>44500</v>
      </c>
      <c r="D22" s="150">
        <f>IF(OR(C22="",C22=0),"",(E22/C22)*10)</f>
        <v>76.85393258426967</v>
      </c>
      <c r="E22" s="151">
        <f>IF(ISERROR('[61]Récolte_N'!$H$9)=TRUE,"",'[61]Récolte_N'!$H$9)</f>
        <v>342000</v>
      </c>
      <c r="F22" s="160">
        <f t="shared" si="7"/>
        <v>347000</v>
      </c>
      <c r="G22" s="222">
        <f>IF(ISERROR('[61]Récolte_N'!$I$9)=TRUE,"",'[61]Récolte_N'!$I$9)</f>
        <v>325000</v>
      </c>
      <c r="H22" s="223">
        <f t="shared" si="8"/>
        <v>324025.7</v>
      </c>
      <c r="I22" s="153">
        <f t="shared" si="5"/>
        <v>0.003006860258306654</v>
      </c>
      <c r="J22" s="154">
        <f t="shared" si="3"/>
        <v>17000</v>
      </c>
      <c r="K22" s="162">
        <f t="shared" si="9"/>
        <v>22974.29999999999</v>
      </c>
      <c r="L22" s="266">
        <f t="shared" si="6"/>
        <v>-0.2600427434132919</v>
      </c>
      <c r="M22" s="290">
        <f t="shared" si="4"/>
        <v>974.2999999999884</v>
      </c>
      <c r="N22" s="126" t="s">
        <v>29</v>
      </c>
      <c r="O22" s="150">
        <f>IF(ISERROR('[11]Récolte_N'!$F$9)=TRUE,"",'[11]Récolte_N'!$F$9)</f>
        <v>47700</v>
      </c>
      <c r="P22" s="150">
        <f>IF(OR(O22="",O22=0),"",(Q22/O22)*10)</f>
        <v>72.74633123689728</v>
      </c>
      <c r="Q22" s="151">
        <f>IF(ISERROR('[11]Récolte_N'!$H$9)=TRUE,"",'[11]Récolte_N'!$H$9)</f>
        <v>347000</v>
      </c>
      <c r="R22" s="222">
        <f>'[21]BT'!$AI178</f>
        <v>324025.7</v>
      </c>
      <c r="S22" s="263">
        <f t="shared" si="10"/>
        <v>-5000</v>
      </c>
      <c r="T22" s="268">
        <f t="shared" si="2"/>
        <v>-3200</v>
      </c>
      <c r="U22" s="269">
        <f t="shared" si="2"/>
        <v>4.107601347372395</v>
      </c>
    </row>
    <row r="23" spans="1:21" ht="13.5" customHeight="1">
      <c r="A23" s="23" t="s">
        <v>13</v>
      </c>
      <c r="B23" s="158" t="s">
        <v>16</v>
      </c>
      <c r="C23" s="150">
        <f>IF(ISERROR('[62]Récolte_N'!$F$9)=TRUE,"",'[62]Récolte_N'!$F$9)</f>
        <v>298307</v>
      </c>
      <c r="D23" s="150">
        <f t="shared" si="0"/>
        <v>75.134978394741</v>
      </c>
      <c r="E23" s="151">
        <f>IF(ISERROR('[62]Récolte_N'!$H$9)=TRUE,"",'[62]Récolte_N'!$H$9)</f>
        <v>2241329</v>
      </c>
      <c r="F23" s="160">
        <f t="shared" si="7"/>
        <v>2134326</v>
      </c>
      <c r="G23" s="222">
        <f>IF(ISERROR('[62]Récolte_N'!$I$9)=TRUE,"",'[62]Récolte_N'!$I$9)</f>
        <v>1803000</v>
      </c>
      <c r="H23" s="223">
        <f t="shared" si="8"/>
        <v>1717020.9</v>
      </c>
      <c r="I23" s="153">
        <f t="shared" si="5"/>
        <v>0.05007457975613461</v>
      </c>
      <c r="J23" s="154">
        <f t="shared" si="3"/>
        <v>438329</v>
      </c>
      <c r="K23" s="162">
        <f t="shared" si="9"/>
        <v>417305.1000000001</v>
      </c>
      <c r="L23" s="266">
        <f t="shared" si="6"/>
        <v>0.050380165495221396</v>
      </c>
      <c r="M23" s="290">
        <f t="shared" si="4"/>
        <v>85979.1000000001</v>
      </c>
      <c r="N23" s="126" t="s">
        <v>16</v>
      </c>
      <c r="O23" s="150">
        <f>IF(ISERROR('[12]Récolte_N'!$F$9)=TRUE,"",'[12]Récolte_N'!$F$9)</f>
        <v>293230</v>
      </c>
      <c r="P23" s="150">
        <f aca="true" t="shared" si="11" ref="P23:P31">IF(OR(O23="",O23=0),"",(Q23/O23)*10)</f>
        <v>72.78675442485421</v>
      </c>
      <c r="Q23" s="151">
        <f>IF(ISERROR('[12]Récolte_N'!$H$9)=TRUE,"",'[12]Récolte_N'!$H$9)</f>
        <v>2134326</v>
      </c>
      <c r="R23" s="222">
        <f>'[21]BT'!$AI179</f>
        <v>1717020.9</v>
      </c>
      <c r="S23" s="263">
        <f t="shared" si="10"/>
        <v>107003</v>
      </c>
      <c r="T23" s="268">
        <f t="shared" si="2"/>
        <v>5077</v>
      </c>
      <c r="U23" s="269">
        <f t="shared" si="2"/>
        <v>2.3482239698867886</v>
      </c>
    </row>
    <row r="24" spans="1:21" ht="13.5" customHeight="1">
      <c r="A24" s="23" t="s">
        <v>13</v>
      </c>
      <c r="B24" s="158" t="s">
        <v>17</v>
      </c>
      <c r="C24" s="150">
        <f>IF(ISERROR('[63]Récolte_N'!$F$9)=TRUE,"",'[63]Récolte_N'!$F$9)</f>
        <v>394690</v>
      </c>
      <c r="D24" s="150">
        <f t="shared" si="0"/>
        <v>72.72251640528009</v>
      </c>
      <c r="E24" s="151">
        <f>IF(ISERROR('[63]Récolte_N'!$H$9)=TRUE,"",'[63]Récolte_N'!$H$9)</f>
        <v>2870285</v>
      </c>
      <c r="F24" s="160">
        <f t="shared" si="7"/>
        <v>2296425</v>
      </c>
      <c r="G24" s="222">
        <f>IF(ISERROR('[63]Récolte_N'!$I$9)=TRUE,"",'[63]Récolte_N'!$I$9)</f>
        <v>2450000</v>
      </c>
      <c r="H24" s="223">
        <f t="shared" si="8"/>
        <v>1969192.2</v>
      </c>
      <c r="I24" s="153">
        <f t="shared" si="5"/>
        <v>0.24416499313779538</v>
      </c>
      <c r="J24" s="154">
        <f t="shared" si="3"/>
        <v>420285</v>
      </c>
      <c r="K24" s="162">
        <f t="shared" si="9"/>
        <v>327232.80000000005</v>
      </c>
      <c r="L24" s="266">
        <f t="shared" si="6"/>
        <v>0.2843608586914268</v>
      </c>
      <c r="M24" s="290">
        <f t="shared" si="4"/>
        <v>480807.80000000005</v>
      </c>
      <c r="N24" s="126" t="s">
        <v>17</v>
      </c>
      <c r="O24" s="150">
        <f>IF(ISERROR('[13]Récolte_N'!$F$9)=TRUE,"",'[13]Récolte_N'!$F$9)</f>
        <v>338540</v>
      </c>
      <c r="P24" s="150">
        <f t="shared" si="11"/>
        <v>67.83319548650086</v>
      </c>
      <c r="Q24" s="151">
        <f>IF(ISERROR('[13]Récolte_N'!$H$9)=TRUE,"",'[13]Récolte_N'!$H$9)</f>
        <v>2296425</v>
      </c>
      <c r="R24" s="222">
        <f>'[21]BT'!$AI180</f>
        <v>1969192.2</v>
      </c>
      <c r="S24" s="263">
        <f t="shared" si="10"/>
        <v>573860</v>
      </c>
      <c r="T24" s="268">
        <f t="shared" si="2"/>
        <v>56150</v>
      </c>
      <c r="U24" s="269">
        <f t="shared" si="2"/>
        <v>4.889320918779234</v>
      </c>
    </row>
    <row r="25" spans="1:21" ht="13.5" customHeight="1">
      <c r="A25" s="23" t="s">
        <v>13</v>
      </c>
      <c r="B25" s="158" t="s">
        <v>18</v>
      </c>
      <c r="C25" s="150">
        <f>IF(ISERROR('[64]Récolte_N'!$F$9)=TRUE,"",'[64]Récolte_N'!$F$9)</f>
        <v>677800</v>
      </c>
      <c r="D25" s="150">
        <f t="shared" si="0"/>
        <v>74.55001475361463</v>
      </c>
      <c r="E25" s="151">
        <f>IF(ISERROR('[64]Récolte_N'!$H$9)=TRUE,"",'[64]Récolte_N'!$H$9)</f>
        <v>5053000</v>
      </c>
      <c r="F25" s="160">
        <f t="shared" si="7"/>
        <v>4653000</v>
      </c>
      <c r="G25" s="222">
        <f>IF(ISERROR('[64]Récolte_N'!$I$9)=TRUE,"",'[64]Récolte_N'!$I$9)</f>
        <v>4800000</v>
      </c>
      <c r="H25" s="223">
        <f t="shared" si="8"/>
        <v>4422018</v>
      </c>
      <c r="I25" s="153">
        <f t="shared" si="5"/>
        <v>0.08547726400028233</v>
      </c>
      <c r="J25" s="154">
        <f t="shared" si="3"/>
        <v>253000</v>
      </c>
      <c r="K25" s="162">
        <f t="shared" si="9"/>
        <v>230982</v>
      </c>
      <c r="L25" s="266">
        <f t="shared" si="6"/>
        <v>0.09532344511693558</v>
      </c>
      <c r="M25" s="290">
        <f t="shared" si="4"/>
        <v>377982</v>
      </c>
      <c r="N25" s="126" t="s">
        <v>18</v>
      </c>
      <c r="O25" s="150">
        <f>IF(ISERROR('[14]Récolte_N'!$F$9)=TRUE,"",'[14]Récolte_N'!$F$9)</f>
        <v>655000</v>
      </c>
      <c r="P25" s="150">
        <f t="shared" si="11"/>
        <v>71.0381679389313</v>
      </c>
      <c r="Q25" s="151">
        <f>IF(ISERROR('[14]Récolte_N'!$H$9)=TRUE,"",'[14]Récolte_N'!$H$9)</f>
        <v>4653000</v>
      </c>
      <c r="R25" s="222">
        <f>'[21]BT'!$AI181</f>
        <v>4422018</v>
      </c>
      <c r="S25" s="263">
        <f t="shared" si="10"/>
        <v>400000</v>
      </c>
      <c r="T25" s="268">
        <f t="shared" si="2"/>
        <v>22800</v>
      </c>
      <c r="U25" s="269">
        <f t="shared" si="2"/>
        <v>3.511846814683338</v>
      </c>
    </row>
    <row r="26" spans="1:21" ht="13.5" customHeight="1">
      <c r="A26" s="23" t="s">
        <v>13</v>
      </c>
      <c r="B26" s="158" t="s">
        <v>19</v>
      </c>
      <c r="C26" s="150">
        <f>IF(ISERROR('[65]Récolte_N'!$F$9)=TRUE,"",'[65]Récolte_N'!$F$9)</f>
        <v>238350</v>
      </c>
      <c r="D26" s="150">
        <f t="shared" si="0"/>
        <v>86</v>
      </c>
      <c r="E26" s="151">
        <f>IF(ISERROR('[65]Récolte_N'!$H$9)=TRUE,"",'[65]Récolte_N'!$H$9)</f>
        <v>2049810</v>
      </c>
      <c r="F26" s="160">
        <f t="shared" si="7"/>
        <v>1982400</v>
      </c>
      <c r="G26" s="222">
        <f>IF(ISERROR('[65]Récolte_N'!$I$9)=TRUE,"",'[65]Récolte_N'!$I$9)</f>
        <v>1940000</v>
      </c>
      <c r="H26" s="223">
        <f t="shared" si="8"/>
        <v>1877117.9</v>
      </c>
      <c r="I26" s="153">
        <f t="shared" si="5"/>
        <v>0.033499280998812164</v>
      </c>
      <c r="J26" s="154">
        <f t="shared" si="3"/>
        <v>109810</v>
      </c>
      <c r="K26" s="162">
        <f t="shared" si="9"/>
        <v>105282.1000000001</v>
      </c>
      <c r="L26" s="266">
        <f t="shared" si="6"/>
        <v>0.04300731083441445</v>
      </c>
      <c r="M26" s="290">
        <f t="shared" si="4"/>
        <v>62882.10000000009</v>
      </c>
      <c r="N26" s="126" t="s">
        <v>19</v>
      </c>
      <c r="O26" s="150">
        <f>IF(ISERROR('[15]Récolte_N'!$F$9)=TRUE,"",'[15]Récolte_N'!$F$9)</f>
        <v>236000</v>
      </c>
      <c r="P26" s="150">
        <f t="shared" si="11"/>
        <v>84</v>
      </c>
      <c r="Q26" s="151">
        <f>IF(ISERROR('[15]Récolte_N'!$H$9)=TRUE,"",'[15]Récolte_N'!$H$9)</f>
        <v>1982400</v>
      </c>
      <c r="R26" s="222">
        <f>'[21]BT'!$AI182</f>
        <v>1877117.9</v>
      </c>
      <c r="S26" s="263">
        <f t="shared" si="10"/>
        <v>67410</v>
      </c>
      <c r="T26" s="268">
        <f t="shared" si="2"/>
        <v>2350</v>
      </c>
      <c r="U26" s="269">
        <f t="shared" si="2"/>
        <v>2</v>
      </c>
    </row>
    <row r="27" spans="1:21" ht="13.5" customHeight="1">
      <c r="A27" s="23" t="s">
        <v>13</v>
      </c>
      <c r="B27" s="158" t="s">
        <v>20</v>
      </c>
      <c r="C27" s="150">
        <f>IF(ISERROR('[66]Récolte_N'!$F$9)=TRUE,"",'[66]Récolte_N'!$F$9)</f>
        <v>394940</v>
      </c>
      <c r="D27" s="150">
        <f t="shared" si="0"/>
        <v>67.36370081531372</v>
      </c>
      <c r="E27" s="151">
        <f>IF(ISERROR('[66]Récolte_N'!$H$9)=TRUE,"",'[66]Récolte_N'!$H$9)</f>
        <v>2660462</v>
      </c>
      <c r="F27" s="160">
        <f t="shared" si="7"/>
        <v>2589499</v>
      </c>
      <c r="G27" s="222">
        <f>IF(ISERROR('[66]Récolte_N'!$I$9)=TRUE,"",'[66]Récolte_N'!$I$9)</f>
        <v>2470000</v>
      </c>
      <c r="H27" s="223">
        <f t="shared" si="8"/>
        <v>2421752</v>
      </c>
      <c r="I27" s="153">
        <f t="shared" si="5"/>
        <v>0.01992276665818804</v>
      </c>
      <c r="J27" s="154">
        <f t="shared" si="3"/>
        <v>190462</v>
      </c>
      <c r="K27" s="162">
        <f t="shared" si="9"/>
        <v>167747</v>
      </c>
      <c r="L27" s="266">
        <f t="shared" si="6"/>
        <v>0.13541225774529497</v>
      </c>
      <c r="M27" s="290">
        <f t="shared" si="4"/>
        <v>48248</v>
      </c>
      <c r="N27" s="126" t="s">
        <v>20</v>
      </c>
      <c r="O27" s="150">
        <f>IF(ISERROR('[16]Récolte_N'!$F$9)=TRUE,"",'[16]Récolte_N'!$F$9)</f>
        <v>391080</v>
      </c>
      <c r="P27" s="150">
        <f t="shared" si="11"/>
        <v>66.21404827656745</v>
      </c>
      <c r="Q27" s="151">
        <f>IF(ISERROR('[16]Récolte_N'!$H$9)=TRUE,"",'[16]Récolte_N'!$H$9)</f>
        <v>2589499</v>
      </c>
      <c r="R27" s="222">
        <f>'[21]BT'!$AI183</f>
        <v>2421752</v>
      </c>
      <c r="S27" s="263">
        <f t="shared" si="10"/>
        <v>70963</v>
      </c>
      <c r="T27" s="268">
        <f t="shared" si="2"/>
        <v>3860</v>
      </c>
      <c r="U27" s="269">
        <f t="shared" si="2"/>
        <v>1.1496525387462668</v>
      </c>
    </row>
    <row r="28" spans="1:21" ht="13.5" customHeight="1">
      <c r="A28" s="23" t="s">
        <v>13</v>
      </c>
      <c r="B28" s="158" t="s">
        <v>21</v>
      </c>
      <c r="C28" s="150">
        <f>IF(ISERROR('[67]Récolte_N'!$F$9)=TRUE,"",'[67]Récolte_N'!$F$9)</f>
        <v>273660</v>
      </c>
      <c r="D28" s="150">
        <f t="shared" si="0"/>
        <v>84.72</v>
      </c>
      <c r="E28" s="151">
        <f>IF(ISERROR('[67]Récolte_N'!$H$9)=TRUE,"",'[67]Récolte_N'!$H$9)</f>
        <v>2318447.52</v>
      </c>
      <c r="F28" s="160">
        <f t="shared" si="7"/>
        <v>2334158.4</v>
      </c>
      <c r="G28" s="222">
        <f>IF(ISERROR('[67]Récolte_N'!$I$9)=TRUE,"",'[67]Récolte_N'!$I$9)</f>
        <v>2300000</v>
      </c>
      <c r="H28" s="223">
        <f t="shared" si="8"/>
        <v>2389381.1</v>
      </c>
      <c r="I28" s="153">
        <f t="shared" si="5"/>
        <v>-0.0374076366469962</v>
      </c>
      <c r="J28" s="154">
        <f>E28-G28</f>
        <v>18447.52000000002</v>
      </c>
      <c r="K28" s="162">
        <f t="shared" si="9"/>
        <v>-55222.700000000186</v>
      </c>
      <c r="L28" s="266">
        <f t="shared" si="6"/>
        <v>-1.3340568280797562</v>
      </c>
      <c r="M28" s="290">
        <f t="shared" si="4"/>
        <v>-89381.1000000001</v>
      </c>
      <c r="N28" s="126" t="s">
        <v>21</v>
      </c>
      <c r="O28" s="150">
        <f>IF(ISERROR('[17]Récolte_N'!$F$9)=TRUE,"",'[17]Récolte_N'!$F$9)</f>
        <v>266700</v>
      </c>
      <c r="P28" s="150">
        <f t="shared" si="11"/>
        <v>87.51999999999998</v>
      </c>
      <c r="Q28" s="151">
        <f>IF(ISERROR('[17]Récolte_N'!$H$9)=TRUE,"",'[17]Récolte_N'!$H$9)</f>
        <v>2334158.4</v>
      </c>
      <c r="R28" s="222">
        <f>'[21]BT'!$AI184</f>
        <v>2389381.1</v>
      </c>
      <c r="S28" s="263">
        <f t="shared" si="10"/>
        <v>-15710.879999999888</v>
      </c>
      <c r="T28" s="268">
        <f>C28-O28</f>
        <v>6960</v>
      </c>
      <c r="U28" s="269">
        <f>D28-P28</f>
        <v>-2.799999999999983</v>
      </c>
    </row>
    <row r="29" spans="2:21" ht="12.75">
      <c r="B29" s="158" t="s">
        <v>30</v>
      </c>
      <c r="C29" s="150">
        <f>IF(ISERROR('[68]Récolte_N'!$F$9)=TRUE,"",'[68]Récolte_N'!$F$9)</f>
        <v>219000</v>
      </c>
      <c r="D29" s="150">
        <f t="shared" si="0"/>
        <v>75.38493150684931</v>
      </c>
      <c r="E29" s="151">
        <f>IF(ISERROR('[68]Récolte_N'!$H$9)=TRUE,"",'[68]Récolte_N'!$H$9)</f>
        <v>1650930</v>
      </c>
      <c r="F29" s="160">
        <f t="shared" si="7"/>
        <v>1561509.9999999998</v>
      </c>
      <c r="G29" s="222">
        <f>IF(ISERROR('[68]Récolte_N'!$I$9)=TRUE,"",'[68]Récolte_N'!$I$9)</f>
        <v>1390000</v>
      </c>
      <c r="H29" s="223">
        <f t="shared" si="8"/>
        <v>1338178.3</v>
      </c>
      <c r="I29" s="153">
        <f t="shared" si="5"/>
        <v>0.03872555697547919</v>
      </c>
      <c r="J29" s="154">
        <f t="shared" si="3"/>
        <v>260930</v>
      </c>
      <c r="K29" s="162">
        <f t="shared" si="9"/>
        <v>223331.69999999972</v>
      </c>
      <c r="L29" s="266">
        <f t="shared" si="6"/>
        <v>0.1683518282447154</v>
      </c>
      <c r="M29" s="290">
        <f t="shared" si="4"/>
        <v>51821.69999999995</v>
      </c>
      <c r="N29" s="126" t="s">
        <v>30</v>
      </c>
      <c r="O29" s="150">
        <f>IF(ISERROR('[18]Récolte_N'!$F$9)=TRUE,"",'[18]Récolte_N'!$F$9)</f>
        <v>203700</v>
      </c>
      <c r="P29" s="150">
        <f t="shared" si="11"/>
        <v>76.65733922434951</v>
      </c>
      <c r="Q29" s="151">
        <f>IF(ISERROR('[18]Récolte_N'!$H$9)=TRUE,"",'[18]Récolte_N'!$H$9)</f>
        <v>1561509.9999999998</v>
      </c>
      <c r="R29" s="222">
        <f>'[21]BT'!$AI185</f>
        <v>1338178.3</v>
      </c>
      <c r="S29" s="263">
        <f t="shared" si="10"/>
        <v>89420.00000000023</v>
      </c>
      <c r="T29" s="268">
        <f>C29-O29</f>
        <v>15300</v>
      </c>
      <c r="U29" s="269">
        <f>D29-P29</f>
        <v>-1.2724077175002009</v>
      </c>
    </row>
    <row r="30" spans="2:21" ht="12.75">
      <c r="B30" s="158" t="s">
        <v>22</v>
      </c>
      <c r="C30" s="150">
        <f>IF(ISERROR('[69]Récolte_N '!$F$9)=TRUE,"",'[69]Récolte_N '!$F$9)</f>
        <v>280080</v>
      </c>
      <c r="D30" s="150">
        <f t="shared" si="0"/>
        <v>52.869537275064275</v>
      </c>
      <c r="E30" s="151">
        <f>IF(ISERROR('[69]Récolte_N '!$H$9)=TRUE,"",'[69]Récolte_N '!$H$9)</f>
        <v>1480770</v>
      </c>
      <c r="F30" s="160">
        <f t="shared" si="7"/>
        <v>1451560</v>
      </c>
      <c r="G30" s="222">
        <f>IF(ISERROR('[69]Récolte_N '!$I$9)=TRUE,"",'[69]Récolte_N '!$I$9)</f>
        <v>1420000</v>
      </c>
      <c r="H30" s="223">
        <f t="shared" si="8"/>
        <v>1448858</v>
      </c>
      <c r="I30" s="153">
        <f t="shared" si="5"/>
        <v>-0.0199177559153485</v>
      </c>
      <c r="J30" s="154">
        <f t="shared" si="3"/>
        <v>60770</v>
      </c>
      <c r="K30" s="162">
        <f t="shared" si="9"/>
        <v>2702</v>
      </c>
      <c r="L30" s="266">
        <f t="shared" si="6"/>
        <v>21.490747594374536</v>
      </c>
      <c r="M30" s="290">
        <f t="shared" si="4"/>
        <v>-28858</v>
      </c>
      <c r="N30" s="126" t="s">
        <v>22</v>
      </c>
      <c r="O30" s="150">
        <f>IF(ISERROR('[19]Récolte_N'!$F$9)=TRUE,"",'[19]Récolte_N'!$F$9)</f>
        <v>271463</v>
      </c>
      <c r="P30" s="150">
        <f t="shared" si="11"/>
        <v>53.4717438472278</v>
      </c>
      <c r="Q30" s="151">
        <f>IF(ISERROR('[19]Récolte_N'!$H$9)=TRUE,"",'[19]Récolte_N'!$H$9)</f>
        <v>1451560</v>
      </c>
      <c r="R30" s="222">
        <f>'[21]BT'!$AI186</f>
        <v>1448858</v>
      </c>
      <c r="S30" s="263">
        <f t="shared" si="10"/>
        <v>29210</v>
      </c>
      <c r="T30" s="268">
        <f>C30-O30</f>
        <v>8617</v>
      </c>
      <c r="U30" s="269">
        <f>D30-P30</f>
        <v>-0.6022065721635244</v>
      </c>
    </row>
    <row r="31" spans="2:21" ht="12.75">
      <c r="B31" s="158" t="s">
        <v>23</v>
      </c>
      <c r="C31" s="150">
        <f>IF(ISERROR('[70]Récolte_N'!$F$9)=TRUE,"",'[70]Récolte_N'!$F$9)</f>
        <v>17400</v>
      </c>
      <c r="D31" s="150">
        <f t="shared" si="0"/>
        <v>46.95402298850575</v>
      </c>
      <c r="E31" s="151">
        <f>IF(ISERROR('[70]Récolte_N'!$H$9)=TRUE,"",'[70]Récolte_N'!$H$9)</f>
        <v>81700</v>
      </c>
      <c r="F31" s="151">
        <f>Q31</f>
        <v>71100</v>
      </c>
      <c r="G31" s="222">
        <f>IF(ISERROR('[70]Récolte_N'!$I$9)=TRUE,"",'[70]Récolte_N'!$I$9)</f>
        <v>59000</v>
      </c>
      <c r="H31" s="222">
        <f>R31</f>
        <v>45782.2</v>
      </c>
      <c r="I31" s="153">
        <f t="shared" si="5"/>
        <v>0.28871045952357033</v>
      </c>
      <c r="J31" s="154">
        <f t="shared" si="3"/>
        <v>22700</v>
      </c>
      <c r="K31" s="155">
        <f>Q31-H31</f>
        <v>25317.800000000003</v>
      </c>
      <c r="L31" s="266">
        <f t="shared" si="6"/>
        <v>-0.103397609586931</v>
      </c>
      <c r="M31" s="290">
        <f t="shared" si="4"/>
        <v>13217.800000000003</v>
      </c>
      <c r="N31" s="126" t="s">
        <v>23</v>
      </c>
      <c r="O31" s="150">
        <f>IF(ISERROR('[20]Récolte_N'!$F$9)=TRUE,"",'[20]Récolte_N'!$F$9)</f>
        <v>13600</v>
      </c>
      <c r="P31" s="150">
        <f t="shared" si="11"/>
        <v>52.27941176470588</v>
      </c>
      <c r="Q31" s="151">
        <f>IF(ISERROR('[20]Récolte_N'!$H$9)=TRUE,"",'[20]Récolte_N'!$H$9)</f>
        <v>71100</v>
      </c>
      <c r="R31" s="222">
        <f>'[21]BT'!$AI187</f>
        <v>45782.2</v>
      </c>
      <c r="S31" s="263">
        <f>E31-Q31</f>
        <v>10600</v>
      </c>
      <c r="T31" s="268">
        <f>C31-O31</f>
        <v>3800</v>
      </c>
      <c r="U31" s="269">
        <f>D31-P31</f>
        <v>-5.325388776200128</v>
      </c>
    </row>
    <row r="32" spans="2:21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L32" s="29"/>
      <c r="M32" s="271"/>
      <c r="N32" s="126"/>
      <c r="O32" s="170"/>
      <c r="P32" s="170"/>
      <c r="Q32" s="170"/>
      <c r="R32" s="272"/>
      <c r="S32" s="273"/>
      <c r="T32" s="260"/>
      <c r="U32" s="260"/>
    </row>
    <row r="33" spans="2:21" ht="15.75" thickBot="1">
      <c r="B33" s="171" t="s">
        <v>24</v>
      </c>
      <c r="C33" s="172">
        <f>IF(SUM(C12:C31)=0,"",SUM(C12:C31))</f>
        <v>5005907</v>
      </c>
      <c r="D33" s="172">
        <f>IF(OR(C33="",C33=0),"",(E33/C33)*10)</f>
        <v>74.9203461430666</v>
      </c>
      <c r="E33" s="172">
        <f>IF(SUM(E12:E31)=0,"",SUM(E12:E31))</f>
        <v>37504428.52</v>
      </c>
      <c r="F33" s="173">
        <f>IF(SUM(F12:F31)=0,"",SUM(F12:F31))</f>
        <v>36805989.4</v>
      </c>
      <c r="G33" s="174">
        <f>IF(SUM(G12:G31)=0,"",SUM(G12:G31))</f>
        <v>34499100</v>
      </c>
      <c r="H33" s="175">
        <f>IF(SUM(H12:H31)=0,"",SUM(H12:H31))</f>
        <v>34012129.1</v>
      </c>
      <c r="I33" s="176">
        <f>IF(OR(G33=0,G33=""),"",(G33/H33)-1)</f>
        <v>0.01431756590621669</v>
      </c>
      <c r="J33" s="177">
        <f>SUM(J12:J31)</f>
        <v>3005328.52</v>
      </c>
      <c r="K33" s="178">
        <f>SUM(K12:K31)</f>
        <v>2793860.299999999</v>
      </c>
      <c r="L33" s="274">
        <f>J33/K33-1</f>
        <v>0.07569033426617677</v>
      </c>
      <c r="M33" s="275">
        <f>G33-H33</f>
        <v>486970.8999999985</v>
      </c>
      <c r="N33" s="179" t="s">
        <v>24</v>
      </c>
      <c r="O33" s="276">
        <f>IF(SUM(O12:O31)=0,"",SUM(O12:O31))</f>
        <v>4975768</v>
      </c>
      <c r="P33" s="276">
        <f>IF(OR(O33="",O33=0),"",(Q33/O33)*10)</f>
        <v>73.97046928232987</v>
      </c>
      <c r="Q33" s="277">
        <f>IF(SUM(Q12:Q31)=0,"",SUM(Q12:Q31))</f>
        <v>36805989.4</v>
      </c>
      <c r="R33" s="278">
        <f>IF(SUM(R12:R31)=0,"",SUM(R12:R31))</f>
        <v>34012129.1</v>
      </c>
      <c r="S33" s="279">
        <f>E33-Q33</f>
        <v>698439.1200000048</v>
      </c>
      <c r="T33" s="280">
        <f>C33-O33</f>
        <v>30139</v>
      </c>
      <c r="U33" s="281">
        <f>D33-P33</f>
        <v>0.9498768607367225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5">
      <c r="B35" s="188" t="s">
        <v>45</v>
      </c>
      <c r="C35" s="189">
        <f>O33</f>
        <v>4975768</v>
      </c>
      <c r="D35" s="282">
        <f>IF(OR(C35="",C35=0),"",(E35/C35)*10)</f>
        <v>73.97046928232987</v>
      </c>
      <c r="E35" s="189">
        <f>Q33</f>
        <v>36805989.4</v>
      </c>
      <c r="G35" s="189">
        <f>R33</f>
        <v>34012129.1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0.006057155397920511</v>
      </c>
      <c r="D37" s="192">
        <f>IF(OR(D33="",D33=0),"",(D33/D35)-1)</f>
        <v>0.012841298290419578</v>
      </c>
      <c r="E37" s="192">
        <f>IF(OR(E33="",E33=0),"",(E33/E35)-1)</f>
        <v>0.018976235427595967</v>
      </c>
      <c r="G37" s="192">
        <f>IF(OR(G33="",G33=0),"",(G33/G35)-1)</f>
        <v>0.01431756590621669</v>
      </c>
      <c r="H37" s="185"/>
      <c r="I37" s="186"/>
      <c r="J37" s="187"/>
    </row>
    <row r="38" ht="11.25" thickBot="1"/>
    <row r="39" spans="2:10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  <c r="J39" s="29"/>
    </row>
    <row r="40" spans="2:10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  <c r="J40" s="29"/>
    </row>
    <row r="41" spans="2:10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  <c r="I41" s="29"/>
      <c r="J41" s="29"/>
    </row>
    <row r="42" spans="2:10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  <c r="J42" s="29"/>
    </row>
    <row r="43" spans="2:10" ht="12">
      <c r="B43" s="118" t="s">
        <v>8</v>
      </c>
      <c r="C43" s="81">
        <f>'[22]BT'!$AI168</f>
        <v>416448</v>
      </c>
      <c r="D43" s="53">
        <f>'[21]BT'!$AF168</f>
        <v>509595</v>
      </c>
      <c r="E43" s="212">
        <f>IF(OR(G12="",G12=0),"",C43/G12)</f>
        <v>0.9453984108967083</v>
      </c>
      <c r="F43" s="71">
        <f>IF(OR(H12="",H12=0),"",D43/H12)</f>
        <v>0.9223983170771705</v>
      </c>
      <c r="G43" s="213">
        <f>IF(OR(E43="",E43=0),"",(E43-F43)*100)</f>
        <v>2.3000093819537826</v>
      </c>
      <c r="H43" s="185">
        <f>IF(E12="","",(G12/E12))</f>
        <v>0.8630485893416928</v>
      </c>
      <c r="I43" s="29"/>
      <c r="J43" s="29"/>
    </row>
    <row r="44" spans="2:10" ht="12">
      <c r="B44" s="118" t="s">
        <v>31</v>
      </c>
      <c r="C44" s="53">
        <f>'[22]BT'!$AI169</f>
        <v>524445.2</v>
      </c>
      <c r="D44" s="53">
        <f>'[21]BT'!$AF169</f>
        <v>520134.4</v>
      </c>
      <c r="E44" s="71">
        <f>IF(OR(G13="",G13=0),"",C44/G13)</f>
        <v>0.8569366013071895</v>
      </c>
      <c r="F44" s="71">
        <f>IF(OR(H13="",H13=0),"",D44/H13)</f>
        <v>0.8285321153235331</v>
      </c>
      <c r="G44" s="213">
        <f>IF(OR(E44="",E44=0),"",(E44-F44)*100)</f>
        <v>2.8404485983656413</v>
      </c>
      <c r="H44" s="185">
        <f>IF(E13="","",(G13/E13))</f>
        <v>0.7077230859964498</v>
      </c>
      <c r="I44" s="29"/>
      <c r="J44" s="29"/>
    </row>
    <row r="45" spans="2:10" ht="12">
      <c r="B45" s="118" t="s">
        <v>9</v>
      </c>
      <c r="C45" s="53">
        <f>'[22]BT'!$AI170</f>
        <v>1653492.2</v>
      </c>
      <c r="D45" s="53">
        <f>'[21]BT'!$AF170</f>
        <v>1769679.2</v>
      </c>
      <c r="E45" s="71">
        <f aca="true" t="shared" si="12" ref="E45:F62">IF(OR(G14="",G14=0),"",C45/G14)</f>
        <v>0.9186067777777778</v>
      </c>
      <c r="F45" s="71">
        <f t="shared" si="12"/>
        <v>0.886209635786444</v>
      </c>
      <c r="G45" s="213">
        <f aca="true" t="shared" si="13" ref="G45:G62">IF(OR(E45="",E45=0),"",(E45-F45)*100)</f>
        <v>3.239714199133381</v>
      </c>
      <c r="H45" s="185">
        <f>IF(E14="","",(G14/E14))</f>
        <v>0.9631282405252259</v>
      </c>
      <c r="I45" s="29"/>
      <c r="J45" s="29"/>
    </row>
    <row r="46" spans="2:10" ht="12">
      <c r="B46" s="118" t="s">
        <v>28</v>
      </c>
      <c r="C46" s="53">
        <f>'[22]BT'!$AI171</f>
        <v>363796</v>
      </c>
      <c r="D46" s="53">
        <f>'[21]BT'!$AF171</f>
        <v>352979</v>
      </c>
      <c r="E46" s="71">
        <f t="shared" si="12"/>
        <v>0.9280510204081632</v>
      </c>
      <c r="F46" s="71">
        <f t="shared" si="12"/>
        <v>0.926849621386975</v>
      </c>
      <c r="G46" s="213">
        <f t="shared" si="13"/>
        <v>0.12013990211882097</v>
      </c>
      <c r="H46" s="185">
        <f>IF(E15="","",(G15/E15))</f>
        <v>0.9253139458030403</v>
      </c>
      <c r="I46" s="29"/>
      <c r="J46" s="29"/>
    </row>
    <row r="47" spans="2:10" ht="12">
      <c r="B47" s="118" t="s">
        <v>10</v>
      </c>
      <c r="C47" s="53">
        <f>'[22]BT'!$AI172</f>
        <v>2095586.9</v>
      </c>
      <c r="D47" s="53">
        <f>'[21]BT'!$AF172</f>
        <v>2142582.3</v>
      </c>
      <c r="E47" s="71">
        <f t="shared" si="12"/>
        <v>0.8250342125984251</v>
      </c>
      <c r="F47" s="71">
        <f t="shared" si="12"/>
        <v>0.8719912319918343</v>
      </c>
      <c r="G47" s="213">
        <f t="shared" si="13"/>
        <v>-4.695701939340912</v>
      </c>
      <c r="H47" s="185">
        <f aca="true" t="shared" si="14" ref="H47:H62">IF(E16="","",(G16/E16))</f>
        <v>0.9767728041839717</v>
      </c>
      <c r="I47" s="29"/>
      <c r="J47" s="29"/>
    </row>
    <row r="48" spans="2:10" ht="12">
      <c r="B48" s="118" t="s">
        <v>11</v>
      </c>
      <c r="C48" s="53">
        <f>'[22]BT'!$AI173</f>
        <v>4241548.7</v>
      </c>
      <c r="D48" s="53">
        <f>'[21]BT'!$AF173</f>
        <v>4304892.5</v>
      </c>
      <c r="E48" s="71">
        <f t="shared" si="12"/>
        <v>0.902457170212766</v>
      </c>
      <c r="F48" s="71">
        <f t="shared" si="12"/>
        <v>0.9211158511306953</v>
      </c>
      <c r="G48" s="213">
        <f t="shared" si="13"/>
        <v>-1.8658680917929327</v>
      </c>
      <c r="H48" s="185">
        <f t="shared" si="14"/>
        <v>0.9303798721222559</v>
      </c>
      <c r="I48" s="29"/>
      <c r="J48" s="29"/>
    </row>
    <row r="49" spans="2:10" ht="12">
      <c r="B49" s="118" t="s">
        <v>12</v>
      </c>
      <c r="C49" s="53">
        <f>'[22]BT'!$AI174</f>
        <v>536788.6</v>
      </c>
      <c r="D49" s="53">
        <f>'[21]BT'!$AF174</f>
        <v>569007.9</v>
      </c>
      <c r="E49" s="71">
        <f t="shared" si="12"/>
        <v>0.9585510714285714</v>
      </c>
      <c r="F49" s="71">
        <f t="shared" si="12"/>
        <v>0.9740812393017321</v>
      </c>
      <c r="G49" s="213">
        <f t="shared" si="13"/>
        <v>-1.5530167873160639</v>
      </c>
      <c r="H49" s="185">
        <f t="shared" si="14"/>
        <v>0.8912939678497533</v>
      </c>
      <c r="I49" s="29"/>
      <c r="J49" s="29"/>
    </row>
    <row r="50" spans="2:10" ht="12">
      <c r="B50" s="118" t="s">
        <v>14</v>
      </c>
      <c r="C50" s="53">
        <f>'[22]BT'!$AI175</f>
        <v>29760.1</v>
      </c>
      <c r="D50" s="53">
        <f>'[21]BT'!$AF175</f>
        <v>34740.1</v>
      </c>
      <c r="E50" s="71">
        <f t="shared" si="12"/>
        <v>0.9725522875816993</v>
      </c>
      <c r="F50" s="71">
        <f t="shared" si="12"/>
        <v>0.9752455652281321</v>
      </c>
      <c r="G50" s="213">
        <f t="shared" si="13"/>
        <v>-0.269327764643279</v>
      </c>
      <c r="H50" s="185">
        <f t="shared" si="14"/>
        <v>0.7927461139896373</v>
      </c>
      <c r="I50" s="29"/>
      <c r="J50" s="29"/>
    </row>
    <row r="51" spans="2:10" ht="12">
      <c r="B51" s="118" t="s">
        <v>27</v>
      </c>
      <c r="C51" s="53">
        <f>'[22]BT'!$AI176</f>
        <v>2981114.1</v>
      </c>
      <c r="D51" s="53">
        <f>'[21]BT'!$AF176</f>
        <v>2904120.2</v>
      </c>
      <c r="E51" s="71">
        <f t="shared" si="12"/>
        <v>0.9413053678560152</v>
      </c>
      <c r="F51" s="71">
        <f t="shared" si="12"/>
        <v>0.932167705436412</v>
      </c>
      <c r="G51" s="213">
        <f t="shared" si="13"/>
        <v>0.9137662419603121</v>
      </c>
      <c r="H51" s="185">
        <f t="shared" si="14"/>
        <v>0.9473526772360156</v>
      </c>
      <c r="I51" s="29"/>
      <c r="J51" s="29"/>
    </row>
    <row r="52" spans="2:10" ht="12">
      <c r="B52" s="118" t="s">
        <v>15</v>
      </c>
      <c r="C52" s="53">
        <f>'[22]BT'!$AI177</f>
        <v>1223094.7</v>
      </c>
      <c r="D52" s="53">
        <f>'[21]BT'!$AF177</f>
        <v>1509511</v>
      </c>
      <c r="E52" s="71">
        <f t="shared" si="12"/>
        <v>0.9408420769230769</v>
      </c>
      <c r="F52" s="71">
        <f t="shared" si="12"/>
        <v>0.9232955840002329</v>
      </c>
      <c r="G52" s="213">
        <f t="shared" si="13"/>
        <v>1.7546492922843937</v>
      </c>
      <c r="H52" s="185">
        <f t="shared" si="14"/>
        <v>0.9116409537166901</v>
      </c>
      <c r="I52" s="29"/>
      <c r="J52" s="29"/>
    </row>
    <row r="53" spans="2:10" ht="12">
      <c r="B53" s="118" t="s">
        <v>29</v>
      </c>
      <c r="C53" s="53">
        <f>'[22]BT'!$AI178</f>
        <v>312240.2</v>
      </c>
      <c r="D53" s="53">
        <f>'[21]BT'!$AF178</f>
        <v>309022.5</v>
      </c>
      <c r="E53" s="71">
        <f t="shared" si="12"/>
        <v>0.9607390769230769</v>
      </c>
      <c r="F53" s="71">
        <f t="shared" si="12"/>
        <v>0.953697499920531</v>
      </c>
      <c r="G53" s="213">
        <f t="shared" si="13"/>
        <v>0.7041577002545929</v>
      </c>
      <c r="H53" s="185">
        <f t="shared" si="14"/>
        <v>0.9502923976608187</v>
      </c>
      <c r="I53" s="29"/>
      <c r="J53" s="29"/>
    </row>
    <row r="54" spans="2:10" ht="12">
      <c r="B54" s="118" t="s">
        <v>16</v>
      </c>
      <c r="C54" s="53">
        <f>'[22]BT'!$AI179</f>
        <v>1777254.3</v>
      </c>
      <c r="D54" s="53">
        <f>'[21]BT'!$AF179</f>
        <v>1655694</v>
      </c>
      <c r="E54" s="71">
        <f>IF(OR(G23="",G23=0),"",C54/G23)</f>
        <v>0.9857206322795341</v>
      </c>
      <c r="F54" s="71">
        <f t="shared" si="12"/>
        <v>0.9642829624263747</v>
      </c>
      <c r="G54" s="213">
        <f t="shared" si="13"/>
        <v>2.1437669853159425</v>
      </c>
      <c r="H54" s="185">
        <f t="shared" si="14"/>
        <v>0.8044334410521614</v>
      </c>
      <c r="I54" s="29"/>
      <c r="J54" s="29"/>
    </row>
    <row r="55" spans="2:10" ht="12">
      <c r="B55" s="118" t="s">
        <v>17</v>
      </c>
      <c r="C55" s="53">
        <f>'[22]BT'!$AI180</f>
        <v>2260314.7</v>
      </c>
      <c r="D55" s="53">
        <f>'[21]BT'!$AF180</f>
        <v>1815817.6</v>
      </c>
      <c r="E55" s="71">
        <f t="shared" si="12"/>
        <v>0.9225774285714287</v>
      </c>
      <c r="F55" s="71">
        <f t="shared" si="12"/>
        <v>0.9221129354463217</v>
      </c>
      <c r="G55" s="213">
        <f t="shared" si="13"/>
        <v>0.04644931251069906</v>
      </c>
      <c r="H55" s="185">
        <f t="shared" si="14"/>
        <v>0.8535737740328923</v>
      </c>
      <c r="I55" s="29"/>
      <c r="J55" s="29"/>
    </row>
    <row r="56" spans="2:10" ht="12">
      <c r="B56" s="118" t="s">
        <v>18</v>
      </c>
      <c r="C56" s="53">
        <f>'[22]BT'!$AI181</f>
        <v>4052098.5</v>
      </c>
      <c r="D56" s="53">
        <f>'[21]BT'!$AF181</f>
        <v>3716497.2</v>
      </c>
      <c r="E56" s="71">
        <f t="shared" si="12"/>
        <v>0.8441871875</v>
      </c>
      <c r="F56" s="71">
        <f t="shared" si="12"/>
        <v>0.8404527525668145</v>
      </c>
      <c r="G56" s="213">
        <f t="shared" si="13"/>
        <v>0.3734434933185482</v>
      </c>
      <c r="H56" s="185">
        <f t="shared" si="14"/>
        <v>0.9499307342172967</v>
      </c>
      <c r="I56" s="29"/>
      <c r="J56" s="29"/>
    </row>
    <row r="57" spans="2:10" ht="12">
      <c r="B57" s="118" t="s">
        <v>19</v>
      </c>
      <c r="C57" s="53">
        <f>'[22]BT'!$AI182</f>
        <v>1704719.8</v>
      </c>
      <c r="D57" s="53">
        <f>'[21]BT'!$AF182</f>
        <v>1603810.2</v>
      </c>
      <c r="E57" s="71">
        <f t="shared" si="12"/>
        <v>0.8787215463917526</v>
      </c>
      <c r="F57" s="71">
        <f t="shared" si="12"/>
        <v>0.8544003549270933</v>
      </c>
      <c r="G57" s="213">
        <f t="shared" si="13"/>
        <v>2.4321191464659275</v>
      </c>
      <c r="H57" s="185">
        <f t="shared" si="14"/>
        <v>0.9464291812411882</v>
      </c>
      <c r="I57" s="29"/>
      <c r="J57" s="29"/>
    </row>
    <row r="58" spans="2:10" ht="12">
      <c r="B58" s="118" t="s">
        <v>20</v>
      </c>
      <c r="C58" s="53">
        <f>'[22]BT'!$AI183</f>
        <v>2283600.7</v>
      </c>
      <c r="D58" s="53">
        <f>'[21]BT'!$AF183</f>
        <v>2233894.3</v>
      </c>
      <c r="E58" s="71">
        <f t="shared" si="12"/>
        <v>0.9245346963562754</v>
      </c>
      <c r="F58" s="71">
        <f t="shared" si="12"/>
        <v>0.9224290100720469</v>
      </c>
      <c r="G58" s="213">
        <f t="shared" si="13"/>
        <v>0.21056862842284696</v>
      </c>
      <c r="H58" s="185">
        <f t="shared" si="14"/>
        <v>0.9284101783825516</v>
      </c>
      <c r="I58" s="29"/>
      <c r="J58" s="29"/>
    </row>
    <row r="59" spans="2:10" ht="12">
      <c r="B59" s="118" t="s">
        <v>21</v>
      </c>
      <c r="C59" s="53">
        <f>'[22]BT'!$AI184</f>
        <v>1890384.3</v>
      </c>
      <c r="D59" s="53">
        <f>'[21]BT'!$AF184</f>
        <v>1921371</v>
      </c>
      <c r="E59" s="71">
        <f t="shared" si="12"/>
        <v>0.8219062173913043</v>
      </c>
      <c r="F59" s="71">
        <f t="shared" si="12"/>
        <v>0.8041291529425758</v>
      </c>
      <c r="G59" s="213">
        <f t="shared" si="13"/>
        <v>1.7777064448728508</v>
      </c>
      <c r="H59" s="185">
        <f>IF(E28="","",(G28/E28))</f>
        <v>0.9920431582596271</v>
      </c>
      <c r="I59" s="29"/>
      <c r="J59" s="29"/>
    </row>
    <row r="60" spans="2:10" ht="12">
      <c r="B60" s="118" t="s">
        <v>30</v>
      </c>
      <c r="C60" s="53">
        <f>'[22]BT'!$AI185</f>
        <v>1214479.8</v>
      </c>
      <c r="D60" s="53">
        <f>'[21]BT'!$AF185</f>
        <v>1201108.6</v>
      </c>
      <c r="E60" s="71">
        <f t="shared" si="12"/>
        <v>0.8737264748201439</v>
      </c>
      <c r="F60" s="71">
        <f t="shared" si="12"/>
        <v>0.897569927714416</v>
      </c>
      <c r="G60" s="213">
        <f t="shared" si="13"/>
        <v>-2.3843452894272144</v>
      </c>
      <c r="H60" s="185">
        <f>IF(E29="","",(G29/E29))</f>
        <v>0.8419496889631904</v>
      </c>
      <c r="I60" s="29"/>
      <c r="J60" s="29"/>
    </row>
    <row r="61" spans="2:10" ht="12">
      <c r="B61" s="118" t="s">
        <v>22</v>
      </c>
      <c r="C61" s="53">
        <f>'[22]BT'!$AI186</f>
        <v>1148135.1</v>
      </c>
      <c r="D61" s="53">
        <f>'[21]BT'!$AF186</f>
        <v>1320099.5</v>
      </c>
      <c r="E61" s="71">
        <f t="shared" si="12"/>
        <v>0.8085458450704226</v>
      </c>
      <c r="F61" s="71">
        <f>IF(OR(H30="",H30=0),"",D61/H30)</f>
        <v>0.9111310425176242</v>
      </c>
      <c r="G61" s="213">
        <f t="shared" si="13"/>
        <v>-10.258519744720163</v>
      </c>
      <c r="H61" s="185">
        <f t="shared" si="14"/>
        <v>0.958960540799719</v>
      </c>
      <c r="I61" s="29"/>
      <c r="J61" s="29"/>
    </row>
    <row r="62" spans="2:10" ht="12">
      <c r="B62" s="118" t="s">
        <v>23</v>
      </c>
      <c r="C62" s="53">
        <f>'[22]BT'!$AI187</f>
        <v>46549.5</v>
      </c>
      <c r="D62" s="53">
        <f>'[21]BT'!$AF187</f>
        <v>43471.4</v>
      </c>
      <c r="E62" s="71">
        <f t="shared" si="12"/>
        <v>0.7889745762711864</v>
      </c>
      <c r="F62" s="71">
        <f t="shared" si="12"/>
        <v>0.949526235086999</v>
      </c>
      <c r="G62" s="213">
        <f t="shared" si="13"/>
        <v>-16.055165881581257</v>
      </c>
      <c r="H62" s="185">
        <f t="shared" si="14"/>
        <v>0.7221542227662179</v>
      </c>
      <c r="I62" s="29"/>
      <c r="J62" s="29"/>
    </row>
    <row r="63" spans="2:10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  <c r="J63" s="29"/>
    </row>
    <row r="64" spans="2:10" ht="12.75" thickBot="1">
      <c r="B64" s="215" t="s">
        <v>24</v>
      </c>
      <c r="C64" s="216">
        <f>IF(SUM(C43:C62)=0,"",SUM(C43:C62))</f>
        <v>30755851.400000002</v>
      </c>
      <c r="D64" s="216">
        <f>IF(SUM(D43:D62)=0,"",SUM(D43:D62))</f>
        <v>30438027.900000002</v>
      </c>
      <c r="E64" s="217">
        <f>IF(OR(G33="",G33=0),"",C64/G33)</f>
        <v>0.8914972100721469</v>
      </c>
      <c r="F64" s="218">
        <f>IF(OR(H33="",H33=0),"",D64/H33)</f>
        <v>0.8949168636432113</v>
      </c>
      <c r="G64" s="219">
        <f>IF(OR(E64="",E64=0),"",(E64-F64)*100)</f>
        <v>-0.34196535710644405</v>
      </c>
      <c r="H64" s="220">
        <f>IF(E33="","",(G33/E33))</f>
        <v>0.9198673693055381</v>
      </c>
      <c r="I64" s="29"/>
      <c r="J64" s="29"/>
    </row>
    <row r="65" spans="3:10" ht="12.75">
      <c r="C65" s="237"/>
      <c r="D65" s="238"/>
      <c r="E65" s="237"/>
      <c r="F65" s="237"/>
      <c r="G65" s="237"/>
      <c r="H65" s="239"/>
      <c r="I65" s="240"/>
      <c r="J65" s="23" t="s">
        <v>26</v>
      </c>
    </row>
    <row r="66" spans="3:10" ht="13.5" thickBot="1">
      <c r="C66" s="237"/>
      <c r="D66" s="238"/>
      <c r="E66" s="237"/>
      <c r="F66" s="237"/>
      <c r="G66" s="237"/>
      <c r="H66" s="239"/>
      <c r="I66" s="240"/>
      <c r="J66" s="283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84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85" t="s">
        <v>96</v>
      </c>
    </row>
    <row r="69" spans="2:9" ht="13.5">
      <c r="B69" s="118"/>
      <c r="C69" s="204" t="s">
        <v>108</v>
      </c>
      <c r="D69" s="291" t="s">
        <v>108</v>
      </c>
      <c r="E69" s="245" t="s">
        <v>109</v>
      </c>
      <c r="F69" s="206" t="s">
        <v>109</v>
      </c>
      <c r="G69" s="202"/>
      <c r="H69" s="243" t="s">
        <v>77</v>
      </c>
      <c r="I69" s="285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86"/>
    </row>
    <row r="71" spans="2:9" ht="12">
      <c r="B71" s="118" t="s">
        <v>8</v>
      </c>
      <c r="C71" s="246">
        <v>31884.4</v>
      </c>
      <c r="D71" s="247">
        <f aca="true" t="shared" si="15" ref="D71:D90">IF(OR(G12="",G12=0),"",C71/G12)</f>
        <v>0.07238229284903519</v>
      </c>
      <c r="E71" s="246">
        <v>38823</v>
      </c>
      <c r="F71" s="247">
        <f aca="true" t="shared" si="16" ref="F71:F90">IF(OR(H12="",H12=0),"",E71/H12)</f>
        <v>0.0702720196703009</v>
      </c>
      <c r="G71" s="213">
        <f aca="true" t="shared" si="17" ref="G71:G90">IF(OR(D71="",D71=0),"",(D71-F71)*100)</f>
        <v>0.2110273178734287</v>
      </c>
      <c r="H71" s="248">
        <f>IF(G12="","",(C43+C71)/G12)</f>
        <v>1.0177807037457436</v>
      </c>
      <c r="I71" s="287">
        <f>IF(H12="","",(D43+E71)/H12)</f>
        <v>0.9926703367474714</v>
      </c>
    </row>
    <row r="72" spans="2:9" ht="12">
      <c r="B72" s="118" t="s">
        <v>31</v>
      </c>
      <c r="C72" s="246">
        <v>41698.4</v>
      </c>
      <c r="D72" s="72">
        <f t="shared" si="15"/>
        <v>0.06813464052287582</v>
      </c>
      <c r="E72" s="246">
        <v>40776.9</v>
      </c>
      <c r="F72" s="72">
        <f t="shared" si="16"/>
        <v>0.0649543102962161</v>
      </c>
      <c r="G72" s="213">
        <f t="shared" si="17"/>
        <v>0.3180330226659728</v>
      </c>
      <c r="H72" s="248">
        <f aca="true" t="shared" si="18" ref="H72:H90">IF(G13="","",(C44+C72)/G13)</f>
        <v>0.9250712418300653</v>
      </c>
      <c r="I72" s="287">
        <f aca="true" t="shared" si="19" ref="I72:I90">IF(H13="","",(D44+E72)/H13)</f>
        <v>0.8934864256197493</v>
      </c>
    </row>
    <row r="73" spans="2:9" ht="12">
      <c r="B73" s="118" t="s">
        <v>9</v>
      </c>
      <c r="C73" s="246">
        <v>34847</v>
      </c>
      <c r="D73" s="72">
        <f t="shared" si="15"/>
        <v>0.019359444444444443</v>
      </c>
      <c r="E73" s="246">
        <v>40647.6</v>
      </c>
      <c r="F73" s="72">
        <f t="shared" si="16"/>
        <v>0.0203552682269154</v>
      </c>
      <c r="G73" s="213">
        <f t="shared" si="17"/>
        <v>-0.0995823782470956</v>
      </c>
      <c r="H73" s="248">
        <f t="shared" si="18"/>
        <v>0.9379662222222221</v>
      </c>
      <c r="I73" s="292">
        <f t="shared" si="19"/>
        <v>0.9065649040133594</v>
      </c>
    </row>
    <row r="74" spans="2:9" ht="12">
      <c r="B74" s="118" t="s">
        <v>28</v>
      </c>
      <c r="C74" s="246">
        <v>13303</v>
      </c>
      <c r="D74" s="72">
        <f t="shared" si="15"/>
        <v>0.03393622448979592</v>
      </c>
      <c r="E74" s="246">
        <v>13662.9</v>
      </c>
      <c r="F74" s="72">
        <f t="shared" si="16"/>
        <v>0.035875940755818625</v>
      </c>
      <c r="G74" s="213">
        <f t="shared" si="17"/>
        <v>-0.1939716266022705</v>
      </c>
      <c r="H74" s="248">
        <f t="shared" si="18"/>
        <v>0.9619872448979592</v>
      </c>
      <c r="I74" s="292">
        <f t="shared" si="19"/>
        <v>0.9627255621427937</v>
      </c>
    </row>
    <row r="75" spans="2:9" ht="12">
      <c r="B75" s="118" t="s">
        <v>10</v>
      </c>
      <c r="C75" s="246">
        <v>387151.7</v>
      </c>
      <c r="D75" s="72">
        <f t="shared" si="15"/>
        <v>0.15242192913385827</v>
      </c>
      <c r="E75" s="246">
        <v>274056.9</v>
      </c>
      <c r="F75" s="72">
        <f t="shared" si="16"/>
        <v>0.11153607208780869</v>
      </c>
      <c r="G75" s="213">
        <f t="shared" si="17"/>
        <v>4.088585704604958</v>
      </c>
      <c r="H75" s="248">
        <f t="shared" si="18"/>
        <v>0.9774561417322835</v>
      </c>
      <c r="I75" s="292">
        <f t="shared" si="19"/>
        <v>0.983527304079643</v>
      </c>
    </row>
    <row r="76" spans="2:9" ht="12">
      <c r="B76" s="118" t="s">
        <v>11</v>
      </c>
      <c r="C76" s="246">
        <v>224704.5</v>
      </c>
      <c r="D76" s="72">
        <f t="shared" si="15"/>
        <v>0.04780946808510638</v>
      </c>
      <c r="E76" s="246">
        <v>171660</v>
      </c>
      <c r="F76" s="72">
        <f t="shared" si="16"/>
        <v>0.03673001056474585</v>
      </c>
      <c r="G76" s="213">
        <f t="shared" si="17"/>
        <v>1.1079457520360534</v>
      </c>
      <c r="H76" s="248">
        <f t="shared" si="18"/>
        <v>0.9502666382978724</v>
      </c>
      <c r="I76" s="292">
        <f t="shared" si="19"/>
        <v>0.9578458616954411</v>
      </c>
    </row>
    <row r="77" spans="2:9" ht="12">
      <c r="B77" s="118" t="s">
        <v>12</v>
      </c>
      <c r="C77" s="246">
        <v>15479.2</v>
      </c>
      <c r="D77" s="72">
        <f t="shared" si="15"/>
        <v>0.027641428571428574</v>
      </c>
      <c r="E77" s="246">
        <v>12974.7</v>
      </c>
      <c r="F77" s="72">
        <f t="shared" si="16"/>
        <v>0.022211311750800267</v>
      </c>
      <c r="G77" s="213">
        <f t="shared" si="17"/>
        <v>0.5430116820628307</v>
      </c>
      <c r="H77" s="248">
        <f t="shared" si="18"/>
        <v>0.9861924999999999</v>
      </c>
      <c r="I77" s="292">
        <f t="shared" si="19"/>
        <v>0.9962925510525322</v>
      </c>
    </row>
    <row r="78" spans="2:9" ht="12">
      <c r="B78" s="118" t="s">
        <v>14</v>
      </c>
      <c r="C78" s="246">
        <v>444</v>
      </c>
      <c r="D78" s="72">
        <f t="shared" si="15"/>
        <v>0.014509803921568627</v>
      </c>
      <c r="E78" s="246">
        <v>450</v>
      </c>
      <c r="F78" s="72">
        <f t="shared" si="16"/>
        <v>0.012632678211998798</v>
      </c>
      <c r="G78" s="213">
        <f t="shared" si="17"/>
        <v>0.18771257095698285</v>
      </c>
      <c r="H78" s="248">
        <f t="shared" si="18"/>
        <v>0.987062091503268</v>
      </c>
      <c r="I78" s="292">
        <f t="shared" si="19"/>
        <v>0.9878782434401309</v>
      </c>
    </row>
    <row r="79" spans="2:9" ht="12">
      <c r="B79" s="118" t="s">
        <v>27</v>
      </c>
      <c r="C79" s="246">
        <v>31933.2</v>
      </c>
      <c r="D79" s="72">
        <f t="shared" si="15"/>
        <v>0.010083107041364068</v>
      </c>
      <c r="E79" s="246">
        <v>29367.9</v>
      </c>
      <c r="F79" s="72">
        <f t="shared" si="16"/>
        <v>0.009426540938796543</v>
      </c>
      <c r="G79" s="213">
        <f t="shared" si="17"/>
        <v>0.06565661025675247</v>
      </c>
      <c r="H79" s="248">
        <f t="shared" si="18"/>
        <v>0.9513884748973793</v>
      </c>
      <c r="I79" s="292">
        <f t="shared" si="19"/>
        <v>0.9415942463752085</v>
      </c>
    </row>
    <row r="80" spans="2:9" ht="12">
      <c r="B80" s="118" t="s">
        <v>15</v>
      </c>
      <c r="C80" s="246">
        <v>24140</v>
      </c>
      <c r="D80" s="72">
        <f t="shared" si="15"/>
        <v>0.01856923076923077</v>
      </c>
      <c r="E80" s="246">
        <v>25828.4</v>
      </c>
      <c r="F80" s="72">
        <f t="shared" si="16"/>
        <v>0.01579799528575255</v>
      </c>
      <c r="G80" s="213">
        <f t="shared" si="17"/>
        <v>0.27712354834782194</v>
      </c>
      <c r="H80" s="248">
        <f t="shared" si="18"/>
        <v>0.9594113076923076</v>
      </c>
      <c r="I80" s="292">
        <f t="shared" si="19"/>
        <v>0.9390935792859854</v>
      </c>
    </row>
    <row r="81" spans="2:9" ht="12">
      <c r="B81" s="118" t="s">
        <v>29</v>
      </c>
      <c r="C81" s="246">
        <v>8748.2</v>
      </c>
      <c r="D81" s="72">
        <f t="shared" si="15"/>
        <v>0.026917538461538465</v>
      </c>
      <c r="E81" s="246">
        <v>11022.3</v>
      </c>
      <c r="F81" s="72">
        <f t="shared" si="16"/>
        <v>0.03401674620253887</v>
      </c>
      <c r="G81" s="213">
        <f t="shared" si="17"/>
        <v>-0.7099207741000403</v>
      </c>
      <c r="H81" s="248">
        <f t="shared" si="18"/>
        <v>0.9876566153846155</v>
      </c>
      <c r="I81" s="292">
        <f t="shared" si="19"/>
        <v>0.9877142461230698</v>
      </c>
    </row>
    <row r="82" spans="2:9" ht="12">
      <c r="B82" s="118" t="s">
        <v>16</v>
      </c>
      <c r="C82" s="246">
        <v>35214.5</v>
      </c>
      <c r="D82" s="72">
        <f t="shared" si="15"/>
        <v>0.01953105934553522</v>
      </c>
      <c r="E82" s="246">
        <v>25767.1</v>
      </c>
      <c r="F82" s="72">
        <f t="shared" si="16"/>
        <v>0.015006864505842649</v>
      </c>
      <c r="G82" s="213">
        <f t="shared" si="17"/>
        <v>0.45241948396925696</v>
      </c>
      <c r="H82" s="248">
        <f>IF(G23="","",(C54+C82)/G23)</f>
        <v>1.0052516916250693</v>
      </c>
      <c r="I82" s="292">
        <f t="shared" si="19"/>
        <v>0.9792898269322174</v>
      </c>
    </row>
    <row r="83" spans="2:9" ht="12">
      <c r="B83" s="118" t="s">
        <v>17</v>
      </c>
      <c r="C83" s="246">
        <v>99769.5</v>
      </c>
      <c r="D83" s="72">
        <f t="shared" si="15"/>
        <v>0.040722244897959184</v>
      </c>
      <c r="E83" s="246">
        <v>97794.4</v>
      </c>
      <c r="F83" s="72">
        <f t="shared" si="16"/>
        <v>0.04966219143057747</v>
      </c>
      <c r="G83" s="213">
        <f t="shared" si="17"/>
        <v>-0.8939946532618287</v>
      </c>
      <c r="H83" s="248">
        <f t="shared" si="18"/>
        <v>0.9632996734693878</v>
      </c>
      <c r="I83" s="292">
        <f t="shared" si="19"/>
        <v>0.971775126876899</v>
      </c>
    </row>
    <row r="84" spans="2:9" ht="12">
      <c r="B84" s="118" t="s">
        <v>18</v>
      </c>
      <c r="C84" s="246">
        <v>256645.3</v>
      </c>
      <c r="D84" s="72">
        <f t="shared" si="15"/>
        <v>0.05346777083333333</v>
      </c>
      <c r="E84" s="246">
        <v>251197.5</v>
      </c>
      <c r="F84" s="72">
        <f t="shared" si="16"/>
        <v>0.05680607812993977</v>
      </c>
      <c r="G84" s="213">
        <f t="shared" si="17"/>
        <v>-0.333830729660644</v>
      </c>
      <c r="H84" s="248">
        <f t="shared" si="18"/>
        <v>0.8976549583333333</v>
      </c>
      <c r="I84" s="292">
        <f t="shared" si="19"/>
        <v>0.8972588306967544</v>
      </c>
    </row>
    <row r="85" spans="2:9" ht="12">
      <c r="B85" s="118" t="s">
        <v>19</v>
      </c>
      <c r="C85" s="246">
        <v>88811.8</v>
      </c>
      <c r="D85" s="72">
        <f t="shared" si="15"/>
        <v>0.045779278350515464</v>
      </c>
      <c r="E85" s="246">
        <v>81098.5</v>
      </c>
      <c r="F85" s="72">
        <f t="shared" si="16"/>
        <v>0.04320373270107328</v>
      </c>
      <c r="G85" s="213">
        <f t="shared" si="17"/>
        <v>0.2575545649442186</v>
      </c>
      <c r="H85" s="248">
        <f t="shared" si="18"/>
        <v>0.9245008247422681</v>
      </c>
      <c r="I85" s="292">
        <f t="shared" si="19"/>
        <v>0.8976040876281666</v>
      </c>
    </row>
    <row r="86" spans="2:9" ht="12">
      <c r="B86" s="118" t="s">
        <v>20</v>
      </c>
      <c r="C86" s="246">
        <v>155233.2</v>
      </c>
      <c r="D86" s="72">
        <f t="shared" si="15"/>
        <v>0.06284744939271256</v>
      </c>
      <c r="E86" s="246">
        <v>142711.9</v>
      </c>
      <c r="F86" s="72">
        <f t="shared" si="16"/>
        <v>0.05892919671378407</v>
      </c>
      <c r="G86" s="213">
        <f t="shared" si="17"/>
        <v>0.39182526789284866</v>
      </c>
      <c r="H86" s="248">
        <f t="shared" si="18"/>
        <v>0.987382145748988</v>
      </c>
      <c r="I86" s="292">
        <f t="shared" si="19"/>
        <v>0.981358206785831</v>
      </c>
    </row>
    <row r="87" spans="2:9" ht="12">
      <c r="B87" s="118" t="s">
        <v>21</v>
      </c>
      <c r="C87" s="246">
        <v>340452.2</v>
      </c>
      <c r="D87" s="72">
        <f t="shared" si="15"/>
        <v>0.1480226956521739</v>
      </c>
      <c r="E87" s="246">
        <v>297398.3</v>
      </c>
      <c r="F87" s="72">
        <f t="shared" si="16"/>
        <v>0.12446666628441984</v>
      </c>
      <c r="G87" s="213">
        <f t="shared" si="17"/>
        <v>2.3556029367754068</v>
      </c>
      <c r="H87" s="248">
        <f t="shared" si="18"/>
        <v>0.9699289130434783</v>
      </c>
      <c r="I87" s="292">
        <f t="shared" si="19"/>
        <v>0.9285958192269955</v>
      </c>
    </row>
    <row r="88" spans="2:9" ht="12">
      <c r="B88" s="118" t="s">
        <v>30</v>
      </c>
      <c r="C88" s="246">
        <v>49615.8</v>
      </c>
      <c r="D88" s="72">
        <f t="shared" si="15"/>
        <v>0.03569482014388489</v>
      </c>
      <c r="E88" s="246">
        <v>52061.7</v>
      </c>
      <c r="F88" s="72">
        <f t="shared" si="16"/>
        <v>0.03890490527308655</v>
      </c>
      <c r="G88" s="213">
        <f t="shared" si="17"/>
        <v>-0.32100851292016575</v>
      </c>
      <c r="H88" s="248">
        <f t="shared" si="18"/>
        <v>0.9094212949640288</v>
      </c>
      <c r="I88" s="292">
        <f t="shared" si="19"/>
        <v>0.9364748329875024</v>
      </c>
    </row>
    <row r="89" spans="2:9" ht="12">
      <c r="B89" s="118" t="s">
        <v>22</v>
      </c>
      <c r="C89" s="246">
        <v>43200.4</v>
      </c>
      <c r="D89" s="72">
        <f t="shared" si="15"/>
        <v>0.030422816901408453</v>
      </c>
      <c r="E89" s="246">
        <v>37887.7</v>
      </c>
      <c r="F89" s="72">
        <f t="shared" si="16"/>
        <v>0.026150043689581723</v>
      </c>
      <c r="G89" s="213">
        <f t="shared" si="17"/>
        <v>0.42727732118267303</v>
      </c>
      <c r="H89" s="248">
        <f t="shared" si="18"/>
        <v>0.838968661971831</v>
      </c>
      <c r="I89" s="292">
        <f t="shared" si="19"/>
        <v>0.937281086207206</v>
      </c>
    </row>
    <row r="90" spans="2:9" ht="12">
      <c r="B90" s="118" t="s">
        <v>23</v>
      </c>
      <c r="C90" s="246">
        <v>506.3</v>
      </c>
      <c r="D90" s="72">
        <f t="shared" si="15"/>
        <v>0.00858135593220339</v>
      </c>
      <c r="E90" s="246">
        <v>371.9</v>
      </c>
      <c r="F90" s="72">
        <f t="shared" si="16"/>
        <v>0.008123244405030776</v>
      </c>
      <c r="G90" s="213">
        <f t="shared" si="17"/>
        <v>0.04581115271726135</v>
      </c>
      <c r="H90" s="248">
        <f t="shared" si="18"/>
        <v>0.7975559322033898</v>
      </c>
      <c r="I90" s="287">
        <f t="shared" si="19"/>
        <v>0.9576494794920298</v>
      </c>
    </row>
    <row r="91" spans="2:9" ht="12">
      <c r="B91" s="118"/>
      <c r="C91" s="53"/>
      <c r="D91" s="214"/>
      <c r="E91" s="53"/>
      <c r="F91" s="71"/>
      <c r="G91" s="213"/>
      <c r="H91" s="248"/>
      <c r="I91" s="287"/>
    </row>
    <row r="92" spans="2:9" ht="12.75" thickBot="1">
      <c r="B92" s="215" t="s">
        <v>24</v>
      </c>
      <c r="C92" s="216">
        <f>IF(SUM(C71:C90)=0,"",SUM(C71:C90))</f>
        <v>1883782.5999999999</v>
      </c>
      <c r="D92" s="217">
        <f>IF(OR(G33="",G33=0),"",C92/G33)</f>
        <v>0.0546038186503416</v>
      </c>
      <c r="E92" s="216">
        <f>IF(SUM(E71:E90)=0,"",SUM(E71:E90))</f>
        <v>1645559.5999999999</v>
      </c>
      <c r="F92" s="217">
        <f>IF(OR(H33="",H33=0),"",E92/H33)</f>
        <v>0.04838155221514785</v>
      </c>
      <c r="G92" s="219">
        <f>IF(OR(D92="",D92=0),"",(D92-F92)*100)</f>
        <v>0.6222266435193746</v>
      </c>
      <c r="H92" s="249">
        <f>IF(G33="","",(C61+C92)/G33)</f>
        <v>0.08788396508894436</v>
      </c>
      <c r="I92" s="288">
        <f>IF(H33="","",(D61+E92)/H33)</f>
        <v>0.0871941621555235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B2">
      <selection activeCell="B7" sqref="B7"/>
    </sheetView>
  </sheetViews>
  <sheetFormatPr defaultColWidth="12" defaultRowHeight="11.25"/>
  <cols>
    <col min="1" max="1" width="5.66015625" style="23" customWidth="1"/>
    <col min="2" max="2" width="31.3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0"/>
      <c r="E2" s="101"/>
    </row>
    <row r="3" ht="15" customHeight="1" hidden="1">
      <c r="A3" s="23">
        <v>31465</v>
      </c>
    </row>
    <row r="4" spans="1:5" s="40" customFormat="1" ht="15" customHeight="1" hidden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106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L8" s="251" t="s">
        <v>66</v>
      </c>
      <c r="M8" s="252" t="s">
        <v>67</v>
      </c>
      <c r="N8" s="114" t="s">
        <v>0</v>
      </c>
      <c r="O8" s="115"/>
      <c r="P8" s="116" t="s">
        <v>1</v>
      </c>
      <c r="Q8" s="117"/>
      <c r="R8" s="111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L9" s="136" t="s">
        <v>72</v>
      </c>
      <c r="M9" s="254" t="s">
        <v>73</v>
      </c>
      <c r="N9" s="126" t="s">
        <v>74</v>
      </c>
      <c r="O9" s="127"/>
      <c r="P9" s="128"/>
      <c r="Q9" s="129"/>
      <c r="R9" s="122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256" t="s">
        <v>80</v>
      </c>
      <c r="M10" s="256" t="s">
        <v>80</v>
      </c>
      <c r="N10" s="126" t="s">
        <v>81</v>
      </c>
      <c r="O10" s="137" t="s">
        <v>2</v>
      </c>
      <c r="P10" s="138" t="s">
        <v>3</v>
      </c>
      <c r="Q10" s="137" t="s">
        <v>4</v>
      </c>
      <c r="R10" s="129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258"/>
      <c r="N11" s="148"/>
      <c r="O11" s="144" t="s">
        <v>5</v>
      </c>
      <c r="P11" s="141" t="s">
        <v>6</v>
      </c>
      <c r="Q11" s="144" t="s">
        <v>7</v>
      </c>
      <c r="R11" s="144" t="s">
        <v>85</v>
      </c>
      <c r="S11" s="259"/>
      <c r="T11" s="260"/>
      <c r="U11" s="260"/>
    </row>
    <row r="12" spans="1:21" ht="13.5" customHeight="1">
      <c r="A12" s="23">
        <v>60665</v>
      </c>
      <c r="B12" s="149" t="s">
        <v>8</v>
      </c>
      <c r="C12" s="150">
        <f>IF(ISERROR('[51]Récolte_N'!$F$18)=TRUE,"",'[51]Récolte_N'!$F$18)</f>
        <v>330175</v>
      </c>
      <c r="D12" s="150">
        <f aca="true" t="shared" si="0" ref="D12:D31">IF(OR(C12="",C12=0),"",(E12/C12)*10)</f>
        <v>102.68948285000378</v>
      </c>
      <c r="E12" s="151">
        <f>IF(ISERROR('[51]Récolte_N'!$H$18)=TRUE,"",'[51]Récolte_N'!$H$18)</f>
        <v>3390550</v>
      </c>
      <c r="F12" s="151">
        <f>Q12</f>
        <v>2299640</v>
      </c>
      <c r="G12" s="222">
        <f>IF(ISERROR('[51]Récolte_N'!$I$18)=TRUE,"",'[51]Récolte_N'!$I$18)</f>
        <v>3132850</v>
      </c>
      <c r="H12" s="222">
        <f>R12</f>
        <v>2021176.9</v>
      </c>
      <c r="I12" s="153">
        <f>IF(OR(H12=0,H12=""),"",(G12/H12)-1)</f>
        <v>0.5500127673139348</v>
      </c>
      <c r="J12" s="154">
        <f>E12-G12</f>
        <v>257700</v>
      </c>
      <c r="K12" s="155">
        <f>Q12-H12</f>
        <v>278463.1000000001</v>
      </c>
      <c r="L12" s="261">
        <f>J12/K12-1</f>
        <v>-0.07456320065387512</v>
      </c>
      <c r="M12" s="262">
        <f>G12-H12</f>
        <v>1111673.1</v>
      </c>
      <c r="N12" s="157" t="s">
        <v>8</v>
      </c>
      <c r="O12" s="150">
        <f>IF(ISERROR('[1]Récolte_N'!$F$18)=TRUE,"",'[1]Récolte_N'!$F$18)</f>
        <v>317355</v>
      </c>
      <c r="P12" s="150">
        <f aca="true" t="shared" si="1" ref="P12:P31">IF(OR(O12="",O12=0),"",(Q12/O12)*10)</f>
        <v>72.46269950055931</v>
      </c>
      <c r="Q12" s="151">
        <f>IF(ISERROR('[1]Récolte_N'!$H$18)=TRUE,"",'[1]Récolte_N'!$H$18)</f>
        <v>2299640</v>
      </c>
      <c r="R12" s="222">
        <f>'[21]MA'!$AI168</f>
        <v>2021176.9</v>
      </c>
      <c r="S12" s="263">
        <f>E12-Q12</f>
        <v>1090910</v>
      </c>
      <c r="T12" s="264">
        <f aca="true" t="shared" si="2" ref="T12:U14">C12-O12</f>
        <v>12820</v>
      </c>
      <c r="U12" s="265">
        <f t="shared" si="2"/>
        <v>30.226783349444474</v>
      </c>
    </row>
    <row r="13" spans="1:21" ht="13.5" customHeight="1">
      <c r="A13" s="23">
        <v>7280</v>
      </c>
      <c r="B13" s="158" t="s">
        <v>31</v>
      </c>
      <c r="C13" s="150">
        <f>IF(ISERROR('[52]Récolte_N'!$F$18)=TRUE,"",'[52]Récolte_N'!$F$18)</f>
        <v>59150</v>
      </c>
      <c r="D13" s="150">
        <f t="shared" si="0"/>
        <v>100.2704987320372</v>
      </c>
      <c r="E13" s="151">
        <f>IF(ISERROR('[52]Récolte_N'!$H$18)=TRUE,"",'[52]Récolte_N'!$H$18)</f>
        <v>593100</v>
      </c>
      <c r="F13" s="151">
        <f>Q13</f>
        <v>453142</v>
      </c>
      <c r="G13" s="222">
        <f>IF(ISERROR('[52]Récolte_N'!$I$18)=TRUE,"",'[52]Récolte_N'!$I$18)</f>
        <v>460000</v>
      </c>
      <c r="H13" s="222">
        <f>R13</f>
        <v>349400</v>
      </c>
      <c r="I13" s="153">
        <f>IF(OR(H13=0,H13=""),"",(G13/H13)-1)</f>
        <v>0.316542644533486</v>
      </c>
      <c r="J13" s="154">
        <f aca="true" t="shared" si="3" ref="J13:J31">E13-G13</f>
        <v>133100</v>
      </c>
      <c r="K13" s="155">
        <f>Q13-H13</f>
        <v>103742</v>
      </c>
      <c r="L13" s="266">
        <f>J13/K13-1</f>
        <v>0.28299049565267675</v>
      </c>
      <c r="M13" s="267">
        <f>G13-H13</f>
        <v>110600</v>
      </c>
      <c r="N13" s="159" t="s">
        <v>31</v>
      </c>
      <c r="O13" s="150">
        <f>IF(ISERROR('[2]Récolte_N'!$F$18)=TRUE,"",'[2]Récolte_N'!$F$18)</f>
        <v>54100</v>
      </c>
      <c r="P13" s="150">
        <f t="shared" si="1"/>
        <v>83.76007393715342</v>
      </c>
      <c r="Q13" s="151">
        <f>IF(ISERROR('[2]Récolte_N'!$H$18)=TRUE,"",'[2]Récolte_N'!$H$18)</f>
        <v>453142</v>
      </c>
      <c r="R13" s="222">
        <f>'[21]MA'!$AI169</f>
        <v>349400</v>
      </c>
      <c r="S13" s="263">
        <f>E13-Q13</f>
        <v>139958</v>
      </c>
      <c r="T13" s="268">
        <f t="shared" si="2"/>
        <v>5050</v>
      </c>
      <c r="U13" s="269">
        <f t="shared" si="2"/>
        <v>16.510424794883775</v>
      </c>
    </row>
    <row r="14" spans="1:21" ht="13.5" customHeight="1">
      <c r="A14" s="23">
        <v>17376</v>
      </c>
      <c r="B14" s="158" t="s">
        <v>9</v>
      </c>
      <c r="C14" s="150">
        <f>IF(ISERROR('[53]Récolte_N'!$F$18)=TRUE,"",'[53]Récolte_N'!$F$18)</f>
        <v>57700</v>
      </c>
      <c r="D14" s="150">
        <f t="shared" si="0"/>
        <v>107.67417677642982</v>
      </c>
      <c r="E14" s="151">
        <f>IF(ISERROR('[53]Récolte_N'!$H$18)=TRUE,"",'[53]Récolte_N'!$H$18)</f>
        <v>621280</v>
      </c>
      <c r="F14" s="160">
        <f>Q14</f>
        <v>434740</v>
      </c>
      <c r="G14" s="222">
        <f>IF(ISERROR('[53]Récolte_N'!$I$18)=TRUE,"",'[53]Récolte_N'!$I$18)</f>
        <v>560000</v>
      </c>
      <c r="H14" s="223">
        <f>R14</f>
        <v>369283.5</v>
      </c>
      <c r="I14" s="153">
        <f aca="true" t="shared" si="4" ref="I14:I31">IF(OR(H14=0,H14=""),"",(G14/H14)-1)</f>
        <v>0.5164500986369551</v>
      </c>
      <c r="J14" s="154">
        <f>E14-G14</f>
        <v>61280</v>
      </c>
      <c r="K14" s="162">
        <f>Q14-H14</f>
        <v>65456.5</v>
      </c>
      <c r="L14" s="266">
        <f>J14/K14-1</f>
        <v>-0.06380573357878894</v>
      </c>
      <c r="M14" s="270">
        <f>(G14+G15)-H14</f>
        <v>495716.5</v>
      </c>
      <c r="N14" s="126" t="s">
        <v>9</v>
      </c>
      <c r="O14" s="150">
        <f>IF(ISERROR('[3]Récolte_N'!$F$18)=TRUE,"",'[3]Récolte_N'!$F$18)</f>
        <v>55800</v>
      </c>
      <c r="P14" s="150">
        <f t="shared" si="1"/>
        <v>77.91039426523297</v>
      </c>
      <c r="Q14" s="151">
        <f>IF(ISERROR('[3]Récolte_N'!$H$18)=TRUE,"",'[3]Récolte_N'!$H$18)</f>
        <v>434740</v>
      </c>
      <c r="R14" s="222">
        <f>'[21]MA'!$AI170</f>
        <v>369283.5</v>
      </c>
      <c r="S14" s="263">
        <f>E14-Q14</f>
        <v>186540</v>
      </c>
      <c r="T14" s="268">
        <f t="shared" si="2"/>
        <v>1900</v>
      </c>
      <c r="U14" s="269">
        <f t="shared" si="2"/>
        <v>29.76378251119685</v>
      </c>
    </row>
    <row r="15" spans="1:21" ht="13.5" customHeight="1">
      <c r="A15" s="23">
        <v>26391</v>
      </c>
      <c r="B15" s="158" t="s">
        <v>28</v>
      </c>
      <c r="C15" s="150">
        <f>IF(ISERROR('[54]Récolte_N'!$F$18)=TRUE,"",'[54]Récolte_N'!$F$18)</f>
        <v>33000</v>
      </c>
      <c r="D15" s="150">
        <f t="shared" si="0"/>
        <v>105</v>
      </c>
      <c r="E15" s="151">
        <f>IF(ISERROR('[54]Récolte_N'!$H$18)=TRUE,"",'[54]Récolte_N'!$H$18)</f>
        <v>346500</v>
      </c>
      <c r="F15" s="160">
        <f aca="true" t="shared" si="5" ref="F15:F30">Q15</f>
        <v>252000</v>
      </c>
      <c r="G15" s="222">
        <f>IF(ISERROR('[54]Récolte_N'!$I$18)=TRUE,"",'[54]Récolte_N'!$I$18)</f>
        <v>305000</v>
      </c>
      <c r="H15" s="223">
        <f aca="true" t="shared" si="6" ref="H15:H30">R15</f>
        <v>215095.7</v>
      </c>
      <c r="I15" s="153">
        <f t="shared" si="4"/>
        <v>0.4179734880799568</v>
      </c>
      <c r="J15" s="154">
        <f t="shared" si="3"/>
        <v>41500</v>
      </c>
      <c r="K15" s="162">
        <f aca="true" t="shared" si="7" ref="K15:K29">Q15-H15</f>
        <v>36904.29999999999</v>
      </c>
      <c r="L15" s="266">
        <f>J15/K15-1</f>
        <v>0.12453020379738988</v>
      </c>
      <c r="M15" s="270">
        <f aca="true" t="shared" si="8" ref="M15:M30">(G15+G16)-H15</f>
        <v>275304.3</v>
      </c>
      <c r="N15" s="126" t="s">
        <v>28</v>
      </c>
      <c r="O15" s="150">
        <f>IF(ISERROR('[4]Récolte_N'!$F$18)=TRUE,"",'[4]Récolte_N'!$F$18)</f>
        <v>31500</v>
      </c>
      <c r="P15" s="150">
        <f t="shared" si="1"/>
        <v>80</v>
      </c>
      <c r="Q15" s="151">
        <f>IF(ISERROR('[4]Récolte_N'!$H$18)=TRUE,"",'[4]Récolte_N'!$H$18)</f>
        <v>252000</v>
      </c>
      <c r="R15" s="222">
        <f>'[21]MA'!$AI171</f>
        <v>215095.7</v>
      </c>
      <c r="S15" s="263"/>
      <c r="T15" s="268"/>
      <c r="U15" s="269"/>
    </row>
    <row r="16" spans="1:21" ht="13.5" customHeight="1">
      <c r="A16" s="23">
        <v>19136</v>
      </c>
      <c r="B16" s="158" t="s">
        <v>10</v>
      </c>
      <c r="C16" s="150">
        <f>IF(ISERROR('[55]Récolte_N'!$F$18)=TRUE,"",'[55]Récolte_N'!$F$18)</f>
        <v>18000</v>
      </c>
      <c r="D16" s="150">
        <f t="shared" si="0"/>
        <v>103</v>
      </c>
      <c r="E16" s="151">
        <f>IF(ISERROR('[55]Récolte_N'!$H$18)=TRUE,"",'[55]Récolte_N'!$H$18)</f>
        <v>185400</v>
      </c>
      <c r="F16" s="160">
        <f t="shared" si="5"/>
        <v>186000</v>
      </c>
      <c r="G16" s="222">
        <f>IF(ISERROR('[55]Récolte_N'!$I$18)=TRUE,"",'[55]Récolte_N'!$I$18)</f>
        <v>185400</v>
      </c>
      <c r="H16" s="223">
        <f t="shared" si="6"/>
        <v>179270.6</v>
      </c>
      <c r="I16" s="153">
        <f t="shared" si="4"/>
        <v>0.03419077082354827</v>
      </c>
      <c r="J16" s="154">
        <f t="shared" si="3"/>
        <v>0</v>
      </c>
      <c r="K16" s="162">
        <f t="shared" si="7"/>
        <v>6729.399999999994</v>
      </c>
      <c r="L16" s="266">
        <f aca="true" t="shared" si="9" ref="L16:L31">J16/K16-1</f>
        <v>-1</v>
      </c>
      <c r="M16" s="270">
        <f t="shared" si="8"/>
        <v>412129.4</v>
      </c>
      <c r="N16" s="126" t="s">
        <v>10</v>
      </c>
      <c r="O16" s="150">
        <f>IF(ISERROR('[5]Récolte_N'!$F$18)=TRUE,"",'[5]Récolte_N'!$F$18)</f>
        <v>20000</v>
      </c>
      <c r="P16" s="150">
        <f t="shared" si="1"/>
        <v>93</v>
      </c>
      <c r="Q16" s="151">
        <f>IF(ISERROR('[5]Récolte_N'!$H$18)=TRUE,"",'[5]Récolte_N'!$H$18)</f>
        <v>186000</v>
      </c>
      <c r="R16" s="222">
        <f>'[21]MA'!$AI172</f>
        <v>179270.6</v>
      </c>
      <c r="S16" s="263">
        <f aca="true" t="shared" si="10" ref="S16:S21">E16-Q16</f>
        <v>-600</v>
      </c>
      <c r="T16" s="268">
        <f aca="true" t="shared" si="11" ref="T16:U21">C16-O16</f>
        <v>-2000</v>
      </c>
      <c r="U16" s="269">
        <f t="shared" si="11"/>
        <v>10</v>
      </c>
    </row>
    <row r="17" spans="1:21" ht="13.5" customHeight="1">
      <c r="A17" s="23">
        <v>1790</v>
      </c>
      <c r="B17" s="158" t="s">
        <v>11</v>
      </c>
      <c r="C17" s="150">
        <f>IF(ISERROR('[56]Récolte_N'!$F$18)=TRUE,"",'[56]Récolte_N'!$F$18)</f>
        <v>42800</v>
      </c>
      <c r="D17" s="150">
        <f t="shared" si="0"/>
        <v>101.05140186915888</v>
      </c>
      <c r="E17" s="151">
        <f>IF(ISERROR('[56]Récolte_N'!$H$18)=TRUE,"",'[56]Récolte_N'!$H$18)</f>
        <v>432500</v>
      </c>
      <c r="F17" s="160">
        <f t="shared" si="5"/>
        <v>490300</v>
      </c>
      <c r="G17" s="222">
        <f>IF(ISERROR('[56]Récolte_N'!$I$18)=TRUE,"",'[56]Récolte_N'!$I$18)</f>
        <v>406000</v>
      </c>
      <c r="H17" s="223">
        <f t="shared" si="6"/>
        <v>443079.3</v>
      </c>
      <c r="I17" s="153">
        <f t="shared" si="4"/>
        <v>-0.08368547120120484</v>
      </c>
      <c r="J17" s="154">
        <f t="shared" si="3"/>
        <v>26500</v>
      </c>
      <c r="K17" s="162">
        <f t="shared" si="7"/>
        <v>47220.70000000001</v>
      </c>
      <c r="L17" s="266">
        <f t="shared" si="9"/>
        <v>-0.43880543914003833</v>
      </c>
      <c r="M17" s="270">
        <f t="shared" si="8"/>
        <v>1262920.7</v>
      </c>
      <c r="N17" s="126" t="s">
        <v>11</v>
      </c>
      <c r="O17" s="150">
        <f>IF(ISERROR('[6]Récolte_N'!$F$18)=TRUE,"",'[6]Récolte_N'!$F$18)</f>
        <v>54300</v>
      </c>
      <c r="P17" s="150">
        <f t="shared" si="1"/>
        <v>90.29465930018416</v>
      </c>
      <c r="Q17" s="151">
        <f>IF(ISERROR('[6]Récolte_N'!$H$18)=TRUE,"",'[6]Récolte_N'!$H$18)</f>
        <v>490300</v>
      </c>
      <c r="R17" s="222">
        <f>'[21]MA'!$AI173</f>
        <v>443079.3</v>
      </c>
      <c r="S17" s="263">
        <f t="shared" si="10"/>
        <v>-57800</v>
      </c>
      <c r="T17" s="268">
        <f t="shared" si="11"/>
        <v>-11500</v>
      </c>
      <c r="U17" s="269">
        <f t="shared" si="11"/>
        <v>10.756742568974715</v>
      </c>
    </row>
    <row r="18" spans="1:21" ht="13.5" customHeight="1">
      <c r="A18" s="23" t="s">
        <v>13</v>
      </c>
      <c r="B18" s="158" t="s">
        <v>12</v>
      </c>
      <c r="C18" s="150">
        <f>IF(ISERROR('[57]Récolte_N'!$F$18)=TRUE,"",'[57]Récolte_N'!$F$18)</f>
        <v>131500</v>
      </c>
      <c r="D18" s="150">
        <f t="shared" si="0"/>
        <v>103.4828897338403</v>
      </c>
      <c r="E18" s="151">
        <f>IF(ISERROR('[57]Récolte_N'!$H$18)=TRUE,"",'[57]Récolte_N'!$H$18)</f>
        <v>1360800</v>
      </c>
      <c r="F18" s="160">
        <f t="shared" si="5"/>
        <v>1014000</v>
      </c>
      <c r="G18" s="222">
        <f>IF(ISERROR('[57]Récolte_N'!$I$18)=TRUE,"",'[57]Récolte_N'!$I$18)</f>
        <v>1300000</v>
      </c>
      <c r="H18" s="223">
        <f t="shared" si="6"/>
        <v>960777.6</v>
      </c>
      <c r="I18" s="153">
        <f t="shared" si="4"/>
        <v>0.3530706794163394</v>
      </c>
      <c r="J18" s="154">
        <f t="shared" si="3"/>
        <v>60800</v>
      </c>
      <c r="K18" s="162">
        <f t="shared" si="7"/>
        <v>53222.40000000002</v>
      </c>
      <c r="L18" s="266">
        <f t="shared" si="9"/>
        <v>0.14237614237614182</v>
      </c>
      <c r="M18" s="270">
        <f t="shared" si="8"/>
        <v>370722.4</v>
      </c>
      <c r="N18" s="126" t="s">
        <v>12</v>
      </c>
      <c r="O18" s="150">
        <f>IF(ISERROR('[7]Récolte_N'!$F$18)=TRUE,"",'[7]Récolte_N'!$F$18)</f>
        <v>123500</v>
      </c>
      <c r="P18" s="150">
        <f t="shared" si="1"/>
        <v>82.10526315789474</v>
      </c>
      <c r="Q18" s="151">
        <f>IF(ISERROR('[7]Récolte_N'!$H$18)=TRUE,"",'[7]Récolte_N'!$H$18)</f>
        <v>1014000</v>
      </c>
      <c r="R18" s="222">
        <f>'[21]MA'!$AI174</f>
        <v>960777.6</v>
      </c>
      <c r="S18" s="263">
        <f t="shared" si="10"/>
        <v>346800</v>
      </c>
      <c r="T18" s="268">
        <f t="shared" si="11"/>
        <v>8000</v>
      </c>
      <c r="U18" s="269">
        <f t="shared" si="11"/>
        <v>21.377626575945555</v>
      </c>
    </row>
    <row r="19" spans="1:21" ht="13.5" customHeight="1">
      <c r="A19" s="23" t="s">
        <v>13</v>
      </c>
      <c r="B19" s="158" t="s">
        <v>14</v>
      </c>
      <c r="C19" s="150">
        <f>IF(ISERROR('[58]Récolte_N'!$F$18)=TRUE,"",'[58]Récolte_N'!$F$18)</f>
        <v>5350</v>
      </c>
      <c r="D19" s="150">
        <f t="shared" si="0"/>
        <v>79.4392523364486</v>
      </c>
      <c r="E19" s="151">
        <f>IF(ISERROR('[58]Récolte_N'!$H$18)=TRUE,"",'[58]Récolte_N'!$H$18)</f>
        <v>42500</v>
      </c>
      <c r="F19" s="160">
        <f t="shared" si="5"/>
        <v>50000</v>
      </c>
      <c r="G19" s="222">
        <f>IF(ISERROR('[58]Récolte_N'!$I$18)=TRUE,"",'[58]Récolte_N'!$I$18)</f>
        <v>31500</v>
      </c>
      <c r="H19" s="223">
        <f t="shared" si="6"/>
        <v>31446.2</v>
      </c>
      <c r="I19" s="153">
        <f t="shared" si="4"/>
        <v>0.0017108585457066283</v>
      </c>
      <c r="J19" s="154">
        <f t="shared" si="3"/>
        <v>11000</v>
      </c>
      <c r="K19" s="162">
        <f t="shared" si="7"/>
        <v>18553.8</v>
      </c>
      <c r="L19" s="266">
        <f t="shared" si="9"/>
        <v>-0.40712953680647623</v>
      </c>
      <c r="M19" s="270">
        <f t="shared" si="8"/>
        <v>518053.8</v>
      </c>
      <c r="N19" s="126" t="s">
        <v>14</v>
      </c>
      <c r="O19" s="150">
        <f>IF(ISERROR('[8]Récolte_N'!$F$18)=TRUE,"",'[8]Récolte_N'!$F$18)</f>
        <v>5900</v>
      </c>
      <c r="P19" s="150">
        <f t="shared" si="1"/>
        <v>84.74576271186442</v>
      </c>
      <c r="Q19" s="151">
        <f>IF(ISERROR('[8]Récolte_N'!$H$18)=TRUE,"",'[8]Récolte_N'!$H$18)</f>
        <v>50000</v>
      </c>
      <c r="R19" s="222">
        <f>'[21]MA'!$AI175</f>
        <v>31446.2</v>
      </c>
      <c r="S19" s="263">
        <f t="shared" si="10"/>
        <v>-7500</v>
      </c>
      <c r="T19" s="268">
        <f t="shared" si="11"/>
        <v>-550</v>
      </c>
      <c r="U19" s="269">
        <f t="shared" si="11"/>
        <v>-5.306510375415812</v>
      </c>
    </row>
    <row r="20" spans="1:21" ht="13.5" customHeight="1">
      <c r="A20" s="23" t="s">
        <v>13</v>
      </c>
      <c r="B20" s="158" t="s">
        <v>27</v>
      </c>
      <c r="C20" s="150">
        <f>IF(ISERROR('[59]Récolte_N'!$F$18)=TRUE,"",'[59]Récolte_N'!$F$18)</f>
        <v>53230</v>
      </c>
      <c r="D20" s="150">
        <f>IF(OR(C20="",C20=0),"",(E20/C20)*10)</f>
        <v>99.40634980274281</v>
      </c>
      <c r="E20" s="151">
        <f>IF(ISERROR('[59]Récolte_N'!$H$18)=TRUE,"",'[59]Récolte_N'!$H$18)</f>
        <v>529140</v>
      </c>
      <c r="F20" s="160">
        <f t="shared" si="5"/>
        <v>391185</v>
      </c>
      <c r="G20" s="222">
        <f>IF(ISERROR('[59]Récolte_N'!$I$18)=TRUE,"",'[59]Récolte_N'!$I$18)</f>
        <v>518000</v>
      </c>
      <c r="H20" s="223">
        <f t="shared" si="6"/>
        <v>349314.7</v>
      </c>
      <c r="I20" s="153">
        <f t="shared" si="4"/>
        <v>0.48290352510215007</v>
      </c>
      <c r="J20" s="154">
        <f t="shared" si="3"/>
        <v>11140</v>
      </c>
      <c r="K20" s="162">
        <f t="shared" si="7"/>
        <v>41870.29999999999</v>
      </c>
      <c r="L20" s="266">
        <f t="shared" si="9"/>
        <v>-0.7339402870292306</v>
      </c>
      <c r="M20" s="270">
        <f t="shared" si="8"/>
        <v>383685.3</v>
      </c>
      <c r="N20" s="126" t="s">
        <v>27</v>
      </c>
      <c r="O20" s="150">
        <f>IF(ISERROR('[9]Récolte_N'!$F$18)=TRUE,"",'[9]Récolte_N'!$F$18)</f>
        <v>51620</v>
      </c>
      <c r="P20" s="150">
        <f t="shared" si="1"/>
        <v>75.78167376985664</v>
      </c>
      <c r="Q20" s="151">
        <f>IF(ISERROR('[9]Récolte_N'!$H$18)=TRUE,"",'[9]Récolte_N'!$H$18)</f>
        <v>391185</v>
      </c>
      <c r="R20" s="222">
        <f>'[21]MA'!$AI176</f>
        <v>349314.7</v>
      </c>
      <c r="S20" s="263">
        <f t="shared" si="10"/>
        <v>137955</v>
      </c>
      <c r="T20" s="268">
        <f t="shared" si="11"/>
        <v>1610</v>
      </c>
      <c r="U20" s="269">
        <f t="shared" si="11"/>
        <v>23.62467603288617</v>
      </c>
    </row>
    <row r="21" spans="1:21" ht="13.5" customHeight="1">
      <c r="A21" s="23" t="s">
        <v>13</v>
      </c>
      <c r="B21" s="158" t="s">
        <v>15</v>
      </c>
      <c r="C21" s="150">
        <f>IF(ISERROR('[60]Récolte_N'!$F$18)=TRUE,"",'[60]Récolte_N'!$F$18)</f>
        <v>23000</v>
      </c>
      <c r="D21" s="150">
        <f>IF(OR(C21="",C21=0),"",(E21/C21)*10)</f>
        <v>95.65217391304347</v>
      </c>
      <c r="E21" s="151">
        <f>IF(ISERROR('[60]Récolte_N'!$H$18)=TRUE,"",'[60]Récolte_N'!$H$18)</f>
        <v>220000</v>
      </c>
      <c r="F21" s="160">
        <f t="shared" si="5"/>
        <v>125000</v>
      </c>
      <c r="G21" s="222">
        <f>IF(ISERROR('[60]Récolte_N'!$I$18)=TRUE,"",'[60]Récolte_N'!$I$18)</f>
        <v>215000</v>
      </c>
      <c r="H21" s="223">
        <f t="shared" si="6"/>
        <v>132298.1</v>
      </c>
      <c r="I21" s="153">
        <f t="shared" si="4"/>
        <v>0.6251178210420254</v>
      </c>
      <c r="J21" s="154">
        <f t="shared" si="3"/>
        <v>5000</v>
      </c>
      <c r="K21" s="162">
        <f t="shared" si="7"/>
        <v>-7298.100000000006</v>
      </c>
      <c r="L21" s="266">
        <f>J21/K21-1</f>
        <v>-1.685109823104643</v>
      </c>
      <c r="M21" s="270">
        <f t="shared" si="8"/>
        <v>1632701.9</v>
      </c>
      <c r="N21" s="126" t="s">
        <v>15</v>
      </c>
      <c r="O21" s="150">
        <f>IF(ISERROR('[10]Récolte_N'!$F$18)=TRUE,"",'[10]Récolte_N'!$F$18)</f>
        <v>17000</v>
      </c>
      <c r="P21" s="150">
        <f t="shared" si="1"/>
        <v>73.52941176470588</v>
      </c>
      <c r="Q21" s="151">
        <f>IF(ISERROR('[10]Récolte_N'!$H$18)=TRUE,"",'[10]Récolte_N'!$H$18)</f>
        <v>125000</v>
      </c>
      <c r="R21" s="222">
        <f>'[21]MA'!$AI177</f>
        <v>132298.1</v>
      </c>
      <c r="S21" s="263">
        <f t="shared" si="10"/>
        <v>95000</v>
      </c>
      <c r="T21" s="268">
        <f t="shared" si="11"/>
        <v>6000</v>
      </c>
      <c r="U21" s="269">
        <f t="shared" si="11"/>
        <v>22.122762148337586</v>
      </c>
    </row>
    <row r="22" spans="1:21" ht="13.5" customHeight="1">
      <c r="A22" s="23" t="s">
        <v>13</v>
      </c>
      <c r="B22" s="158" t="s">
        <v>29</v>
      </c>
      <c r="C22" s="150">
        <f>IF(ISERROR('[61]Récolte_N'!$F$18)=TRUE,"",'[61]Récolte_N'!$F$18)</f>
        <v>136000</v>
      </c>
      <c r="D22" s="150">
        <f>IF(OR(C22="",C22=0),"",(E22/C22)*10)</f>
        <v>115.44117647058825</v>
      </c>
      <c r="E22" s="151">
        <f>IF(ISERROR('[61]Récolte_N'!$H$18)=TRUE,"",'[61]Récolte_N'!$H$18)</f>
        <v>1570000</v>
      </c>
      <c r="F22" s="160">
        <f t="shared" si="5"/>
        <v>1300000</v>
      </c>
      <c r="G22" s="222">
        <f>IF(ISERROR('[61]Récolte_N'!$I$18)=TRUE,"",'[61]Récolte_N'!$I$18)</f>
        <v>1550000</v>
      </c>
      <c r="H22" s="223">
        <f t="shared" si="6"/>
        <v>1235142.1</v>
      </c>
      <c r="I22" s="153">
        <f t="shared" si="4"/>
        <v>0.25491633715667206</v>
      </c>
      <c r="J22" s="154">
        <f t="shared" si="3"/>
        <v>20000</v>
      </c>
      <c r="K22" s="162">
        <f t="shared" si="7"/>
        <v>64857.89999999991</v>
      </c>
      <c r="L22" s="266">
        <f t="shared" si="9"/>
        <v>-0.6916335558197224</v>
      </c>
      <c r="M22" s="270">
        <f t="shared" si="8"/>
        <v>1021933.8999999999</v>
      </c>
      <c r="N22" s="126" t="s">
        <v>29</v>
      </c>
      <c r="O22" s="150">
        <f>IF(ISERROR('[11]Récolte_N'!$F$18)=TRUE,"",'[11]Récolte_N'!$F$18)</f>
        <v>131000</v>
      </c>
      <c r="P22" s="150">
        <f t="shared" si="1"/>
        <v>99.23664122137404</v>
      </c>
      <c r="Q22" s="151">
        <f>IF(ISERROR('[11]Récolte_N'!$H$18)=TRUE,"",'[11]Récolte_N'!$H$18)</f>
        <v>1300000</v>
      </c>
      <c r="R22" s="222">
        <f>'[21]MA'!$AI178</f>
        <v>1235142.1</v>
      </c>
      <c r="S22" s="263"/>
      <c r="T22" s="268"/>
      <c r="U22" s="269"/>
    </row>
    <row r="23" spans="1:21" ht="13.5" customHeight="1">
      <c r="A23" s="23" t="s">
        <v>13</v>
      </c>
      <c r="B23" s="158" t="s">
        <v>16</v>
      </c>
      <c r="C23" s="150">
        <f>IF(ISERROR('[62]Récolte_N'!$F$18)=TRUE,"",'[62]Récolte_N'!$F$18)</f>
        <v>89817</v>
      </c>
      <c r="D23" s="150">
        <f t="shared" si="0"/>
        <v>91.4690587709571</v>
      </c>
      <c r="E23" s="151">
        <f>IF(ISERROR('[62]Récolte_N'!$H$18)=TRUE,"",'[62]Récolte_N'!$H$18)</f>
        <v>821547.6451631055</v>
      </c>
      <c r="F23" s="160">
        <f t="shared" si="5"/>
        <v>784589.8997610402</v>
      </c>
      <c r="G23" s="222">
        <f>IF(ISERROR('[62]Récolte_N'!$I$18)=TRUE,"",'[62]Récolte_N'!$I$18)</f>
        <v>707076</v>
      </c>
      <c r="H23" s="223">
        <f t="shared" si="6"/>
        <v>593598.1</v>
      </c>
      <c r="I23" s="153">
        <f t="shared" si="4"/>
        <v>0.19116958089993896</v>
      </c>
      <c r="J23" s="154">
        <f t="shared" si="3"/>
        <v>114471.64516310545</v>
      </c>
      <c r="K23" s="162">
        <f t="shared" si="7"/>
        <v>190991.79976104025</v>
      </c>
      <c r="L23" s="266">
        <f t="shared" si="9"/>
        <v>-0.40064628268686475</v>
      </c>
      <c r="M23" s="270">
        <f t="shared" si="8"/>
        <v>1323477.9</v>
      </c>
      <c r="N23" s="126" t="s">
        <v>16</v>
      </c>
      <c r="O23" s="150">
        <f>IF(ISERROR('[12]Récolte_N'!$F$18)=TRUE,"",'[12]Récolte_N'!$F$18)</f>
        <v>95800</v>
      </c>
      <c r="P23" s="150">
        <f t="shared" si="1"/>
        <v>81.89873692703969</v>
      </c>
      <c r="Q23" s="151">
        <f>IF(ISERROR('[12]Récolte_N'!$H$18)=TRUE,"",'[12]Récolte_N'!$H$18)</f>
        <v>784589.8997610402</v>
      </c>
      <c r="R23" s="222">
        <f>'[21]MA'!$AI179</f>
        <v>593598.1</v>
      </c>
      <c r="S23" s="263">
        <f aca="true" t="shared" si="12" ref="S23:S28">E23-Q23</f>
        <v>36957.74540206522</v>
      </c>
      <c r="T23" s="268">
        <f aca="true" t="shared" si="13" ref="T23:U28">C23-O23</f>
        <v>-5983</v>
      </c>
      <c r="U23" s="269">
        <f t="shared" si="13"/>
        <v>9.570321843917412</v>
      </c>
    </row>
    <row r="24" spans="1:21" ht="13.5" customHeight="1">
      <c r="A24" s="23" t="s">
        <v>13</v>
      </c>
      <c r="B24" s="158" t="s">
        <v>17</v>
      </c>
      <c r="C24" s="150">
        <f>IF(ISERROR('[63]Récolte_N'!$F$18)=TRUE,"",'[63]Récolte_N'!$F$18)</f>
        <v>144700</v>
      </c>
      <c r="D24" s="150">
        <f t="shared" si="0"/>
        <v>96.95438838977195</v>
      </c>
      <c r="E24" s="151">
        <f>IF(ISERROR('[63]Récolte_N'!$H$18)=TRUE,"",'[63]Récolte_N'!$H$18)</f>
        <v>1402930</v>
      </c>
      <c r="F24" s="160">
        <f t="shared" si="5"/>
        <v>1300200</v>
      </c>
      <c r="G24" s="222">
        <f>IF(ISERROR('[63]Récolte_N'!$I$18)=TRUE,"",'[63]Récolte_N'!$I$18)</f>
        <v>1210000</v>
      </c>
      <c r="H24" s="223">
        <f t="shared" si="6"/>
        <v>1171441.9</v>
      </c>
      <c r="I24" s="153">
        <f t="shared" si="4"/>
        <v>0.032915076710163804</v>
      </c>
      <c r="J24" s="154">
        <f t="shared" si="3"/>
        <v>192930</v>
      </c>
      <c r="K24" s="162">
        <f t="shared" si="7"/>
        <v>128758.1000000001</v>
      </c>
      <c r="L24" s="266">
        <f t="shared" si="9"/>
        <v>0.4983911691769283</v>
      </c>
      <c r="M24" s="270">
        <f t="shared" si="8"/>
        <v>1508558.1</v>
      </c>
      <c r="N24" s="126" t="s">
        <v>17</v>
      </c>
      <c r="O24" s="150">
        <f>IF(ISERROR('[13]Récolte_N'!$F$18)=TRUE,"",'[13]Récolte_N'!$F$18)</f>
        <v>168845</v>
      </c>
      <c r="P24" s="150">
        <f t="shared" si="1"/>
        <v>77.00553762326395</v>
      </c>
      <c r="Q24" s="151">
        <f>IF(ISERROR('[13]Récolte_N'!$H$18)=TRUE,"",'[13]Récolte_N'!$H$18)</f>
        <v>1300200</v>
      </c>
      <c r="R24" s="222">
        <f>'[21]MA'!$AI180</f>
        <v>1171441.9</v>
      </c>
      <c r="S24" s="263">
        <f t="shared" si="12"/>
        <v>102730</v>
      </c>
      <c r="T24" s="268">
        <f t="shared" si="13"/>
        <v>-24145</v>
      </c>
      <c r="U24" s="269">
        <f t="shared" si="13"/>
        <v>19.948850766508002</v>
      </c>
    </row>
    <row r="25" spans="1:21" ht="13.5" customHeight="1">
      <c r="A25" s="23" t="s">
        <v>13</v>
      </c>
      <c r="B25" s="158" t="s">
        <v>18</v>
      </c>
      <c r="C25" s="150">
        <f>IF(ISERROR('[64]Récolte_N'!$F$18)=TRUE,"",'[64]Récolte_N'!$F$18)</f>
        <v>164300</v>
      </c>
      <c r="D25" s="150">
        <f t="shared" si="0"/>
        <v>103.46926354230067</v>
      </c>
      <c r="E25" s="151">
        <f>IF(ISERROR('[64]Récolte_N'!$H$18)=TRUE,"",'[64]Récolte_N'!$H$18)</f>
        <v>1700000</v>
      </c>
      <c r="F25" s="160">
        <f t="shared" si="5"/>
        <v>1596500</v>
      </c>
      <c r="G25" s="222">
        <f>IF(ISERROR('[64]Récolte_N'!$I$18)=TRUE,"",'[64]Récolte_N'!$I$18)</f>
        <v>1470000</v>
      </c>
      <c r="H25" s="223">
        <f t="shared" si="6"/>
        <v>1252544.4</v>
      </c>
      <c r="I25" s="153">
        <f t="shared" si="4"/>
        <v>0.173611091151739</v>
      </c>
      <c r="J25" s="154">
        <f t="shared" si="3"/>
        <v>230000</v>
      </c>
      <c r="K25" s="162">
        <f t="shared" si="7"/>
        <v>343955.6000000001</v>
      </c>
      <c r="L25" s="266">
        <f t="shared" si="9"/>
        <v>-0.3313090410506474</v>
      </c>
      <c r="M25" s="270">
        <f t="shared" si="8"/>
        <v>627455.6000000001</v>
      </c>
      <c r="N25" s="126" t="s">
        <v>18</v>
      </c>
      <c r="O25" s="150">
        <f>IF(ISERROR('[14]Récolte_N'!$F$18)=TRUE,"",'[14]Récolte_N'!$F$18)</f>
        <v>168500</v>
      </c>
      <c r="P25" s="150">
        <f t="shared" si="1"/>
        <v>94.74777448071217</v>
      </c>
      <c r="Q25" s="151">
        <f>IF(ISERROR('[14]Récolte_N'!$H$18)=TRUE,"",'[14]Récolte_N'!$H$18)</f>
        <v>1596500</v>
      </c>
      <c r="R25" s="222">
        <f>'[21]MA'!$AI181</f>
        <v>1252544.4</v>
      </c>
      <c r="S25" s="263">
        <f t="shared" si="12"/>
        <v>103500</v>
      </c>
      <c r="T25" s="268">
        <f t="shared" si="13"/>
        <v>-4200</v>
      </c>
      <c r="U25" s="269">
        <f t="shared" si="13"/>
        <v>8.7214890615885</v>
      </c>
    </row>
    <row r="26" spans="1:21" ht="13.5" customHeight="1">
      <c r="A26" s="23" t="s">
        <v>13</v>
      </c>
      <c r="B26" s="158" t="s">
        <v>19</v>
      </c>
      <c r="C26" s="150">
        <f>IF(ISERROR('[65]Récolte_N'!$F$18)=TRUE,"",'[65]Récolte_N'!$F$18)</f>
        <v>43170</v>
      </c>
      <c r="D26" s="150">
        <f t="shared" si="0"/>
        <v>108</v>
      </c>
      <c r="E26" s="151">
        <f>IF(ISERROR('[65]Récolte_N'!$H$18)=TRUE,"",'[65]Récolte_N'!$H$18)</f>
        <v>466236</v>
      </c>
      <c r="F26" s="160">
        <f t="shared" si="5"/>
        <v>490820</v>
      </c>
      <c r="G26" s="222">
        <f>IF(ISERROR('[65]Récolte_N'!$I$18)=TRUE,"",'[65]Récolte_N'!$I$18)</f>
        <v>410000</v>
      </c>
      <c r="H26" s="223">
        <f t="shared" si="6"/>
        <v>408193.2</v>
      </c>
      <c r="I26" s="153">
        <f t="shared" si="4"/>
        <v>0.004426335372563761</v>
      </c>
      <c r="J26" s="154">
        <f t="shared" si="3"/>
        <v>56236</v>
      </c>
      <c r="K26" s="162">
        <f t="shared" si="7"/>
        <v>82626.79999999999</v>
      </c>
      <c r="L26" s="266">
        <f t="shared" si="9"/>
        <v>-0.3193975804460537</v>
      </c>
      <c r="M26" s="270">
        <f t="shared" si="8"/>
        <v>2021806.8</v>
      </c>
      <c r="N26" s="126" t="s">
        <v>19</v>
      </c>
      <c r="O26" s="150">
        <f>IF(ISERROR('[15]Récolte_N'!$F$18)=TRUE,"",'[15]Récolte_N'!$F$18)</f>
        <v>50600</v>
      </c>
      <c r="P26" s="150">
        <f t="shared" si="1"/>
        <v>97</v>
      </c>
      <c r="Q26" s="151">
        <f>IF(ISERROR('[15]Récolte_N'!$H$18)=TRUE,"",'[15]Récolte_N'!$H$18)</f>
        <v>490820</v>
      </c>
      <c r="R26" s="222">
        <f>'[21]MA'!$AI182</f>
        <v>408193.2</v>
      </c>
      <c r="S26" s="263">
        <f t="shared" si="12"/>
        <v>-24584</v>
      </c>
      <c r="T26" s="268">
        <f t="shared" si="13"/>
        <v>-7430</v>
      </c>
      <c r="U26" s="269">
        <f t="shared" si="13"/>
        <v>11</v>
      </c>
    </row>
    <row r="27" spans="1:21" ht="13.5" customHeight="1">
      <c r="A27" s="23" t="s">
        <v>13</v>
      </c>
      <c r="B27" s="158" t="s">
        <v>20</v>
      </c>
      <c r="C27" s="150">
        <f>IF(ISERROR('[66]Récolte_N'!$F$18)=TRUE,"",'[66]Récolte_N'!$F$18)</f>
        <v>210460</v>
      </c>
      <c r="D27" s="150">
        <f>IF(OR(C27="",C27=0),"",(E27/C27)*10)</f>
        <v>102.40064620355412</v>
      </c>
      <c r="E27" s="151">
        <f>IF(ISERROR('[66]Récolte_N'!$H$18)=TRUE,"",'[66]Récolte_N'!$H$18)</f>
        <v>2155124</v>
      </c>
      <c r="F27" s="160">
        <f t="shared" si="5"/>
        <v>1661179</v>
      </c>
      <c r="G27" s="222">
        <f>IF(ISERROR('[66]Récolte_N'!$I$18)=TRUE,"",'[66]Récolte_N'!$I$18)</f>
        <v>2020000</v>
      </c>
      <c r="H27" s="223">
        <f t="shared" si="6"/>
        <v>1453931.3</v>
      </c>
      <c r="I27" s="153">
        <f t="shared" si="4"/>
        <v>0.3893366213382985</v>
      </c>
      <c r="J27" s="154">
        <f t="shared" si="3"/>
        <v>135124</v>
      </c>
      <c r="K27" s="162">
        <f t="shared" si="7"/>
        <v>207247.69999999995</v>
      </c>
      <c r="L27" s="266">
        <f t="shared" si="9"/>
        <v>-0.34800723964608515</v>
      </c>
      <c r="M27" s="270">
        <f t="shared" si="8"/>
        <v>629068.7</v>
      </c>
      <c r="N27" s="126" t="s">
        <v>20</v>
      </c>
      <c r="O27" s="150">
        <f>IF(ISERROR('[16]Récolte_N'!$F$18)=TRUE,"",'[16]Récolte_N'!$F$18)</f>
        <v>202850</v>
      </c>
      <c r="P27" s="150">
        <f t="shared" si="1"/>
        <v>81.89198915454769</v>
      </c>
      <c r="Q27" s="151">
        <f>IF(ISERROR('[16]Récolte_N'!$H$18)=TRUE,"",'[16]Récolte_N'!$H$18)</f>
        <v>1661179</v>
      </c>
      <c r="R27" s="222">
        <f>'[21]MA'!$AI183</f>
        <v>1453931.3</v>
      </c>
      <c r="S27" s="263">
        <f t="shared" si="12"/>
        <v>493945</v>
      </c>
      <c r="T27" s="268">
        <f t="shared" si="13"/>
        <v>7610</v>
      </c>
      <c r="U27" s="269">
        <f t="shared" si="13"/>
        <v>20.50865704900643</v>
      </c>
    </row>
    <row r="28" spans="1:21" ht="13.5" customHeight="1">
      <c r="A28" s="23" t="s">
        <v>13</v>
      </c>
      <c r="B28" s="158" t="s">
        <v>21</v>
      </c>
      <c r="C28" s="150">
        <f>IF(ISERROR('[67]Récolte_N'!$F$18)=TRUE,"",'[67]Récolte_N'!$F$18)</f>
        <v>10139</v>
      </c>
      <c r="D28" s="150">
        <f t="shared" si="0"/>
        <v>88.98000000000002</v>
      </c>
      <c r="E28" s="151">
        <f>IF(ISERROR('[67]Récolte_N'!$H$18)=TRUE,"",'[67]Récolte_N'!$H$18)</f>
        <v>90216.82200000001</v>
      </c>
      <c r="F28" s="160">
        <f t="shared" si="5"/>
        <v>88200</v>
      </c>
      <c r="G28" s="222">
        <f>IF(ISERROR('[67]Récolte_N'!$I$18)=TRUE,"",'[67]Récolte_N'!$I$18)</f>
        <v>63000</v>
      </c>
      <c r="H28" s="223">
        <f t="shared" si="6"/>
        <v>72141.1</v>
      </c>
      <c r="I28" s="153">
        <f t="shared" si="4"/>
        <v>-0.12671140306981743</v>
      </c>
      <c r="J28" s="154">
        <f t="shared" si="3"/>
        <v>27216.822000000015</v>
      </c>
      <c r="K28" s="162">
        <f t="shared" si="7"/>
        <v>16058.899999999994</v>
      </c>
      <c r="L28" s="266">
        <f t="shared" si="9"/>
        <v>0.6948123470474332</v>
      </c>
      <c r="M28" s="270">
        <f t="shared" si="8"/>
        <v>113858.9</v>
      </c>
      <c r="N28" s="126" t="s">
        <v>21</v>
      </c>
      <c r="O28" s="150">
        <f>IF(ISERROR('[17]Récolte_N'!$F$18)=TRUE,"",'[17]Récolte_N'!$F$18)</f>
        <v>12600</v>
      </c>
      <c r="P28" s="150">
        <f t="shared" si="1"/>
        <v>70</v>
      </c>
      <c r="Q28" s="151">
        <f>IF(ISERROR('[17]Récolte_N'!$H$18)=TRUE,"",'[17]Récolte_N'!$H$18)</f>
        <v>88200</v>
      </c>
      <c r="R28" s="222">
        <f>'[21]MA'!$AI184</f>
        <v>72141.1</v>
      </c>
      <c r="S28" s="263">
        <f t="shared" si="12"/>
        <v>2016.8220000000147</v>
      </c>
      <c r="T28" s="268">
        <f t="shared" si="13"/>
        <v>-2461</v>
      </c>
      <c r="U28" s="269">
        <f t="shared" si="13"/>
        <v>18.980000000000018</v>
      </c>
    </row>
    <row r="29" spans="2:21" ht="12.75">
      <c r="B29" s="158" t="s">
        <v>30</v>
      </c>
      <c r="C29" s="150">
        <f>IF(ISERROR('[68]Récolte_N'!$F$18)=TRUE,"",'[68]Récolte_N'!$F$18)</f>
        <v>16100</v>
      </c>
      <c r="D29" s="150">
        <f t="shared" si="0"/>
        <v>93.16770186335404</v>
      </c>
      <c r="E29" s="151">
        <f>IF(ISERROR('[68]Récolte_N'!$H$18)=TRUE,"",'[68]Récolte_N'!$H$18)</f>
        <v>150000</v>
      </c>
      <c r="F29" s="160">
        <f t="shared" si="5"/>
        <v>195500</v>
      </c>
      <c r="G29" s="222">
        <f>IF(ISERROR('[68]Récolte_N'!$I$18)=TRUE,"",'[68]Récolte_N'!$I$18)</f>
        <v>123000</v>
      </c>
      <c r="H29" s="223">
        <f t="shared" si="6"/>
        <v>135396.6</v>
      </c>
      <c r="I29" s="153">
        <f t="shared" si="4"/>
        <v>-0.09155769051807805</v>
      </c>
      <c r="J29" s="154">
        <f t="shared" si="3"/>
        <v>27000</v>
      </c>
      <c r="K29" s="162">
        <f t="shared" si="7"/>
        <v>60103.399999999994</v>
      </c>
      <c r="L29" s="266">
        <f t="shared" si="9"/>
        <v>-0.5507741658541779</v>
      </c>
      <c r="M29" s="270">
        <f t="shared" si="8"/>
        <v>1287603.4</v>
      </c>
      <c r="N29" s="126" t="s">
        <v>30</v>
      </c>
      <c r="O29" s="150">
        <f>IF(ISERROR('[18]Récolte_N'!$F$18)=TRUE,"",'[18]Récolte_N'!$F$18)</f>
        <v>23000</v>
      </c>
      <c r="P29" s="150">
        <f t="shared" si="1"/>
        <v>85</v>
      </c>
      <c r="Q29" s="151">
        <f>IF(ISERROR('[18]Récolte_N'!$H$18)=TRUE,"",'[18]Récolte_N'!$H$18)</f>
        <v>195500</v>
      </c>
      <c r="R29" s="222">
        <f>'[21]MA'!$AI185</f>
        <v>135396.6</v>
      </c>
      <c r="S29" s="263"/>
      <c r="T29" s="268"/>
      <c r="U29" s="269"/>
    </row>
    <row r="30" spans="2:22" ht="12.75">
      <c r="B30" s="158" t="s">
        <v>22</v>
      </c>
      <c r="C30" s="150">
        <f>IF(ISERROR('[69]Récolte_N '!$F$18)=TRUE,"",'[69]Récolte_N '!$F$18)</f>
        <v>175729</v>
      </c>
      <c r="D30" s="150">
        <f t="shared" si="0"/>
        <v>95.88127173090383</v>
      </c>
      <c r="E30" s="151">
        <f>IF(ISERROR('[69]Récolte_N '!$H$18)=TRUE,"",'[69]Récolte_N '!$H$18)</f>
        <v>1684912</v>
      </c>
      <c r="F30" s="160">
        <f t="shared" si="5"/>
        <v>1344154</v>
      </c>
      <c r="G30" s="222">
        <f>IF(ISERROR('[69]Récolte_N '!$I$18)=TRUE,"",'[69]Récolte_N '!$I$18)</f>
        <v>1300000</v>
      </c>
      <c r="H30" s="223">
        <f t="shared" si="6"/>
        <v>1079294.4</v>
      </c>
      <c r="I30" s="153">
        <f t="shared" si="4"/>
        <v>0.20449063758692732</v>
      </c>
      <c r="J30" s="154">
        <f t="shared" si="3"/>
        <v>384912</v>
      </c>
      <c r="K30" s="162">
        <f>Q30-H30</f>
        <v>264859.6000000001</v>
      </c>
      <c r="L30" s="266">
        <f t="shared" si="9"/>
        <v>0.45326807108369827</v>
      </c>
      <c r="M30" s="270">
        <f t="shared" si="8"/>
        <v>235705.6000000001</v>
      </c>
      <c r="N30" s="126" t="s">
        <v>22</v>
      </c>
      <c r="O30" s="150">
        <f>IF(ISERROR('[19]Récolte_N'!$F$18)=TRUE,"",'[19]Récolte_N'!$F$18)</f>
        <v>173721</v>
      </c>
      <c r="P30" s="150">
        <f t="shared" si="1"/>
        <v>77.37429556587863</v>
      </c>
      <c r="Q30" s="151">
        <f>IF(ISERROR('[19]Récolte_N'!$H$18)=TRUE,"",'[19]Récolte_N'!$H$18)</f>
        <v>1344154</v>
      </c>
      <c r="R30" s="222">
        <f>'[21]MA'!$AI186</f>
        <v>1079294.4</v>
      </c>
      <c r="S30" s="263">
        <f>E30-Q30</f>
        <v>340758</v>
      </c>
      <c r="T30" s="268">
        <f>C30-O30</f>
        <v>2008</v>
      </c>
      <c r="U30" s="269">
        <f>D30-P30</f>
        <v>18.506976165025208</v>
      </c>
      <c r="V30" s="23">
        <f>R30/Q30</f>
        <v>0.8029544233770832</v>
      </c>
    </row>
    <row r="31" spans="2:22" ht="12.75">
      <c r="B31" s="158" t="s">
        <v>23</v>
      </c>
      <c r="C31" s="150">
        <f>IF(ISERROR('[70]Récolte_N'!$F$18)=TRUE,"",'[70]Récolte_N'!$F$18)</f>
        <v>5000</v>
      </c>
      <c r="D31" s="150">
        <f t="shared" si="0"/>
        <v>63</v>
      </c>
      <c r="E31" s="151">
        <f>IF(ISERROR('[70]Récolte_N'!$H$18)=TRUE,"",'[70]Récolte_N'!$H$18)</f>
        <v>31500</v>
      </c>
      <c r="F31" s="151">
        <f>Q31</f>
        <v>23900</v>
      </c>
      <c r="G31" s="222">
        <f>IF(ISERROR('[70]Récolte_N'!$I$18)=TRUE,"",'[70]Récolte_N'!$I$18)</f>
        <v>15000</v>
      </c>
      <c r="H31" s="222">
        <f>R31</f>
        <v>16977.7</v>
      </c>
      <c r="I31" s="153">
        <f t="shared" si="4"/>
        <v>-0.11648809909469482</v>
      </c>
      <c r="J31" s="154">
        <f t="shared" si="3"/>
        <v>16500</v>
      </c>
      <c r="K31" s="155">
        <f>Q31-H31</f>
        <v>6922.299999999999</v>
      </c>
      <c r="L31" s="266">
        <f t="shared" si="9"/>
        <v>1.3836008263149533</v>
      </c>
      <c r="M31" s="267">
        <f>G31-H31</f>
        <v>-1977.7000000000007</v>
      </c>
      <c r="N31" s="126" t="s">
        <v>23</v>
      </c>
      <c r="O31" s="150">
        <f>IF(ISERROR('[20]Récolte_N'!$F$18)=TRUE,"",'[20]Récolte_N'!$F$18)</f>
        <v>4800</v>
      </c>
      <c r="P31" s="150">
        <f t="shared" si="1"/>
        <v>49.79166666666667</v>
      </c>
      <c r="Q31" s="151">
        <f>IF(ISERROR('[20]Récolte_N'!$H$18)=TRUE,"",'[20]Récolte_N'!$H$18)</f>
        <v>23900</v>
      </c>
      <c r="R31" s="222">
        <f>'[21]MA'!$AI187</f>
        <v>16977.7</v>
      </c>
      <c r="S31" s="263">
        <f>E31-Q31</f>
        <v>7600</v>
      </c>
      <c r="T31" s="268">
        <f>C31-O31</f>
        <v>200</v>
      </c>
      <c r="U31" s="269">
        <f>D31-P31</f>
        <v>13.208333333333329</v>
      </c>
      <c r="V31" s="23">
        <f>R31/Q31</f>
        <v>0.7103640167364017</v>
      </c>
    </row>
    <row r="32" spans="2:21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L32" s="29"/>
      <c r="M32" s="271"/>
      <c r="N32" s="126"/>
      <c r="O32" s="170"/>
      <c r="P32" s="170"/>
      <c r="Q32" s="170"/>
      <c r="R32" s="272"/>
      <c r="S32" s="273"/>
      <c r="T32" s="260"/>
      <c r="U32" s="260"/>
    </row>
    <row r="33" spans="2:21" ht="15.75" thickBot="1">
      <c r="B33" s="171" t="s">
        <v>24</v>
      </c>
      <c r="C33" s="172">
        <f>IF(SUM(C12:C31)=0,"",SUM(C12:C31))</f>
        <v>1749320</v>
      </c>
      <c r="D33" s="172">
        <f>IF(OR(C33="",C33=0),"",(E33/C33)*10)</f>
        <v>101.72087706744968</v>
      </c>
      <c r="E33" s="172">
        <f>IF(SUM(E12:E31)=0,"",SUM(E12:E31))</f>
        <v>17794236.46716311</v>
      </c>
      <c r="F33" s="173">
        <f>IF(SUM(F12:F31)=0,"",SUM(F12:F31))</f>
        <v>14481049.89976104</v>
      </c>
      <c r="G33" s="174">
        <f>IF(SUM(G12:G31)=0,"",SUM(G12:G31))</f>
        <v>15981826</v>
      </c>
      <c r="H33" s="175">
        <f>IF(SUM(H12:H31)=0,"",SUM(H12:H31))</f>
        <v>12469803.399999999</v>
      </c>
      <c r="I33" s="176">
        <f>IF(OR(G33=0,G33=""),"",(G33/H33)-1)</f>
        <v>0.28164217889754406</v>
      </c>
      <c r="J33" s="177">
        <f>SUM(J12:J31)</f>
        <v>1812410.4671631053</v>
      </c>
      <c r="K33" s="178">
        <f>SUM(K12:K31)</f>
        <v>2011246.4997610403</v>
      </c>
      <c r="L33" s="274">
        <f>J33/K33-1</f>
        <v>-0.09886209006283375</v>
      </c>
      <c r="M33" s="275">
        <f>G33-H33</f>
        <v>3512022.6000000015</v>
      </c>
      <c r="N33" s="179" t="s">
        <v>24</v>
      </c>
      <c r="O33" s="276">
        <f>IF(SUM(O12:O31)=0,"",SUM(O12:O31))</f>
        <v>1762791</v>
      </c>
      <c r="P33" s="276">
        <f>IF(OR(O33="",O33=0),"",(Q33/O33)*10)</f>
        <v>82.14842201804433</v>
      </c>
      <c r="Q33" s="277">
        <f>IF(SUM(Q12:Q31)=0,"",SUM(Q12:Q31))</f>
        <v>14481049.89976104</v>
      </c>
      <c r="R33" s="278">
        <f>IF(SUM(R12:R31)=0,"",SUM(R12:R31))</f>
        <v>12469803.399999999</v>
      </c>
      <c r="S33" s="279">
        <f>E33-Q33</f>
        <v>3313186.5674020685</v>
      </c>
      <c r="T33" s="280">
        <f>C33-O33</f>
        <v>-13471</v>
      </c>
      <c r="U33" s="281">
        <f>D33-P33</f>
        <v>19.57245504940535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5">
      <c r="B35" s="188" t="s">
        <v>45</v>
      </c>
      <c r="C35" s="189">
        <f>O33</f>
        <v>1762791</v>
      </c>
      <c r="D35" s="282">
        <f>IF(OR(C35="",C35=0),"",(E35/C35)*10)</f>
        <v>82.14842201804433</v>
      </c>
      <c r="E35" s="189">
        <f>Q33</f>
        <v>14481049.89976104</v>
      </c>
      <c r="G35" s="189">
        <f>R33</f>
        <v>12469803.399999999</v>
      </c>
      <c r="H35" s="185"/>
      <c r="I35" s="184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4"/>
      <c r="J36" s="187"/>
    </row>
    <row r="37" spans="2:10" ht="12">
      <c r="B37" s="188" t="s">
        <v>25</v>
      </c>
      <c r="C37" s="192">
        <f>IF(OR(C33="",C33=0),"",(C33/C35)-1)</f>
        <v>-0.007641858847702299</v>
      </c>
      <c r="D37" s="192">
        <f>IF(OR(D33="",D33=0),"",(D33/D35)-1)</f>
        <v>0.2382572247718424</v>
      </c>
      <c r="E37" s="192">
        <f>IF(OR(E33="",E33=0),"",(E33/E35)-1)</f>
        <v>0.22879463784298837</v>
      </c>
      <c r="G37" s="192">
        <f>IF(OR(G33="",G33=0),"",(G33/G35)-1)</f>
        <v>0.28164217889754406</v>
      </c>
      <c r="H37" s="185"/>
      <c r="I37" s="186"/>
      <c r="J37" s="187"/>
    </row>
    <row r="38" ht="11.25" thickBot="1"/>
    <row r="39" spans="2:10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  <c r="J39" s="29"/>
    </row>
    <row r="40" spans="2:10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  <c r="J40" s="29"/>
    </row>
    <row r="41" spans="2:10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  <c r="I41" s="29"/>
      <c r="J41" s="29"/>
    </row>
    <row r="42" spans="2:10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  <c r="J42" s="29"/>
    </row>
    <row r="43" spans="2:10" ht="12">
      <c r="B43" s="118" t="s">
        <v>8</v>
      </c>
      <c r="C43" s="81">
        <f>'[22]MA'!$AI168</f>
        <v>2843710.5</v>
      </c>
      <c r="D43" s="53">
        <f>'[21]MA'!$AF168</f>
        <v>1811127.5</v>
      </c>
      <c r="E43" s="212">
        <f>IF(OR(G12="",G12=0),"",C43/G12)</f>
        <v>0.9077071995148188</v>
      </c>
      <c r="F43" s="71">
        <f>IF(OR(H12="",H12=0),"",D43/H12)</f>
        <v>0.8960756972831028</v>
      </c>
      <c r="G43" s="213">
        <f aca="true" t="shared" si="14" ref="G43:G64">IF(OR(E43="",E43=0),"",(E43-F43)*100)</f>
        <v>1.163150223171605</v>
      </c>
      <c r="H43" s="185">
        <f>IF(E12="","",(G12/E12))</f>
        <v>0.9239946321393284</v>
      </c>
      <c r="I43" s="29"/>
      <c r="J43" s="29"/>
    </row>
    <row r="44" spans="2:10" ht="12">
      <c r="B44" s="118" t="s">
        <v>31</v>
      </c>
      <c r="C44" s="53">
        <f>'[22]MA'!$AI169</f>
        <v>423467.1</v>
      </c>
      <c r="D44" s="53">
        <f>'[21]MA'!$AF169</f>
        <v>298273.2</v>
      </c>
      <c r="E44" s="71">
        <f>IF(OR(G13="",G13=0),"",C44/G13)</f>
        <v>0.9205806521739129</v>
      </c>
      <c r="F44" s="71">
        <f>IF(OR(H13="",H13=0),"",D44/H13)</f>
        <v>0.853672581568403</v>
      </c>
      <c r="G44" s="213">
        <f t="shared" si="14"/>
        <v>6.690807060550997</v>
      </c>
      <c r="H44" s="185">
        <f>IF(E13="","",(G13/E13))</f>
        <v>0.7755859045692126</v>
      </c>
      <c r="I44" s="29"/>
      <c r="J44" s="29"/>
    </row>
    <row r="45" spans="2:10" ht="12">
      <c r="B45" s="118" t="s">
        <v>9</v>
      </c>
      <c r="C45" s="53">
        <f>'[22]MA'!$AI170</f>
        <v>509254.4</v>
      </c>
      <c r="D45" s="53">
        <f>'[21]MA'!$AF170</f>
        <v>328775</v>
      </c>
      <c r="E45" s="71">
        <f aca="true" t="shared" si="15" ref="E45:F62">IF(OR(G14="",G14=0),"",C45/G14)</f>
        <v>0.9093828571428572</v>
      </c>
      <c r="F45" s="71">
        <f t="shared" si="15"/>
        <v>0.8903051449631516</v>
      </c>
      <c r="G45" s="213">
        <f t="shared" si="14"/>
        <v>1.9077712179705553</v>
      </c>
      <c r="H45" s="185">
        <f>IF(E14="","",(G14/E14))</f>
        <v>0.9013649240278135</v>
      </c>
      <c r="I45" s="29"/>
      <c r="J45" s="29"/>
    </row>
    <row r="46" spans="2:10" ht="12">
      <c r="B46" s="118" t="s">
        <v>28</v>
      </c>
      <c r="C46" s="53">
        <f>'[22]MA'!$AI171</f>
        <v>284060.2</v>
      </c>
      <c r="D46" s="53">
        <f>'[21]MA'!$AF171</f>
        <v>200714.3</v>
      </c>
      <c r="E46" s="71">
        <f t="shared" si="15"/>
        <v>0.931344918032787</v>
      </c>
      <c r="F46" s="71">
        <f t="shared" si="15"/>
        <v>0.9331395281263176</v>
      </c>
      <c r="G46" s="213">
        <f t="shared" si="14"/>
        <v>-0.17946100935306575</v>
      </c>
      <c r="H46" s="185">
        <f>IF(E15="","",(G15/E15))</f>
        <v>0.8802308802308803</v>
      </c>
      <c r="I46" s="29"/>
      <c r="J46" s="29"/>
    </row>
    <row r="47" spans="2:10" ht="12">
      <c r="B47" s="118" t="s">
        <v>10</v>
      </c>
      <c r="C47" s="53">
        <f>'[22]MA'!$AI172</f>
        <v>124456.3</v>
      </c>
      <c r="D47" s="53">
        <f>'[21]MA'!$AF172</f>
        <v>144231.6</v>
      </c>
      <c r="E47" s="71">
        <f>IF(OR(G16="",G16=0),"",C47/G16)</f>
        <v>0.6712853290183387</v>
      </c>
      <c r="F47" s="71">
        <f t="shared" si="15"/>
        <v>0.8045468693695452</v>
      </c>
      <c r="G47" s="213">
        <f t="shared" si="14"/>
        <v>-13.326154035120652</v>
      </c>
      <c r="H47" s="185">
        <f>IF(E16="","",(G16/E16))</f>
        <v>1</v>
      </c>
      <c r="I47" s="29"/>
      <c r="J47" s="29"/>
    </row>
    <row r="48" spans="2:10" ht="12">
      <c r="B48" s="118" t="s">
        <v>11</v>
      </c>
      <c r="C48" s="53">
        <f>'[22]MA'!$AI173</f>
        <v>364355.8</v>
      </c>
      <c r="D48" s="53">
        <f>'[21]MA'!$AF173</f>
        <v>401296.4</v>
      </c>
      <c r="E48" s="71">
        <f t="shared" si="15"/>
        <v>0.897428078817734</v>
      </c>
      <c r="F48" s="71">
        <f t="shared" si="15"/>
        <v>0.9056988218587508</v>
      </c>
      <c r="G48" s="213">
        <f t="shared" si="14"/>
        <v>-0.8270743041016826</v>
      </c>
      <c r="H48" s="185">
        <f aca="true" t="shared" si="16" ref="H48:H62">IF(E17="","",(G17/E17))</f>
        <v>0.9387283236994219</v>
      </c>
      <c r="I48" s="29"/>
      <c r="J48" s="29"/>
    </row>
    <row r="49" spans="2:10" ht="12">
      <c r="B49" s="118" t="s">
        <v>12</v>
      </c>
      <c r="C49" s="53">
        <f>'[22]MA'!$AI174</f>
        <v>1265859.1</v>
      </c>
      <c r="D49" s="53">
        <f>'[21]MA'!$AF174</f>
        <v>908273.4</v>
      </c>
      <c r="E49" s="71">
        <f>IF(OR(G18="",G18=0),"",C49/G18)</f>
        <v>0.9737377692307693</v>
      </c>
      <c r="F49" s="71">
        <f>IF(OR(H18="",H18=0),"",D49/H18)</f>
        <v>0.9453523895644529</v>
      </c>
      <c r="G49" s="213">
        <f t="shared" si="14"/>
        <v>2.838537966631638</v>
      </c>
      <c r="H49" s="185">
        <f t="shared" si="16"/>
        <v>0.9553203997648442</v>
      </c>
      <c r="I49" s="29"/>
      <c r="J49" s="29"/>
    </row>
    <row r="50" spans="2:10" ht="12">
      <c r="B50" s="118" t="s">
        <v>14</v>
      </c>
      <c r="C50" s="53">
        <f>'[22]MA'!$AI175</f>
        <v>30260.5</v>
      </c>
      <c r="D50" s="53">
        <f>'[21]MA'!$AF175</f>
        <v>27038.8</v>
      </c>
      <c r="E50" s="71">
        <f t="shared" si="15"/>
        <v>0.9606507936507936</v>
      </c>
      <c r="F50" s="71">
        <f t="shared" si="15"/>
        <v>0.859843160699862</v>
      </c>
      <c r="G50" s="213">
        <f t="shared" si="14"/>
        <v>10.080763295093165</v>
      </c>
      <c r="H50" s="185">
        <f t="shared" si="16"/>
        <v>0.7411764705882353</v>
      </c>
      <c r="I50" s="29"/>
      <c r="J50" s="29"/>
    </row>
    <row r="51" spans="2:10" ht="12">
      <c r="B51" s="118" t="s">
        <v>27</v>
      </c>
      <c r="C51" s="53">
        <f>'[22]MA'!$AI176</f>
        <v>508255.9</v>
      </c>
      <c r="D51" s="53">
        <f>'[21]MA'!$AF176</f>
        <v>336018.3</v>
      </c>
      <c r="E51" s="71">
        <f t="shared" si="15"/>
        <v>0.9811889961389962</v>
      </c>
      <c r="F51" s="71">
        <f t="shared" si="15"/>
        <v>0.9619357559243856</v>
      </c>
      <c r="G51" s="213">
        <f t="shared" si="14"/>
        <v>1.9253240214610612</v>
      </c>
      <c r="H51" s="185">
        <f t="shared" si="16"/>
        <v>0.9789469705559966</v>
      </c>
      <c r="I51" s="29"/>
      <c r="J51" s="29"/>
    </row>
    <row r="52" spans="2:10" ht="12">
      <c r="B52" s="118" t="s">
        <v>15</v>
      </c>
      <c r="C52" s="53">
        <f>'[22]MA'!$AI177</f>
        <v>203071.6</v>
      </c>
      <c r="D52" s="53">
        <f>'[21]MA'!$AF177</f>
        <v>123075.9</v>
      </c>
      <c r="E52" s="71">
        <f t="shared" si="15"/>
        <v>0.9445190697674419</v>
      </c>
      <c r="F52" s="71">
        <f t="shared" si="15"/>
        <v>0.9302922717710986</v>
      </c>
      <c r="G52" s="213">
        <f t="shared" si="14"/>
        <v>1.42267979963433</v>
      </c>
      <c r="H52" s="185">
        <f t="shared" si="16"/>
        <v>0.9772727272727273</v>
      </c>
      <c r="I52" s="29"/>
      <c r="J52" s="29"/>
    </row>
    <row r="53" spans="2:10" ht="12">
      <c r="B53" s="118" t="s">
        <v>29</v>
      </c>
      <c r="C53" s="53">
        <f>'[22]MA'!$AI178</f>
        <v>1329433.4</v>
      </c>
      <c r="D53" s="53">
        <f>'[21]MA'!$AF178</f>
        <v>1066221.2</v>
      </c>
      <c r="E53" s="71">
        <f t="shared" si="15"/>
        <v>0.8576989677419354</v>
      </c>
      <c r="F53" s="71">
        <f t="shared" si="15"/>
        <v>0.8632376792921235</v>
      </c>
      <c r="G53" s="213">
        <f t="shared" si="14"/>
        <v>-0.5538711550188036</v>
      </c>
      <c r="H53" s="185">
        <f t="shared" si="16"/>
        <v>0.9872611464968153</v>
      </c>
      <c r="I53" s="29"/>
      <c r="J53" s="29"/>
    </row>
    <row r="54" spans="2:10" ht="12">
      <c r="B54" s="118" t="s">
        <v>16</v>
      </c>
      <c r="C54" s="53">
        <f>'[22]MA'!$AI179</f>
        <v>698149.7</v>
      </c>
      <c r="D54" s="53">
        <f>'[21]MA'!$AF179</f>
        <v>571870.5</v>
      </c>
      <c r="E54" s="71">
        <f t="shared" si="15"/>
        <v>0.9873757559300556</v>
      </c>
      <c r="F54" s="71">
        <f t="shared" si="15"/>
        <v>0.9633967831096495</v>
      </c>
      <c r="G54" s="213">
        <f t="shared" si="14"/>
        <v>2.3978972820406064</v>
      </c>
      <c r="H54" s="185">
        <f t="shared" si="16"/>
        <v>0.8606634127222422</v>
      </c>
      <c r="I54" s="29"/>
      <c r="J54" s="29"/>
    </row>
    <row r="55" spans="2:10" ht="12">
      <c r="B55" s="118" t="s">
        <v>17</v>
      </c>
      <c r="C55" s="53">
        <f>'[22]MA'!$AI180</f>
        <v>1094746.1</v>
      </c>
      <c r="D55" s="53">
        <f>'[21]MA'!$AF180</f>
        <v>1026995.9</v>
      </c>
      <c r="E55" s="71">
        <f t="shared" si="15"/>
        <v>0.9047488429752066</v>
      </c>
      <c r="F55" s="71">
        <f t="shared" si="15"/>
        <v>0.8766938420078709</v>
      </c>
      <c r="G55" s="213">
        <f t="shared" si="14"/>
        <v>2.805500096733571</v>
      </c>
      <c r="H55" s="185">
        <f t="shared" si="16"/>
        <v>0.8624806654644209</v>
      </c>
      <c r="I55" s="29"/>
      <c r="J55" s="29"/>
    </row>
    <row r="56" spans="2:10" ht="12">
      <c r="B56" s="118" t="s">
        <v>18</v>
      </c>
      <c r="C56" s="53">
        <f>'[22]MA'!$AI181</f>
        <v>1212589.5</v>
      </c>
      <c r="D56" s="53">
        <f>'[21]MA'!$AF181</f>
        <v>1028965.1</v>
      </c>
      <c r="E56" s="71">
        <f t="shared" si="15"/>
        <v>0.8248908163265306</v>
      </c>
      <c r="F56" s="71">
        <f t="shared" si="15"/>
        <v>0.8214999005224886</v>
      </c>
      <c r="G56" s="213">
        <f t="shared" si="14"/>
        <v>0.33909158040420495</v>
      </c>
      <c r="H56" s="185">
        <f t="shared" si="16"/>
        <v>0.8647058823529412</v>
      </c>
      <c r="I56" s="29"/>
      <c r="J56" s="29"/>
    </row>
    <row r="57" spans="2:10" ht="12">
      <c r="B57" s="118" t="s">
        <v>19</v>
      </c>
      <c r="C57" s="53">
        <f>'[22]MA'!$AI182</f>
        <v>386274.5</v>
      </c>
      <c r="D57" s="53">
        <f>'[21]MA'!$AF182</f>
        <v>371213.3</v>
      </c>
      <c r="E57" s="71">
        <f t="shared" si="15"/>
        <v>0.9421329268292683</v>
      </c>
      <c r="F57" s="71">
        <f t="shared" si="15"/>
        <v>0.9094058891720881</v>
      </c>
      <c r="G57" s="213">
        <f t="shared" si="14"/>
        <v>3.2727037657180214</v>
      </c>
      <c r="H57" s="185">
        <f t="shared" si="16"/>
        <v>0.8793829734297652</v>
      </c>
      <c r="I57" s="29"/>
      <c r="J57" s="29"/>
    </row>
    <row r="58" spans="2:10" ht="12">
      <c r="B58" s="118" t="s">
        <v>20</v>
      </c>
      <c r="C58" s="53">
        <f>'[22]MA'!$AI183</f>
        <v>1785663.4</v>
      </c>
      <c r="D58" s="53">
        <f>'[21]MA'!$AF183</f>
        <v>1272895.7</v>
      </c>
      <c r="E58" s="71">
        <f t="shared" si="15"/>
        <v>0.8839917821782177</v>
      </c>
      <c r="F58" s="71">
        <f t="shared" si="15"/>
        <v>0.8754854510663606</v>
      </c>
      <c r="G58" s="213">
        <f t="shared" si="14"/>
        <v>0.8506331111857168</v>
      </c>
      <c r="H58" s="185">
        <f t="shared" si="16"/>
        <v>0.9373010555309115</v>
      </c>
      <c r="I58" s="29"/>
      <c r="J58" s="29"/>
    </row>
    <row r="59" spans="2:10" ht="12">
      <c r="B59" s="118" t="s">
        <v>21</v>
      </c>
      <c r="C59" s="53">
        <f>'[22]MA'!$AI184</f>
        <v>52263.4</v>
      </c>
      <c r="D59" s="53">
        <f>'[21]MA'!$AF184</f>
        <v>58662.1</v>
      </c>
      <c r="E59" s="71">
        <f t="shared" si="15"/>
        <v>0.8295777777777777</v>
      </c>
      <c r="F59" s="71">
        <f t="shared" si="15"/>
        <v>0.8131578254282232</v>
      </c>
      <c r="G59" s="213">
        <f t="shared" si="14"/>
        <v>1.6419952349554512</v>
      </c>
      <c r="H59" s="185">
        <f>IF(E28="","",(G28/E28))</f>
        <v>0.6983176596488845</v>
      </c>
      <c r="I59" s="29"/>
      <c r="J59" s="29"/>
    </row>
    <row r="60" spans="2:10" ht="12">
      <c r="B60" s="118" t="s">
        <v>30</v>
      </c>
      <c r="C60" s="53">
        <f>'[22]MA'!$AI185</f>
        <v>95354.2</v>
      </c>
      <c r="D60" s="53">
        <f>'[21]MA'!$AF185</f>
        <v>117982</v>
      </c>
      <c r="E60" s="71">
        <f t="shared" si="15"/>
        <v>0.7752373983739838</v>
      </c>
      <c r="F60" s="71">
        <f t="shared" si="15"/>
        <v>0.8713808175389928</v>
      </c>
      <c r="G60" s="213">
        <f t="shared" si="14"/>
        <v>-9.614341916500901</v>
      </c>
      <c r="H60" s="185">
        <f>IF(E29="","",(G29/E29))</f>
        <v>0.82</v>
      </c>
      <c r="I60" s="29"/>
      <c r="J60" s="29"/>
    </row>
    <row r="61" spans="2:10" ht="12">
      <c r="B61" s="118" t="s">
        <v>22</v>
      </c>
      <c r="C61" s="53">
        <f>'[22]MA'!$AI186</f>
        <v>1239642.7</v>
      </c>
      <c r="D61" s="53">
        <f>'[21]MA'!$AF186</f>
        <v>919131.4</v>
      </c>
      <c r="E61" s="71">
        <f t="shared" si="15"/>
        <v>0.9535713076923077</v>
      </c>
      <c r="F61" s="71">
        <f t="shared" si="15"/>
        <v>0.8516039738555117</v>
      </c>
      <c r="G61" s="213">
        <f t="shared" si="14"/>
        <v>10.196733383679602</v>
      </c>
      <c r="H61" s="185">
        <f t="shared" si="16"/>
        <v>0.7715536479056473</v>
      </c>
      <c r="I61" s="29"/>
      <c r="J61" s="29"/>
    </row>
    <row r="62" spans="2:10" ht="12">
      <c r="B62" s="118" t="s">
        <v>23</v>
      </c>
      <c r="C62" s="53">
        <f>'[22]MA'!$AI187</f>
        <v>14044.2</v>
      </c>
      <c r="D62" s="53">
        <f>'[21]MA'!$AF187</f>
        <v>16724.6</v>
      </c>
      <c r="E62" s="71">
        <f t="shared" si="15"/>
        <v>0.93628</v>
      </c>
      <c r="F62" s="71">
        <f t="shared" si="15"/>
        <v>0.9850922091920576</v>
      </c>
      <c r="G62" s="213">
        <f t="shared" si="14"/>
        <v>-4.881220919205765</v>
      </c>
      <c r="H62" s="185">
        <f t="shared" si="16"/>
        <v>0.47619047619047616</v>
      </c>
      <c r="I62" s="29"/>
      <c r="J62" s="29"/>
    </row>
    <row r="63" spans="2:10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  <c r="J63" s="29"/>
    </row>
    <row r="64" spans="2:10" ht="12.75" thickBot="1">
      <c r="B64" s="215" t="s">
        <v>24</v>
      </c>
      <c r="C64" s="216">
        <f>IF(SUM(C43:C62)=0,"",SUM(C43:C62))</f>
        <v>14464912.499999998</v>
      </c>
      <c r="D64" s="216">
        <f>IF(SUM(D43:D62)=0,"",SUM(D43:D62))</f>
        <v>11029486.2</v>
      </c>
      <c r="E64" s="217">
        <f>IF(OR(G33="",G33=0),"",C64/G33)</f>
        <v>0.9050850947820355</v>
      </c>
      <c r="F64" s="218">
        <f>IF(OR(H33="",H33=0),"",D64/H33)</f>
        <v>0.8844955967790158</v>
      </c>
      <c r="G64" s="219">
        <f t="shared" si="14"/>
        <v>2.058949800301968</v>
      </c>
      <c r="H64" s="220">
        <f>IF(E33="","",(G33/E33))</f>
        <v>0.8981462075932468</v>
      </c>
      <c r="I64" s="29"/>
      <c r="J64" s="29"/>
    </row>
    <row r="65" spans="3:10" ht="12.75">
      <c r="C65" s="237"/>
      <c r="D65" s="238"/>
      <c r="E65" s="237"/>
      <c r="F65" s="237"/>
      <c r="G65" s="237"/>
      <c r="H65" s="239"/>
      <c r="I65" s="240"/>
      <c r="J65" s="23" t="s">
        <v>26</v>
      </c>
    </row>
    <row r="66" spans="3:10" ht="13.5" thickBot="1">
      <c r="C66" s="237"/>
      <c r="D66" s="238"/>
      <c r="E66" s="237"/>
      <c r="F66" s="237"/>
      <c r="G66" s="237"/>
      <c r="H66" s="239"/>
      <c r="I66" s="240"/>
      <c r="J66" s="283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84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85" t="s">
        <v>96</v>
      </c>
    </row>
    <row r="69" spans="2:9" ht="13.5">
      <c r="B69" s="118"/>
      <c r="C69" s="204" t="s">
        <v>108</v>
      </c>
      <c r="D69" s="244" t="s">
        <v>108</v>
      </c>
      <c r="E69" s="245" t="s">
        <v>109</v>
      </c>
      <c r="F69" s="206" t="s">
        <v>109</v>
      </c>
      <c r="G69" s="202"/>
      <c r="H69" s="243" t="s">
        <v>77</v>
      </c>
      <c r="I69" s="285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86"/>
    </row>
    <row r="71" spans="2:9" ht="12">
      <c r="B71" s="118" t="s">
        <v>8</v>
      </c>
      <c r="C71" s="246">
        <v>463216.9</v>
      </c>
      <c r="D71" s="247">
        <f>IF(OR(G12="",G12=0),"",C71/G12)</f>
        <v>0.14785798873230446</v>
      </c>
      <c r="E71" s="246">
        <v>341901.6</v>
      </c>
      <c r="F71" s="247">
        <f aca="true" t="shared" si="17" ref="F71:F90">IF(OR(H12="",H12=0),"",E71/H12)</f>
        <v>0.16915966138342467</v>
      </c>
      <c r="G71" s="213">
        <f aca="true" t="shared" si="18" ref="G71:G90">IF(OR(D71="",D71=0),"",(D71-F71)*100)</f>
        <v>-2.1301672651120205</v>
      </c>
      <c r="H71" s="248">
        <f>IF(G12="","",(C43+C71)/G12)</f>
        <v>1.055565188247123</v>
      </c>
      <c r="I71" s="287">
        <f>IF(H12="","",(D43+E71)/H12)</f>
        <v>1.0652353586665275</v>
      </c>
    </row>
    <row r="72" spans="2:9" ht="12">
      <c r="B72" s="118" t="s">
        <v>31</v>
      </c>
      <c r="C72" s="246">
        <v>46601.4</v>
      </c>
      <c r="D72" s="72">
        <f>IF(OR(G13="",G13=0),"",C72/G13)</f>
        <v>0.10130739130434784</v>
      </c>
      <c r="E72" s="246">
        <v>44329.4</v>
      </c>
      <c r="F72" s="72">
        <f t="shared" si="17"/>
        <v>0.12687292501431024</v>
      </c>
      <c r="G72" s="213">
        <f t="shared" si="18"/>
        <v>-2.556553370996241</v>
      </c>
      <c r="H72" s="248">
        <f>IF(G13="","",(C44+C72)/G13)</f>
        <v>1.021888043478261</v>
      </c>
      <c r="I72" s="287">
        <f>IF(H13="","",(D44+E72)/H13)</f>
        <v>0.9805455065827133</v>
      </c>
    </row>
    <row r="73" spans="2:9" ht="12">
      <c r="B73" s="118" t="s">
        <v>9</v>
      </c>
      <c r="C73" s="246">
        <v>43352.8</v>
      </c>
      <c r="D73" s="72">
        <f>IF(OR(G14="",G14=0),"",C73/G14)</f>
        <v>0.0774157142857143</v>
      </c>
      <c r="E73" s="246">
        <v>36360.7</v>
      </c>
      <c r="F73" s="72">
        <f t="shared" si="17"/>
        <v>0.09846283410983701</v>
      </c>
      <c r="G73" s="213">
        <f t="shared" si="18"/>
        <v>-2.1047119824122715</v>
      </c>
      <c r="H73" s="248">
        <f>IF(G14="","",(C45+C73)/G14)</f>
        <v>0.9867985714285715</v>
      </c>
      <c r="I73" s="287">
        <f>IF(H14="","",(D45+E73)/H14)</f>
        <v>0.9887679790729886</v>
      </c>
    </row>
    <row r="74" spans="2:9" ht="12">
      <c r="B74" s="118" t="s">
        <v>28</v>
      </c>
      <c r="C74" s="246">
        <v>23244.7</v>
      </c>
      <c r="D74" s="72">
        <f aca="true" t="shared" si="19" ref="D74:D89">IF(OR(G15="",G15=0),"",C74/G15)</f>
        <v>0.07621213114754098</v>
      </c>
      <c r="E74" s="246">
        <v>12125.1</v>
      </c>
      <c r="F74" s="72">
        <f t="shared" si="17"/>
        <v>0.05637072242727307</v>
      </c>
      <c r="G74" s="213">
        <f t="shared" si="18"/>
        <v>1.9841408720267912</v>
      </c>
      <c r="H74" s="248">
        <f>IF(G15="","",(C46+C74)/G15)</f>
        <v>1.0075570491803278</v>
      </c>
      <c r="I74" s="287">
        <f>IF(H15="","",(D46+E74)/H15)</f>
        <v>0.9895102505535908</v>
      </c>
    </row>
    <row r="75" spans="2:9" ht="12">
      <c r="B75" s="118" t="s">
        <v>10</v>
      </c>
      <c r="C75" s="246">
        <v>21893.2</v>
      </c>
      <c r="D75" s="72">
        <f t="shared" si="19"/>
        <v>0.11808629989212514</v>
      </c>
      <c r="E75" s="246">
        <v>28772.3</v>
      </c>
      <c r="F75" s="72">
        <f t="shared" si="17"/>
        <v>0.16049647850790927</v>
      </c>
      <c r="G75" s="213">
        <f t="shared" si="18"/>
        <v>-4.241017861578412</v>
      </c>
      <c r="H75" s="248">
        <f aca="true" t="shared" si="20" ref="H75:H90">IF(G16="","",(C47+C75)/G16)</f>
        <v>0.7893716289104639</v>
      </c>
      <c r="I75" s="287">
        <f aca="true" t="shared" si="21" ref="I75:I90">IF(H16="","",(D47+E75)/H16)</f>
        <v>0.9650433478774545</v>
      </c>
    </row>
    <row r="76" spans="2:9" ht="12">
      <c r="B76" s="118" t="s">
        <v>11</v>
      </c>
      <c r="C76" s="246">
        <v>41849.4</v>
      </c>
      <c r="D76" s="72">
        <f t="shared" si="19"/>
        <v>0.10307733990147784</v>
      </c>
      <c r="E76" s="246">
        <v>40430.9</v>
      </c>
      <c r="F76" s="72">
        <f t="shared" si="17"/>
        <v>0.09124980562170248</v>
      </c>
      <c r="G76" s="213">
        <f t="shared" si="18"/>
        <v>1.1827534279775356</v>
      </c>
      <c r="H76" s="248">
        <f t="shared" si="20"/>
        <v>1.000505418719212</v>
      </c>
      <c r="I76" s="287">
        <f t="shared" si="21"/>
        <v>0.9969486274804534</v>
      </c>
    </row>
    <row r="77" spans="2:9" ht="12">
      <c r="B77" s="118" t="s">
        <v>12</v>
      </c>
      <c r="C77" s="246">
        <v>121741.8</v>
      </c>
      <c r="D77" s="72">
        <f t="shared" si="19"/>
        <v>0.09364753846153846</v>
      </c>
      <c r="E77" s="246">
        <v>81335.3</v>
      </c>
      <c r="F77" s="72">
        <f t="shared" si="17"/>
        <v>0.08465569971656292</v>
      </c>
      <c r="G77" s="213">
        <f t="shared" si="18"/>
        <v>0.8991838744975542</v>
      </c>
      <c r="H77" s="248">
        <f t="shared" si="20"/>
        <v>1.0673853076923079</v>
      </c>
      <c r="I77" s="287">
        <f t="shared" si="21"/>
        <v>1.0300080892810157</v>
      </c>
    </row>
    <row r="78" spans="2:9" ht="12">
      <c r="B78" s="118" t="s">
        <v>14</v>
      </c>
      <c r="C78" s="246">
        <v>48</v>
      </c>
      <c r="D78" s="72">
        <f t="shared" si="19"/>
        <v>0.0015238095238095239</v>
      </c>
      <c r="E78" s="246">
        <v>10.6</v>
      </c>
      <c r="F78" s="72">
        <f t="shared" si="17"/>
        <v>0.0003370836539868092</v>
      </c>
      <c r="G78" s="213">
        <f t="shared" si="18"/>
        <v>0.11867258698227147</v>
      </c>
      <c r="H78" s="248">
        <f t="shared" si="20"/>
        <v>0.9621746031746031</v>
      </c>
      <c r="I78" s="287">
        <f t="shared" si="21"/>
        <v>0.8601802443538487</v>
      </c>
    </row>
    <row r="79" spans="2:9" ht="12">
      <c r="B79" s="118" t="s">
        <v>27</v>
      </c>
      <c r="C79" s="246">
        <v>16091.7</v>
      </c>
      <c r="D79" s="72">
        <f t="shared" si="19"/>
        <v>0.031065057915057915</v>
      </c>
      <c r="E79" s="246">
        <v>11554.5</v>
      </c>
      <c r="F79" s="72">
        <f t="shared" si="17"/>
        <v>0.03307762312894361</v>
      </c>
      <c r="G79" s="213">
        <f t="shared" si="18"/>
        <v>-0.2012565213885698</v>
      </c>
      <c r="H79" s="248">
        <f t="shared" si="20"/>
        <v>1.012254054054054</v>
      </c>
      <c r="I79" s="287">
        <f t="shared" si="21"/>
        <v>0.9950133790533292</v>
      </c>
    </row>
    <row r="80" spans="2:9" ht="12">
      <c r="B80" s="118" t="s">
        <v>15</v>
      </c>
      <c r="C80" s="246">
        <v>11379.2</v>
      </c>
      <c r="D80" s="72">
        <f t="shared" si="19"/>
        <v>0.05292651162790698</v>
      </c>
      <c r="E80" s="246">
        <v>4474.7</v>
      </c>
      <c r="F80" s="72">
        <f t="shared" si="17"/>
        <v>0.0338228591340314</v>
      </c>
      <c r="G80" s="213">
        <f t="shared" si="18"/>
        <v>1.9103652493875578</v>
      </c>
      <c r="H80" s="248">
        <f t="shared" si="20"/>
        <v>0.9974455813953489</v>
      </c>
      <c r="I80" s="287">
        <f t="shared" si="21"/>
        <v>0.96411513090513</v>
      </c>
    </row>
    <row r="81" spans="2:9" ht="12">
      <c r="B81" s="118" t="s">
        <v>29</v>
      </c>
      <c r="C81" s="246">
        <v>201653.2</v>
      </c>
      <c r="D81" s="72">
        <f t="shared" si="19"/>
        <v>0.13009883870967742</v>
      </c>
      <c r="E81" s="246">
        <v>161709.4</v>
      </c>
      <c r="F81" s="72">
        <f t="shared" si="17"/>
        <v>0.1309237212463246</v>
      </c>
      <c r="G81" s="213">
        <f t="shared" si="18"/>
        <v>-0.08248825366471702</v>
      </c>
      <c r="H81" s="248">
        <f t="shared" si="20"/>
        <v>0.9877978064516129</v>
      </c>
      <c r="I81" s="287">
        <f t="shared" si="21"/>
        <v>0.9941614005384479</v>
      </c>
    </row>
    <row r="82" spans="2:9" ht="12">
      <c r="B82" s="118" t="s">
        <v>16</v>
      </c>
      <c r="C82" s="246">
        <v>37144.8</v>
      </c>
      <c r="D82" s="72">
        <f t="shared" si="19"/>
        <v>0.052532966753220306</v>
      </c>
      <c r="E82" s="246">
        <v>25739.7</v>
      </c>
      <c r="F82" s="72">
        <f t="shared" si="17"/>
        <v>0.04336216709588525</v>
      </c>
      <c r="G82" s="213">
        <f t="shared" si="18"/>
        <v>0.9170799657335055</v>
      </c>
      <c r="H82" s="248">
        <f t="shared" si="20"/>
        <v>1.039908722683276</v>
      </c>
      <c r="I82" s="287">
        <f t="shared" si="21"/>
        <v>1.0067589502055347</v>
      </c>
    </row>
    <row r="83" spans="2:9" ht="12">
      <c r="B83" s="118" t="s">
        <v>17</v>
      </c>
      <c r="C83" s="246">
        <v>116510.8</v>
      </c>
      <c r="D83" s="72">
        <f t="shared" si="19"/>
        <v>0.0962899173553719</v>
      </c>
      <c r="E83" s="246">
        <v>142202.7</v>
      </c>
      <c r="F83" s="72">
        <f t="shared" si="17"/>
        <v>0.1213911675858615</v>
      </c>
      <c r="G83" s="213">
        <f t="shared" si="18"/>
        <v>-2.5101250230489605</v>
      </c>
      <c r="H83" s="248">
        <f t="shared" si="20"/>
        <v>1.0010387603305786</v>
      </c>
      <c r="I83" s="287">
        <f t="shared" si="21"/>
        <v>0.9980850095937325</v>
      </c>
    </row>
    <row r="84" spans="2:9" ht="12">
      <c r="B84" s="118" t="s">
        <v>18</v>
      </c>
      <c r="C84" s="246">
        <v>197006.3</v>
      </c>
      <c r="D84" s="72">
        <f t="shared" si="19"/>
        <v>0.13401789115646257</v>
      </c>
      <c r="E84" s="246">
        <v>179452.2</v>
      </c>
      <c r="F84" s="72">
        <f t="shared" si="17"/>
        <v>0.14327013078338782</v>
      </c>
      <c r="G84" s="213">
        <f t="shared" si="18"/>
        <v>-0.9252239626925257</v>
      </c>
      <c r="H84" s="248">
        <f t="shared" si="20"/>
        <v>0.9589087074829933</v>
      </c>
      <c r="I84" s="287">
        <f t="shared" si="21"/>
        <v>0.9647700313058764</v>
      </c>
    </row>
    <row r="85" spans="2:9" ht="12">
      <c r="B85" s="118" t="s">
        <v>19</v>
      </c>
      <c r="C85" s="246">
        <v>31571</v>
      </c>
      <c r="D85" s="72">
        <f t="shared" si="19"/>
        <v>0.07700243902439025</v>
      </c>
      <c r="E85" s="246">
        <v>32737</v>
      </c>
      <c r="F85" s="72">
        <f t="shared" si="17"/>
        <v>0.08019976814900395</v>
      </c>
      <c r="G85" s="213">
        <f t="shared" si="18"/>
        <v>-0.3197329124613707</v>
      </c>
      <c r="H85" s="248">
        <f t="shared" si="20"/>
        <v>1.0191353658536586</v>
      </c>
      <c r="I85" s="287">
        <f t="shared" si="21"/>
        <v>0.9896056573210921</v>
      </c>
    </row>
    <row r="86" spans="2:9" ht="12">
      <c r="B86" s="118" t="s">
        <v>20</v>
      </c>
      <c r="C86" s="246">
        <v>257625</v>
      </c>
      <c r="D86" s="72">
        <f t="shared" si="19"/>
        <v>0.1275371287128713</v>
      </c>
      <c r="E86" s="246">
        <v>211330.7</v>
      </c>
      <c r="F86" s="72">
        <f t="shared" si="17"/>
        <v>0.14535122808072157</v>
      </c>
      <c r="G86" s="213">
        <f t="shared" si="18"/>
        <v>-1.7814099367850278</v>
      </c>
      <c r="H86" s="248">
        <f t="shared" si="20"/>
        <v>1.011528910891089</v>
      </c>
      <c r="I86" s="287">
        <f t="shared" si="21"/>
        <v>1.020836679147082</v>
      </c>
    </row>
    <row r="87" spans="2:9" ht="12">
      <c r="B87" s="118" t="s">
        <v>21</v>
      </c>
      <c r="C87" s="246">
        <v>13374.2</v>
      </c>
      <c r="D87" s="72">
        <f t="shared" si="19"/>
        <v>0.2122888888888889</v>
      </c>
      <c r="E87" s="246">
        <v>15858.7</v>
      </c>
      <c r="F87" s="72">
        <f t="shared" si="17"/>
        <v>0.21982891860534423</v>
      </c>
      <c r="G87" s="213">
        <f t="shared" si="18"/>
        <v>-0.7540029716455343</v>
      </c>
      <c r="H87" s="248">
        <f t="shared" si="20"/>
        <v>1.0418666666666667</v>
      </c>
      <c r="I87" s="287">
        <f t="shared" si="21"/>
        <v>1.0329867440335676</v>
      </c>
    </row>
    <row r="88" spans="2:9" ht="12">
      <c r="B88" s="118" t="s">
        <v>30</v>
      </c>
      <c r="C88" s="246">
        <v>13225.7</v>
      </c>
      <c r="D88" s="72">
        <f t="shared" si="19"/>
        <v>0.1075260162601626</v>
      </c>
      <c r="E88" s="246">
        <v>17711.5</v>
      </c>
      <c r="F88" s="72">
        <f t="shared" si="17"/>
        <v>0.13081199971048016</v>
      </c>
      <c r="G88" s="213">
        <f t="shared" si="18"/>
        <v>-2.3285983450317556</v>
      </c>
      <c r="H88" s="248">
        <f t="shared" si="20"/>
        <v>0.8827634146341463</v>
      </c>
      <c r="I88" s="287">
        <f t="shared" si="21"/>
        <v>1.002192817249473</v>
      </c>
    </row>
    <row r="89" spans="2:9" ht="12">
      <c r="B89" s="118" t="s">
        <v>22</v>
      </c>
      <c r="C89" s="246">
        <v>132299.1</v>
      </c>
      <c r="D89" s="72">
        <f t="shared" si="19"/>
        <v>0.10176853846153847</v>
      </c>
      <c r="E89" s="246">
        <v>119532.3</v>
      </c>
      <c r="F89" s="72">
        <f t="shared" si="17"/>
        <v>0.11075041249171683</v>
      </c>
      <c r="G89" s="213">
        <f t="shared" si="18"/>
        <v>-0.8981874030178361</v>
      </c>
      <c r="H89" s="248">
        <f t="shared" si="20"/>
        <v>1.0553398461538461</v>
      </c>
      <c r="I89" s="287">
        <f t="shared" si="21"/>
        <v>0.9623543863472285</v>
      </c>
    </row>
    <row r="90" spans="2:9" ht="12">
      <c r="B90" s="118" t="s">
        <v>23</v>
      </c>
      <c r="C90" s="246">
        <v>499.4</v>
      </c>
      <c r="D90" s="72">
        <f>IF(OR(G31="",G31=0),"",C90/G31)</f>
        <v>0.033293333333333335</v>
      </c>
      <c r="E90" s="246">
        <v>280</v>
      </c>
      <c r="F90" s="72">
        <f t="shared" si="17"/>
        <v>0.016492222150232362</v>
      </c>
      <c r="G90" s="213">
        <f t="shared" si="18"/>
        <v>1.6801111183100972</v>
      </c>
      <c r="H90" s="248">
        <f t="shared" si="20"/>
        <v>0.9695733333333334</v>
      </c>
      <c r="I90" s="287">
        <f t="shared" si="21"/>
        <v>1.0015844313422901</v>
      </c>
    </row>
    <row r="91" spans="2:9" ht="12">
      <c r="B91" s="118"/>
      <c r="C91" s="53"/>
      <c r="D91" s="214"/>
      <c r="E91" s="53"/>
      <c r="F91" s="71"/>
      <c r="G91" s="213"/>
      <c r="H91" s="248"/>
      <c r="I91" s="287"/>
    </row>
    <row r="92" spans="2:9" ht="12.75" thickBot="1">
      <c r="B92" s="215" t="s">
        <v>24</v>
      </c>
      <c r="C92" s="216">
        <f>IF(SUM(C71:C90)=0,"",SUM(C71:C90))</f>
        <v>1790328.6</v>
      </c>
      <c r="D92" s="217">
        <f>IF(OR(G33="",G33=0),"",C92/G33)</f>
        <v>0.11202278137679637</v>
      </c>
      <c r="E92" s="216">
        <f>IF(SUM(E71:E90)=0,"",SUM(E71:E90))</f>
        <v>1507849.2999999998</v>
      </c>
      <c r="F92" s="217">
        <f>IF(OR(H33="",H33=0),"",E92/H33)</f>
        <v>0.12092005396011296</v>
      </c>
      <c r="G92" s="219">
        <f>IF(OR(D92="",D92=0),"",(D92-F92)*100)</f>
        <v>-0.8897272583316587</v>
      </c>
      <c r="H92" s="249">
        <f>IF(G33="","",(C61+C92)/G33)</f>
        <v>0.18958855515008108</v>
      </c>
      <c r="I92" s="288">
        <f>IF(H33="","",(D61+E92)/H33)</f>
        <v>0.1946286258209973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2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99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IF(ISERROR('[51]Récolte_N'!$F$13)=TRUE,"",'[51]Récolte_N'!$F$13)</f>
        <v>18275</v>
      </c>
      <c r="D12" s="150">
        <f aca="true" t="shared" si="0" ref="D12:D31">IF(OR(C12="",C12=0),"",(E12/C12)*10)</f>
        <v>56.69493844049248</v>
      </c>
      <c r="E12" s="151">
        <f>IF(ISERROR('[51]Récolte_N'!$H$13)=TRUE,"",'[51]Récolte_N'!$H$13)</f>
        <v>103610</v>
      </c>
      <c r="F12" s="151">
        <f>P12</f>
        <v>95455</v>
      </c>
      <c r="G12" s="222">
        <f>IF(ISERROR('[51]Récolte_N'!$I$13)=TRUE,"",'[51]Récolte_N'!$I$13)</f>
        <v>53250</v>
      </c>
      <c r="H12" s="222">
        <f>Q12</f>
        <v>51469.8</v>
      </c>
      <c r="I12" s="153">
        <f>IF(OR(H12=0,H12=""),"",(G12/H12)-1)</f>
        <v>0.03458727253651661</v>
      </c>
      <c r="J12" s="154">
        <f>E12-G12</f>
        <v>50360</v>
      </c>
      <c r="K12" s="155">
        <f>P12-H12</f>
        <v>43985.2</v>
      </c>
      <c r="L12" s="156"/>
      <c r="M12" s="157" t="s">
        <v>8</v>
      </c>
      <c r="N12" s="150">
        <f>IF(ISERROR('[1]Récolte_N'!$F$13)=TRUE,"",'[1]Récolte_N'!$F$13)</f>
        <v>17140</v>
      </c>
      <c r="O12" s="150">
        <f aca="true" t="shared" si="1" ref="O12:O19">IF(OR(N12="",N12=0),"",(P12/N12)*10)</f>
        <v>55.69136522753793</v>
      </c>
      <c r="P12" s="151">
        <f>IF(ISERROR('[1]Récolte_N'!$H$13)=TRUE,"",'[1]Récolte_N'!$H$13)</f>
        <v>95455</v>
      </c>
      <c r="Q12" s="150">
        <f>'[21]OR'!$AI168</f>
        <v>51469.8</v>
      </c>
    </row>
    <row r="13" spans="1:17" ht="13.5" customHeight="1">
      <c r="A13" s="23">
        <v>7280</v>
      </c>
      <c r="B13" s="158" t="s">
        <v>31</v>
      </c>
      <c r="C13" s="150">
        <f>IF(ISERROR('[52]Récolte_N'!$F$13)=TRUE,"",'[52]Récolte_N'!$F$13)</f>
        <v>37720</v>
      </c>
      <c r="D13" s="150">
        <f t="shared" si="0"/>
        <v>56.77492046659597</v>
      </c>
      <c r="E13" s="151">
        <f>IF(ISERROR('[52]Récolte_N'!$H$13)=TRUE,"",'[52]Récolte_N'!$H$13)</f>
        <v>214155</v>
      </c>
      <c r="F13" s="151">
        <f>P13</f>
        <v>198894</v>
      </c>
      <c r="G13" s="222">
        <f>IF(ISERROR('[52]Récolte_N'!$I$13)=TRUE,"",'[52]Récolte_N'!$I$13)</f>
        <v>79000</v>
      </c>
      <c r="H13" s="222">
        <f>Q13</f>
        <v>71878.9</v>
      </c>
      <c r="I13" s="153">
        <f>IF(OR(H13=0,H13=""),"",(G13/H13)-1)</f>
        <v>0.09907079824538223</v>
      </c>
      <c r="J13" s="154">
        <f aca="true" t="shared" si="2" ref="J13:J31">E13-G13</f>
        <v>135155</v>
      </c>
      <c r="K13" s="155">
        <f>P13-H13</f>
        <v>127015.1</v>
      </c>
      <c r="L13" s="156"/>
      <c r="M13" s="159" t="s">
        <v>31</v>
      </c>
      <c r="N13" s="150">
        <f>IF(ISERROR('[2]Récolte_N'!$F$13)=TRUE,"",'[2]Récolte_N'!$F$13)</f>
        <v>36340</v>
      </c>
      <c r="O13" s="150">
        <f t="shared" si="1"/>
        <v>54.731425426527245</v>
      </c>
      <c r="P13" s="151">
        <f>IF(ISERROR('[2]Récolte_N'!$H$13)=TRUE,"",'[2]Récolte_N'!$H$13)</f>
        <v>198894</v>
      </c>
      <c r="Q13" s="150">
        <f>'[21]OR'!$AI169</f>
        <v>71878.9</v>
      </c>
    </row>
    <row r="14" spans="1:17" ht="13.5" customHeight="1">
      <c r="A14" s="23">
        <v>17376</v>
      </c>
      <c r="B14" s="158" t="s">
        <v>9</v>
      </c>
      <c r="C14" s="150">
        <f>IF(ISERROR('[53]Récolte_N'!$F$13)=TRUE,"",'[53]Récolte_N'!$F$13)</f>
        <v>192400</v>
      </c>
      <c r="D14" s="150">
        <f t="shared" si="0"/>
        <v>59.32224532224532</v>
      </c>
      <c r="E14" s="151">
        <f>IF(ISERROR('[53]Récolte_N'!$H$13)=TRUE,"",'[53]Récolte_N'!$H$13)</f>
        <v>1141360</v>
      </c>
      <c r="F14" s="151">
        <f aca="true" t="shared" si="3" ref="F14:F31">P14</f>
        <v>1028390</v>
      </c>
      <c r="G14" s="222">
        <f>IF(ISERROR('[53]Récolte_N'!$I$13)=TRUE,"",'[53]Récolte_N'!$I$13)</f>
        <v>1020000</v>
      </c>
      <c r="H14" s="223">
        <f>Q14</f>
        <v>904172.7</v>
      </c>
      <c r="I14" s="153">
        <f aca="true" t="shared" si="4" ref="I14:I31">IF(OR(H14=0,H14=""),"",(G14/H14)-1)</f>
        <v>0.12810307145968913</v>
      </c>
      <c r="J14" s="154">
        <f t="shared" si="2"/>
        <v>121360</v>
      </c>
      <c r="K14" s="162">
        <f>P14-H14</f>
        <v>124217.30000000005</v>
      </c>
      <c r="L14" s="156"/>
      <c r="M14" s="126" t="s">
        <v>9</v>
      </c>
      <c r="N14" s="150">
        <f>IF(ISERROR('[3]Récolte_N'!$F$13)=TRUE,"",'[3]Récolte_N'!$F$13)</f>
        <v>186800</v>
      </c>
      <c r="O14" s="150">
        <f t="shared" si="1"/>
        <v>55.05299785867238</v>
      </c>
      <c r="P14" s="151">
        <f>IF(ISERROR('[3]Récolte_N'!$H$13)=TRUE,"",'[3]Récolte_N'!$H$13)</f>
        <v>1028390</v>
      </c>
      <c r="Q14" s="150">
        <f>'[21]OR'!$AI170</f>
        <v>904172.7</v>
      </c>
    </row>
    <row r="15" spans="1:17" ht="13.5" customHeight="1">
      <c r="A15" s="23">
        <v>26391</v>
      </c>
      <c r="B15" s="158" t="s">
        <v>28</v>
      </c>
      <c r="C15" s="150">
        <f>IF(ISERROR('[54]Récolte_N'!$F$13)=TRUE,"",'[54]Récolte_N'!$F$13)</f>
        <v>31320</v>
      </c>
      <c r="D15" s="150">
        <f t="shared" si="0"/>
        <v>63.43869731800766</v>
      </c>
      <c r="E15" s="151">
        <f>IF(ISERROR('[54]Récolte_N'!$H$13)=TRUE,"",'[54]Récolte_N'!$H$13)</f>
        <v>198690</v>
      </c>
      <c r="F15" s="151">
        <f t="shared" si="3"/>
        <v>164670</v>
      </c>
      <c r="G15" s="222">
        <f>IF(ISERROR('[54]Récolte_N'!$I$13)=TRUE,"",'[54]Récolte_N'!$I$13)</f>
        <v>123000</v>
      </c>
      <c r="H15" s="223">
        <f aca="true" t="shared" si="5" ref="H15:H31">Q15</f>
        <v>89547</v>
      </c>
      <c r="I15" s="153">
        <f t="shared" si="4"/>
        <v>0.37358035445073545</v>
      </c>
      <c r="J15" s="154">
        <f t="shared" si="2"/>
        <v>75690</v>
      </c>
      <c r="K15" s="162">
        <f aca="true" t="shared" si="6" ref="K15:K31">P15-H15</f>
        <v>75123</v>
      </c>
      <c r="L15" s="156"/>
      <c r="M15" s="126" t="s">
        <v>28</v>
      </c>
      <c r="N15" s="150">
        <f>IF(ISERROR('[4]Récolte_N'!$F$13)=TRUE,"",'[4]Récolte_N'!$F$13)</f>
        <v>30000</v>
      </c>
      <c r="O15" s="150">
        <f t="shared" si="1"/>
        <v>54.89</v>
      </c>
      <c r="P15" s="151">
        <f>IF(ISERROR('[4]Récolte_N'!$H$13)=TRUE,"",'[4]Récolte_N'!$H$13)</f>
        <v>164670</v>
      </c>
      <c r="Q15" s="150">
        <f>'[21]OR'!$AI171</f>
        <v>89547</v>
      </c>
    </row>
    <row r="16" spans="1:17" ht="13.5" customHeight="1">
      <c r="A16" s="23">
        <v>19136</v>
      </c>
      <c r="B16" s="158" t="s">
        <v>10</v>
      </c>
      <c r="C16" s="150">
        <f>IF(ISERROR('[55]Récolte_N'!$F$13)=TRUE,"",'[55]Récolte_N'!$F$13)</f>
        <v>48000</v>
      </c>
      <c r="D16" s="150">
        <f t="shared" si="0"/>
        <v>84.5</v>
      </c>
      <c r="E16" s="151">
        <f>IF(ISERROR('[55]Récolte_N'!$H$13)=TRUE,"",'[55]Récolte_N'!$H$13)</f>
        <v>405600</v>
      </c>
      <c r="F16" s="151">
        <f t="shared" si="3"/>
        <v>399300</v>
      </c>
      <c r="G16" s="222">
        <f>IF(ISERROR('[55]Récolte_N'!$I$13)=TRUE,"",'[55]Récolte_N'!$I$13)</f>
        <v>345000</v>
      </c>
      <c r="H16" s="223">
        <f t="shared" si="5"/>
        <v>344488.9</v>
      </c>
      <c r="I16" s="153">
        <f t="shared" si="4"/>
        <v>0.0014836472234662779</v>
      </c>
      <c r="J16" s="154">
        <f t="shared" si="2"/>
        <v>60600</v>
      </c>
      <c r="K16" s="162">
        <f t="shared" si="6"/>
        <v>54811.09999999998</v>
      </c>
      <c r="L16" s="156"/>
      <c r="M16" s="126" t="s">
        <v>10</v>
      </c>
      <c r="N16" s="150">
        <f>IF(ISERROR('[5]Récolte_N'!$F$13)=TRUE,"",'[5]Récolte_N'!$F$13)</f>
        <v>49500</v>
      </c>
      <c r="O16" s="150">
        <f t="shared" si="1"/>
        <v>80.66666666666666</v>
      </c>
      <c r="P16" s="151">
        <f>IF(ISERROR('[5]Récolte_N'!$H$13)=TRUE,"",'[5]Récolte_N'!$H$13)</f>
        <v>399300</v>
      </c>
      <c r="Q16" s="150">
        <f>'[21]OR'!$AI172</f>
        <v>344488.9</v>
      </c>
    </row>
    <row r="17" spans="1:17" ht="13.5" customHeight="1">
      <c r="A17" s="23">
        <v>1790</v>
      </c>
      <c r="B17" s="158" t="s">
        <v>11</v>
      </c>
      <c r="C17" s="150">
        <f>IF(ISERROR('[56]Récolte_N'!$F$13)=TRUE,"",'[56]Récolte_N'!$F$13)</f>
        <v>102200</v>
      </c>
      <c r="D17" s="150">
        <f t="shared" si="0"/>
        <v>80.66536203522504</v>
      </c>
      <c r="E17" s="151">
        <f>IF(ISERROR('[56]Récolte_N'!$H$13)=TRUE,"",'[56]Récolte_N'!$H$13)</f>
        <v>824400</v>
      </c>
      <c r="F17" s="151">
        <f t="shared" si="3"/>
        <v>749300</v>
      </c>
      <c r="G17" s="222">
        <f>IF(ISERROR('[56]Récolte_N'!$I$13)=TRUE,"",'[56]Récolte_N'!$I$13)</f>
        <v>741000</v>
      </c>
      <c r="H17" s="223">
        <f t="shared" si="5"/>
        <v>682877.1</v>
      </c>
      <c r="I17" s="153">
        <f t="shared" si="4"/>
        <v>0.08511473001510828</v>
      </c>
      <c r="J17" s="154">
        <f t="shared" si="2"/>
        <v>83400</v>
      </c>
      <c r="K17" s="162">
        <f t="shared" si="6"/>
        <v>66422.90000000002</v>
      </c>
      <c r="L17" s="156"/>
      <c r="M17" s="126" t="s">
        <v>11</v>
      </c>
      <c r="N17" s="150">
        <f>IF(ISERROR('[6]Récolte_N'!$F$13)=TRUE,"",'[6]Récolte_N'!$F$13)</f>
        <v>96200</v>
      </c>
      <c r="O17" s="150">
        <f t="shared" si="1"/>
        <v>77.88981288981289</v>
      </c>
      <c r="P17" s="151">
        <f>IF(ISERROR('[6]Récolte_N'!$H$13)=TRUE,"",'[6]Récolte_N'!$H$13)</f>
        <v>749300</v>
      </c>
      <c r="Q17" s="150">
        <f>'[21]OR'!$AI173</f>
        <v>682877.1</v>
      </c>
    </row>
    <row r="18" spans="1:17" ht="13.5" customHeight="1">
      <c r="A18" s="23" t="s">
        <v>13</v>
      </c>
      <c r="B18" s="158" t="s">
        <v>12</v>
      </c>
      <c r="C18" s="150">
        <f>IF(ISERROR('[57]Récolte_N'!$F$13)=TRUE,"",'[57]Récolte_N'!$F$13)</f>
        <v>38750</v>
      </c>
      <c r="D18" s="150">
        <f t="shared" si="0"/>
        <v>55.43225806451613</v>
      </c>
      <c r="E18" s="151">
        <f>IF(ISERROR('[57]Récolte_N'!$H$13)=TRUE,"",'[57]Récolte_N'!$H$13)</f>
        <v>214800</v>
      </c>
      <c r="F18" s="151">
        <f t="shared" si="3"/>
        <v>202420</v>
      </c>
      <c r="G18" s="222">
        <f>IF(ISERROR('[57]Récolte_N'!$I$13)=TRUE,"",'[57]Récolte_N'!$I$13)</f>
        <v>115000</v>
      </c>
      <c r="H18" s="223">
        <f t="shared" si="5"/>
        <v>114149.3</v>
      </c>
      <c r="I18" s="153">
        <f t="shared" si="4"/>
        <v>0.007452520514799499</v>
      </c>
      <c r="J18" s="154">
        <f t="shared" si="2"/>
        <v>99800</v>
      </c>
      <c r="K18" s="162">
        <f t="shared" si="6"/>
        <v>88270.7</v>
      </c>
      <c r="L18" s="156"/>
      <c r="M18" s="126" t="s">
        <v>12</v>
      </c>
      <c r="N18" s="150">
        <f>IF(ISERROR('[7]Récolte_N'!$F$13)=TRUE,"",'[7]Récolte_N'!$F$13)</f>
        <v>38075</v>
      </c>
      <c r="O18" s="150">
        <f t="shared" si="1"/>
        <v>53.16349310571241</v>
      </c>
      <c r="P18" s="151">
        <f>IF(ISERROR('[7]Récolte_N'!$H$13)=TRUE,"",'[7]Récolte_N'!$H$13)</f>
        <v>202420</v>
      </c>
      <c r="Q18" s="150">
        <f>'[21]OR'!$AI174</f>
        <v>114149.3</v>
      </c>
    </row>
    <row r="19" spans="1:17" ht="13.5" customHeight="1">
      <c r="A19" s="23" t="s">
        <v>13</v>
      </c>
      <c r="B19" s="158" t="s">
        <v>14</v>
      </c>
      <c r="C19" s="150">
        <f>IF(ISERROR('[58]Récolte_N'!$F$13)=TRUE,"",'[58]Récolte_N'!$F$13)</f>
        <v>10950</v>
      </c>
      <c r="D19" s="150">
        <f t="shared" si="0"/>
        <v>33.6986301369863</v>
      </c>
      <c r="E19" s="151">
        <f>IF(ISERROR('[58]Récolte_N'!$H$13)=TRUE,"",'[58]Récolte_N'!$H$13)</f>
        <v>36900</v>
      </c>
      <c r="F19" s="151">
        <f t="shared" si="3"/>
        <v>35300</v>
      </c>
      <c r="G19" s="222">
        <f>IF(ISERROR('[58]Récolte_N'!$I$13)=TRUE,"",'[58]Récolte_N'!$I$13)</f>
        <v>17000</v>
      </c>
      <c r="H19" s="223">
        <f t="shared" si="5"/>
        <v>16689</v>
      </c>
      <c r="I19" s="153">
        <f t="shared" si="4"/>
        <v>0.018635029061058184</v>
      </c>
      <c r="J19" s="154">
        <f t="shared" si="2"/>
        <v>19900</v>
      </c>
      <c r="K19" s="162">
        <f t="shared" si="6"/>
        <v>18611</v>
      </c>
      <c r="L19" s="156"/>
      <c r="M19" s="126" t="s">
        <v>14</v>
      </c>
      <c r="N19" s="150">
        <f>IF(ISERROR('[8]Récolte_N'!$F$13)=TRUE,"",'[8]Récolte_N'!$F$13)</f>
        <v>9250</v>
      </c>
      <c r="O19" s="150">
        <f t="shared" si="1"/>
        <v>38.16216216216216</v>
      </c>
      <c r="P19" s="151">
        <f>IF(ISERROR('[8]Récolte_N'!$H$13)=TRUE,"",'[8]Récolte_N'!$H$13)</f>
        <v>35300</v>
      </c>
      <c r="Q19" s="150">
        <f>'[21]OR'!$AI175</f>
        <v>16689</v>
      </c>
    </row>
    <row r="20" spans="1:17" ht="13.5" customHeight="1">
      <c r="A20" s="23" t="s">
        <v>13</v>
      </c>
      <c r="B20" s="158" t="s">
        <v>27</v>
      </c>
      <c r="C20" s="150">
        <f>IF(ISERROR('[59]Récolte_N'!$F$13)=TRUE,"",'[59]Récolte_N'!$F$13)</f>
        <v>280800</v>
      </c>
      <c r="D20" s="150">
        <f>IF(OR(C20="",C20=0),"",(E20/C20)*10)</f>
        <v>69.93233618233619</v>
      </c>
      <c r="E20" s="151">
        <f>IF(ISERROR('[59]Récolte_N'!$H$13)=TRUE,"",'[59]Récolte_N'!$H$13)</f>
        <v>1963700</v>
      </c>
      <c r="F20" s="151">
        <f t="shared" si="3"/>
        <v>1779140</v>
      </c>
      <c r="G20" s="222">
        <f>IF(ISERROR('[59]Récolte_N'!$I$13)=TRUE,"",'[59]Récolte_N'!$I$13)</f>
        <v>1893600</v>
      </c>
      <c r="H20" s="223">
        <f t="shared" si="5"/>
        <v>1643646.2</v>
      </c>
      <c r="I20" s="153">
        <f t="shared" si="4"/>
        <v>0.15207275142302534</v>
      </c>
      <c r="J20" s="154">
        <f t="shared" si="2"/>
        <v>70100</v>
      </c>
      <c r="K20" s="162">
        <f t="shared" si="6"/>
        <v>135493.80000000005</v>
      </c>
      <c r="L20" s="156"/>
      <c r="M20" s="126" t="s">
        <v>27</v>
      </c>
      <c r="N20" s="150">
        <f>IF(ISERROR('[9]Récolte_N'!$F$13)=TRUE,"",'[9]Récolte_N'!$F$13)</f>
        <v>268770</v>
      </c>
      <c r="O20" s="150">
        <f>IF(OR(N20="",N20=0),"",(P20/N20)*10)</f>
        <v>66.19563195297094</v>
      </c>
      <c r="P20" s="151">
        <f>IF(ISERROR('[9]Récolte_N'!$H$13)=TRUE,"",'[9]Récolte_N'!$H$13)</f>
        <v>1779140</v>
      </c>
      <c r="Q20" s="150">
        <f>'[21]OR'!$AI176</f>
        <v>1643646.2</v>
      </c>
    </row>
    <row r="21" spans="1:17" ht="13.5" customHeight="1">
      <c r="A21" s="23" t="s">
        <v>13</v>
      </c>
      <c r="B21" s="158" t="s">
        <v>15</v>
      </c>
      <c r="C21" s="150">
        <f>IF(ISERROR('[60]Récolte_N'!$F$13)=TRUE,"",'[60]Récolte_N'!$F$13)</f>
        <v>172000</v>
      </c>
      <c r="D21" s="150">
        <f>IF(OR(C21="",C21=0),"",(E21/C21)*10)</f>
        <v>60.46511627906977</v>
      </c>
      <c r="E21" s="151">
        <f>IF(ISERROR('[60]Récolte_N'!$H$13)=TRUE,"",'[60]Récolte_N'!$H$13)</f>
        <v>1040000</v>
      </c>
      <c r="F21" s="151">
        <f t="shared" si="3"/>
        <v>853000</v>
      </c>
      <c r="G21" s="222">
        <f>IF(ISERROR('[60]Récolte_N'!$I$13)=TRUE,"",'[60]Récolte_N'!$I$13)</f>
        <v>890000</v>
      </c>
      <c r="H21" s="223">
        <f t="shared" si="5"/>
        <v>708852.2</v>
      </c>
      <c r="I21" s="153">
        <f t="shared" si="4"/>
        <v>0.2555508750625308</v>
      </c>
      <c r="J21" s="154">
        <f t="shared" si="2"/>
        <v>150000</v>
      </c>
      <c r="K21" s="162">
        <f t="shared" si="6"/>
        <v>144147.80000000005</v>
      </c>
      <c r="L21" s="156"/>
      <c r="M21" s="126" t="s">
        <v>15</v>
      </c>
      <c r="N21" s="150">
        <f>IF(ISERROR('[10]Récolte_N'!$F$13)=TRUE,"",'[10]Récolte_N'!$F$13)</f>
        <v>151400</v>
      </c>
      <c r="O21" s="150">
        <f>IF(OR(N21="",N21=0),"",(P21/N21)*10)</f>
        <v>56.34081902245707</v>
      </c>
      <c r="P21" s="151">
        <f>IF(ISERROR('[10]Récolte_N'!$H$13)=TRUE,"",'[10]Récolte_N'!$H$13)</f>
        <v>853000</v>
      </c>
      <c r="Q21" s="150">
        <f>'[21]OR'!$AI177</f>
        <v>708852.2</v>
      </c>
    </row>
    <row r="22" spans="1:17" ht="13.5" customHeight="1">
      <c r="A22" s="23" t="s">
        <v>13</v>
      </c>
      <c r="B22" s="158" t="s">
        <v>29</v>
      </c>
      <c r="C22" s="150">
        <f>IF(ISERROR('[61]Récolte_N'!$F$13)=TRUE,"",'[61]Récolte_N'!$F$13)</f>
        <v>4700</v>
      </c>
      <c r="D22" s="150">
        <f>IF(OR(C22="",C22=0),"",(E22/C22)*10)</f>
        <v>61.70212765957447</v>
      </c>
      <c r="E22" s="151">
        <f>IF(ISERROR('[61]Récolte_N'!$H$13)=TRUE,"",'[61]Récolte_N'!$H$13)</f>
        <v>29000</v>
      </c>
      <c r="F22" s="151">
        <f t="shared" si="3"/>
        <v>25700</v>
      </c>
      <c r="G22" s="222">
        <f>IF(ISERROR('[61]Récolte_N'!$I$13)=TRUE,"",'[61]Récolte_N'!$I$13)</f>
        <v>10300</v>
      </c>
      <c r="H22" s="223">
        <f t="shared" si="5"/>
        <v>7050</v>
      </c>
      <c r="I22" s="153">
        <f t="shared" si="4"/>
        <v>0.46099290780141855</v>
      </c>
      <c r="J22" s="154">
        <f t="shared" si="2"/>
        <v>18700</v>
      </c>
      <c r="K22" s="162">
        <f t="shared" si="6"/>
        <v>18650</v>
      </c>
      <c r="L22" s="156"/>
      <c r="M22" s="126" t="s">
        <v>29</v>
      </c>
      <c r="N22" s="150">
        <f>IF(ISERROR('[11]Récolte_N'!$F$13)=TRUE,"",'[11]Récolte_N'!$F$13)</f>
        <v>4300</v>
      </c>
      <c r="O22" s="150">
        <f>IF(OR(N22="",N22=0),"",(P22/N22)*10)</f>
        <v>59.76744186046511</v>
      </c>
      <c r="P22" s="151">
        <f>IF(ISERROR('[11]Récolte_N'!$H$13)=TRUE,"",'[11]Récolte_N'!$H$13)</f>
        <v>25700</v>
      </c>
      <c r="Q22" s="150">
        <f>'[21]OR'!$AI178</f>
        <v>7050</v>
      </c>
    </row>
    <row r="23" spans="1:17" ht="13.5" customHeight="1">
      <c r="A23" s="23" t="s">
        <v>13</v>
      </c>
      <c r="B23" s="158" t="s">
        <v>16</v>
      </c>
      <c r="C23" s="150">
        <f>IF(ISERROR('[62]Récolte_N'!$F$13)=TRUE,"",'[62]Récolte_N'!$F$13)</f>
        <v>73921</v>
      </c>
      <c r="D23" s="150">
        <f t="shared" si="0"/>
        <v>73.00836027651141</v>
      </c>
      <c r="E23" s="151">
        <f>IF(ISERROR('[62]Récolte_N'!$H$13)=TRUE,"",'[62]Récolte_N'!$H$13)</f>
        <v>539685.1</v>
      </c>
      <c r="F23" s="151">
        <f t="shared" si="3"/>
        <v>507684.5</v>
      </c>
      <c r="G23" s="222">
        <f>IF(ISERROR('[62]Récolte_N'!$I$13)=TRUE,"",'[62]Récolte_N'!$I$13)</f>
        <v>400000</v>
      </c>
      <c r="H23" s="223">
        <f t="shared" si="5"/>
        <v>328900</v>
      </c>
      <c r="I23" s="153">
        <f t="shared" si="4"/>
        <v>0.21617512921860738</v>
      </c>
      <c r="J23" s="154">
        <f t="shared" si="2"/>
        <v>139685.09999999998</v>
      </c>
      <c r="K23" s="162">
        <f t="shared" si="6"/>
        <v>178784.5</v>
      </c>
      <c r="L23" s="156"/>
      <c r="M23" s="126" t="s">
        <v>16</v>
      </c>
      <c r="N23" s="150">
        <f>IF(ISERROR('[12]Récolte_N'!$F$13)=TRUE,"",'[12]Récolte_N'!$F$13)</f>
        <v>71361</v>
      </c>
      <c r="O23" s="150">
        <f aca="true" t="shared" si="7" ref="O23:O31">IF(OR(N23="",N23=0),"",(P23/N23)*10)</f>
        <v>71.14313140230658</v>
      </c>
      <c r="P23" s="151">
        <f>IF(ISERROR('[12]Récolte_N'!$H$13)=TRUE,"",'[12]Récolte_N'!$H$13)</f>
        <v>507684.5</v>
      </c>
      <c r="Q23" s="150">
        <f>'[21]OR'!$AI179</f>
        <v>328900</v>
      </c>
    </row>
    <row r="24" spans="1:17" ht="13.5" customHeight="1">
      <c r="A24" s="23" t="s">
        <v>13</v>
      </c>
      <c r="B24" s="158" t="s">
        <v>17</v>
      </c>
      <c r="C24" s="150">
        <f>IF(ISERROR('[63]Récolte_N'!$F$13)=TRUE,"",'[63]Récolte_N'!$F$13)</f>
        <v>64490</v>
      </c>
      <c r="D24" s="150">
        <f t="shared" si="0"/>
        <v>68.48813769576678</v>
      </c>
      <c r="E24" s="151">
        <f>IF(ISERROR('[63]Récolte_N'!$H$13)=TRUE,"",'[63]Récolte_N'!$H$13)</f>
        <v>441680</v>
      </c>
      <c r="F24" s="151">
        <f t="shared" si="3"/>
        <v>308040</v>
      </c>
      <c r="G24" s="222">
        <f>IF(ISERROR('[63]Récolte_N'!$I$13)=TRUE,"",'[63]Récolte_N'!$I$13)</f>
        <v>288000</v>
      </c>
      <c r="H24" s="223">
        <f t="shared" si="5"/>
        <v>181966.8</v>
      </c>
      <c r="I24" s="153">
        <f t="shared" si="4"/>
        <v>0.582706295873753</v>
      </c>
      <c r="J24" s="154">
        <f t="shared" si="2"/>
        <v>153680</v>
      </c>
      <c r="K24" s="162">
        <f t="shared" si="6"/>
        <v>126073.20000000001</v>
      </c>
      <c r="L24" s="156"/>
      <c r="M24" s="126" t="s">
        <v>17</v>
      </c>
      <c r="N24" s="150">
        <f>IF(ISERROR('[13]Récolte_N'!$F$13)=TRUE,"",'[13]Récolte_N'!$F$13)</f>
        <v>50360</v>
      </c>
      <c r="O24" s="150">
        <f t="shared" si="7"/>
        <v>61.16759332803812</v>
      </c>
      <c r="P24" s="151">
        <f>IF(ISERROR('[13]Récolte_N'!$H$13)=TRUE,"",'[13]Récolte_N'!$H$13)</f>
        <v>308040</v>
      </c>
      <c r="Q24" s="150">
        <f>'[21]OR'!$AI180</f>
        <v>181966.8</v>
      </c>
    </row>
    <row r="25" spans="1:17" ht="13.5" customHeight="1">
      <c r="A25" s="23" t="s">
        <v>13</v>
      </c>
      <c r="B25" s="158" t="s">
        <v>18</v>
      </c>
      <c r="C25" s="150">
        <f>IF(ISERROR('[64]Récolte_N'!$F$13)=TRUE,"",'[64]Récolte_N'!$F$13)</f>
        <v>287900</v>
      </c>
      <c r="D25" s="150">
        <f t="shared" si="0"/>
        <v>69.53803403959708</v>
      </c>
      <c r="E25" s="151">
        <f>IF(ISERROR('[64]Récolte_N'!$H$13)=TRUE,"",'[64]Récolte_N'!$H$13)</f>
        <v>2002000</v>
      </c>
      <c r="F25" s="151">
        <f t="shared" si="3"/>
        <v>1739000</v>
      </c>
      <c r="G25" s="222">
        <f>IF(ISERROR('[64]Récolte_N'!$I$13)=TRUE,"",'[64]Récolte_N'!$I$13)</f>
        <v>1905000</v>
      </c>
      <c r="H25" s="223">
        <f t="shared" si="5"/>
        <v>1585130.1</v>
      </c>
      <c r="I25" s="153">
        <f t="shared" si="4"/>
        <v>0.20179409879353116</v>
      </c>
      <c r="J25" s="154">
        <f t="shared" si="2"/>
        <v>97000</v>
      </c>
      <c r="K25" s="162">
        <f t="shared" si="6"/>
        <v>153869.8999999999</v>
      </c>
      <c r="L25" s="156"/>
      <c r="M25" s="126" t="s">
        <v>18</v>
      </c>
      <c r="N25" s="150">
        <f>IF(ISERROR('[14]Récolte_N'!$F$13)=TRUE,"",'[14]Récolte_N'!$F$13)</f>
        <v>264900</v>
      </c>
      <c r="O25" s="150">
        <f t="shared" si="7"/>
        <v>65.6474141185353</v>
      </c>
      <c r="P25" s="151">
        <f>IF(ISERROR('[14]Récolte_N'!$H$13)=TRUE,"",'[14]Récolte_N'!$H$13)</f>
        <v>1739000</v>
      </c>
      <c r="Q25" s="150">
        <f>'[21]OR'!$AI181</f>
        <v>1585130.1</v>
      </c>
    </row>
    <row r="26" spans="1:17" ht="13.5" customHeight="1">
      <c r="A26" s="23" t="s">
        <v>13</v>
      </c>
      <c r="B26" s="158" t="s">
        <v>19</v>
      </c>
      <c r="C26" s="150">
        <f>IF(ISERROR('[65]Récolte_N'!$F$13)=TRUE,"",'[65]Récolte_N'!$F$13)</f>
        <v>74410</v>
      </c>
      <c r="D26" s="150">
        <f t="shared" si="0"/>
        <v>75.7074317968015</v>
      </c>
      <c r="E26" s="151">
        <f>IF(ISERROR('[65]Récolte_N'!$H$13)=TRUE,"",'[65]Récolte_N'!$H$13)</f>
        <v>563339</v>
      </c>
      <c r="F26" s="151">
        <f t="shared" si="3"/>
        <v>502180</v>
      </c>
      <c r="G26" s="222">
        <f>IF(ISERROR('[65]Récolte_N'!$I$13)=TRUE,"",'[65]Récolte_N'!$I$13)</f>
        <v>530000</v>
      </c>
      <c r="H26" s="223">
        <f t="shared" si="5"/>
        <v>472952.3</v>
      </c>
      <c r="I26" s="153">
        <f t="shared" si="4"/>
        <v>0.12062040928863227</v>
      </c>
      <c r="J26" s="154">
        <f t="shared" si="2"/>
        <v>33339</v>
      </c>
      <c r="K26" s="162">
        <f t="shared" si="6"/>
        <v>29227.70000000001</v>
      </c>
      <c r="L26" s="156"/>
      <c r="M26" s="126" t="s">
        <v>19</v>
      </c>
      <c r="N26" s="150">
        <f>IF(ISERROR('[15]Récolte_N'!$F$13)=TRUE,"",'[15]Récolte_N'!$F$13)</f>
        <v>70250</v>
      </c>
      <c r="O26" s="150">
        <f t="shared" si="7"/>
        <v>71.4846975088968</v>
      </c>
      <c r="P26" s="151">
        <f>IF(ISERROR('[15]Récolte_N'!$H$13)=TRUE,"",'[15]Récolte_N'!$H$13)</f>
        <v>502180</v>
      </c>
      <c r="Q26" s="150">
        <f>'[21]OR'!$AI182</f>
        <v>472952.3</v>
      </c>
    </row>
    <row r="27" spans="1:17" ht="13.5" customHeight="1">
      <c r="A27" s="23" t="s">
        <v>13</v>
      </c>
      <c r="B27" s="158" t="s">
        <v>20</v>
      </c>
      <c r="C27" s="150">
        <f>IF(ISERROR('[66]Récolte_N'!$F$13)=TRUE,"",'[66]Récolte_N'!$F$13)</f>
        <v>108670</v>
      </c>
      <c r="D27" s="150">
        <f t="shared" si="0"/>
        <v>62.06193061562529</v>
      </c>
      <c r="E27" s="151">
        <f>IF(ISERROR('[66]Récolte_N'!$H$13)=TRUE,"",'[66]Récolte_N'!$H$13)</f>
        <v>674427</v>
      </c>
      <c r="F27" s="151">
        <f t="shared" si="3"/>
        <v>584865</v>
      </c>
      <c r="G27" s="222">
        <f>IF(ISERROR('[66]Récolte_N'!$I$13)=TRUE,"",'[66]Récolte_N'!$I$13)</f>
        <v>560000</v>
      </c>
      <c r="H27" s="223">
        <f t="shared" si="5"/>
        <v>490610.4</v>
      </c>
      <c r="I27" s="153">
        <f t="shared" si="4"/>
        <v>0.1414352406716204</v>
      </c>
      <c r="J27" s="154">
        <f t="shared" si="2"/>
        <v>114427</v>
      </c>
      <c r="K27" s="162">
        <f t="shared" si="6"/>
        <v>94254.59999999998</v>
      </c>
      <c r="L27" s="156"/>
      <c r="M27" s="126" t="s">
        <v>20</v>
      </c>
      <c r="N27" s="150">
        <f>IF(ISERROR('[16]Récolte_N'!$F$13)=TRUE,"",'[16]Récolte_N'!$F$13)</f>
        <v>98100</v>
      </c>
      <c r="O27" s="150">
        <f t="shared" si="7"/>
        <v>59.61926605504587</v>
      </c>
      <c r="P27" s="151">
        <f>IF(ISERROR('[16]Récolte_N'!$H$13)=TRUE,"",'[16]Récolte_N'!$H$13)</f>
        <v>584865</v>
      </c>
      <c r="Q27" s="150">
        <f>'[21]OR'!$AI183</f>
        <v>490610.4</v>
      </c>
    </row>
    <row r="28" spans="1:17" ht="13.5" customHeight="1">
      <c r="A28" s="23" t="s">
        <v>13</v>
      </c>
      <c r="B28" s="158" t="s">
        <v>21</v>
      </c>
      <c r="C28" s="150">
        <f>IF(ISERROR('[67]Récolte_N'!$F$13)=TRUE,"",'[67]Récolte_N'!$F$13)</f>
        <v>54336</v>
      </c>
      <c r="D28" s="150">
        <f t="shared" si="0"/>
        <v>80.14999999999999</v>
      </c>
      <c r="E28" s="151">
        <f>IF(ISERROR('[67]Récolte_N'!$H$13)=TRUE,"",'[67]Récolte_N'!$H$13)</f>
        <v>435503.04</v>
      </c>
      <c r="F28" s="151">
        <f t="shared" si="3"/>
        <v>375094.20000000007</v>
      </c>
      <c r="G28" s="222">
        <f>IF(ISERROR('[67]Récolte_N'!$I$13)=TRUE,"",'[67]Récolte_N'!$I$13)</f>
        <v>400000</v>
      </c>
      <c r="H28" s="223">
        <f t="shared" si="5"/>
        <v>323031.2</v>
      </c>
      <c r="I28" s="153">
        <f t="shared" si="4"/>
        <v>0.23827048285119212</v>
      </c>
      <c r="J28" s="154">
        <f t="shared" si="2"/>
        <v>35503.03999999998</v>
      </c>
      <c r="K28" s="162">
        <f t="shared" si="6"/>
        <v>52063.00000000006</v>
      </c>
      <c r="L28" s="156"/>
      <c r="M28" s="126" t="s">
        <v>21</v>
      </c>
      <c r="N28" s="150">
        <f>IF(ISERROR('[17]Récolte_N'!$F$13)=TRUE,"",'[17]Récolte_N'!$F$13)</f>
        <v>49400</v>
      </c>
      <c r="O28" s="150">
        <f t="shared" si="7"/>
        <v>75.93000000000002</v>
      </c>
      <c r="P28" s="151">
        <f>IF(ISERROR('[17]Récolte_N'!$H$13)=TRUE,"",'[17]Récolte_N'!$H$13)</f>
        <v>375094.20000000007</v>
      </c>
      <c r="Q28" s="150">
        <f>'[21]OR'!$AI184</f>
        <v>323031.2</v>
      </c>
    </row>
    <row r="29" spans="2:17" ht="12.75">
      <c r="B29" s="158" t="s">
        <v>30</v>
      </c>
      <c r="C29" s="150">
        <f>IF(ISERROR('[68]Récolte_N'!$F$13)=TRUE,"",'[68]Récolte_N'!$F$13)</f>
        <v>47000</v>
      </c>
      <c r="D29" s="150">
        <f t="shared" si="0"/>
        <v>71.45026708918063</v>
      </c>
      <c r="E29" s="151">
        <f>IF(ISERROR('[68]Récolte_N'!$H$13)=TRUE,"",'[68]Récolte_N'!$H$13)</f>
        <v>335816.25531914894</v>
      </c>
      <c r="F29" s="151">
        <f t="shared" si="3"/>
        <v>301241.3953488372</v>
      </c>
      <c r="G29" s="222">
        <f>IF(ISERROR('[68]Récolte_N'!$I$13)=TRUE,"",'[68]Récolte_N'!$I$13)</f>
        <v>255000</v>
      </c>
      <c r="H29" s="223">
        <f t="shared" si="5"/>
        <v>215161.2</v>
      </c>
      <c r="I29" s="153">
        <f t="shared" si="4"/>
        <v>0.18515791880692234</v>
      </c>
      <c r="J29" s="154">
        <f t="shared" si="2"/>
        <v>80816.25531914894</v>
      </c>
      <c r="K29" s="162">
        <f t="shared" si="6"/>
        <v>86080.19534883718</v>
      </c>
      <c r="M29" s="126" t="s">
        <v>30</v>
      </c>
      <c r="N29" s="150">
        <f>IF(ISERROR('[18]Récolte_N'!$F$13)=TRUE,"",'[18]Récolte_N'!$F$13)</f>
        <v>43000</v>
      </c>
      <c r="O29" s="150">
        <f t="shared" si="7"/>
        <v>70.05613845321795</v>
      </c>
      <c r="P29" s="151">
        <f>IF(ISERROR('[18]Récolte_N'!$H$13)=TRUE,"",'[18]Récolte_N'!$H$13)</f>
        <v>301241.3953488372</v>
      </c>
      <c r="Q29" s="150">
        <f>'[21]OR'!$AI185</f>
        <v>215161.2</v>
      </c>
    </row>
    <row r="30" spans="2:17" ht="12.75">
      <c r="B30" s="158" t="s">
        <v>22</v>
      </c>
      <c r="C30" s="150">
        <f>IF(ISERROR('[69]Récolte_N '!$F$13)=TRUE,"",'[69]Récolte_N '!$F$13)</f>
        <v>94787</v>
      </c>
      <c r="D30" s="150">
        <f t="shared" si="0"/>
        <v>47.90097798221275</v>
      </c>
      <c r="E30" s="151">
        <f>IF(ISERROR('[69]Récolte_N '!$H$13)=TRUE,"",'[69]Récolte_N '!$H$13)</f>
        <v>454039</v>
      </c>
      <c r="F30" s="151">
        <f t="shared" si="3"/>
        <v>423948</v>
      </c>
      <c r="G30" s="222">
        <f>IF(ISERROR('[69]Récolte_N '!$I$13)=TRUE,"",'[69]Récolte_N '!$I$13)</f>
        <v>220000</v>
      </c>
      <c r="H30" s="223">
        <f t="shared" si="5"/>
        <v>188128.6</v>
      </c>
      <c r="I30" s="153">
        <f>IF(OR(H30=0,H30=""),"",(G30/H30)-1)</f>
        <v>0.16941283781413352</v>
      </c>
      <c r="J30" s="154">
        <f t="shared" si="2"/>
        <v>234039</v>
      </c>
      <c r="K30" s="162">
        <f t="shared" si="6"/>
        <v>235819.4</v>
      </c>
      <c r="L30" s="29"/>
      <c r="M30" s="126" t="s">
        <v>22</v>
      </c>
      <c r="N30" s="150">
        <f>IF(ISERROR('[19]Récolte_N'!$F$13)=TRUE,"",'[19]Récolte_N'!$F$13)</f>
        <v>87790</v>
      </c>
      <c r="O30" s="150">
        <f t="shared" si="7"/>
        <v>48.29114933363709</v>
      </c>
      <c r="P30" s="151">
        <f>IF(ISERROR('[19]Récolte_N'!$H$13)=TRUE,"",'[19]Récolte_N'!$H$13)</f>
        <v>423948</v>
      </c>
      <c r="Q30" s="150">
        <f>'[21]OR'!$AI186</f>
        <v>188128.6</v>
      </c>
    </row>
    <row r="31" spans="2:17" ht="12.75">
      <c r="B31" s="158" t="s">
        <v>23</v>
      </c>
      <c r="C31" s="150">
        <f>IF(ISERROR('[70]Récolte_N'!$F$13)=TRUE,"",'[70]Récolte_N'!$F$13)</f>
        <v>13300</v>
      </c>
      <c r="D31" s="150">
        <f t="shared" si="0"/>
        <v>41.203007518796994</v>
      </c>
      <c r="E31" s="151">
        <f>IF(ISERROR('[70]Récolte_N'!$H$13)=TRUE,"",'[70]Récolte_N'!$H$13)</f>
        <v>54800</v>
      </c>
      <c r="F31" s="151">
        <f t="shared" si="3"/>
        <v>51765</v>
      </c>
      <c r="G31" s="222">
        <f>IF(ISERROR('[70]Récolte_N'!$I$13)=TRUE,"",'[70]Récolte_N'!$I$13)</f>
        <v>24400</v>
      </c>
      <c r="H31" s="223">
        <f t="shared" si="5"/>
        <v>21880.9</v>
      </c>
      <c r="I31" s="153">
        <f t="shared" si="4"/>
        <v>0.11512780552902302</v>
      </c>
      <c r="J31" s="154">
        <f t="shared" si="2"/>
        <v>30400</v>
      </c>
      <c r="K31" s="162">
        <f t="shared" si="6"/>
        <v>29884.1</v>
      </c>
      <c r="M31" s="126" t="s">
        <v>23</v>
      </c>
      <c r="N31" s="150">
        <f>IF(ISERROR('[20]Récolte_N'!$F$13)=TRUE,"",'[20]Récolte_N'!$F$13)</f>
        <v>11750</v>
      </c>
      <c r="O31" s="150">
        <f t="shared" si="7"/>
        <v>44.055319148936164</v>
      </c>
      <c r="P31" s="151">
        <f>IF(ISERROR('[20]Récolte_N'!$H$13)=TRUE,"",'[20]Récolte_N'!$H$13)</f>
        <v>51765</v>
      </c>
      <c r="Q31" s="150">
        <f>'[21]OR'!$AI187</f>
        <v>21880.9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224"/>
    </row>
    <row r="33" spans="2:17" ht="15.75" thickBot="1">
      <c r="B33" s="171" t="s">
        <v>24</v>
      </c>
      <c r="C33" s="172">
        <f>IF(SUM(C12:C31)=0,"",SUM(C12:C31))</f>
        <v>1755929</v>
      </c>
      <c r="D33" s="172">
        <f>IF(OR(C33="",C33=0),"",(E33/C33)*10)</f>
        <v>66.48050345611439</v>
      </c>
      <c r="E33" s="172">
        <f>IF(SUM(E12:E31)=0,"",SUM(E12:E31))</f>
        <v>11673504.395319147</v>
      </c>
      <c r="F33" s="173">
        <f>IF(SUM(F12:F31)=0,"",SUM(F12:F31))</f>
        <v>10325387.095348837</v>
      </c>
      <c r="G33" s="174">
        <f>IF(SUM(G12:G31)=0,"",SUM(G12:G31))</f>
        <v>9869550</v>
      </c>
      <c r="H33" s="175">
        <f>IF(SUM(H12:H31)=0,"",SUM(H12:H31))</f>
        <v>8442582.600000001</v>
      </c>
      <c r="I33" s="176">
        <f>IF(OR(G33=0,G33=""),"",(G33/H33)-1)</f>
        <v>0.16902024742997468</v>
      </c>
      <c r="J33" s="177">
        <f>SUM(J12:J31)</f>
        <v>1803954.3953191491</v>
      </c>
      <c r="K33" s="178">
        <f>SUM(K12:K31)</f>
        <v>1882804.495348837</v>
      </c>
      <c r="M33" s="179" t="s">
        <v>24</v>
      </c>
      <c r="N33" s="180">
        <f>IF(SUM(N12:N31)=0,"",SUM(N12:N31))</f>
        <v>1634686</v>
      </c>
      <c r="O33" s="180">
        <f>IF(OR(N33="",N33=0),"",(P33/N33)*10)</f>
        <v>63.16434529535848</v>
      </c>
      <c r="P33" s="177">
        <f>IF(SUM(P12:P31)=0,"",SUM(P12:P31))</f>
        <v>10325387.095348837</v>
      </c>
      <c r="Q33" s="181">
        <f>IF(SUM(Q12:Q31)=0,"",SUM(Q12:Q31))</f>
        <v>8442582.600000001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1634686</v>
      </c>
      <c r="D35" s="189">
        <f>IF(OR(C35="",C35=0),"",(E35/C35)*10)</f>
        <v>63.16434529535848</v>
      </c>
      <c r="E35" s="189">
        <f>P33</f>
        <v>10325387.095348837</v>
      </c>
      <c r="G35" s="189">
        <f>Q33</f>
        <v>8442582.600000001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0.07416898413517958</v>
      </c>
      <c r="D37" s="192">
        <f>IF(OR(D33="",D33=0),"",(D33/D35)-1)</f>
        <v>0.052500475469973606</v>
      </c>
      <c r="E37" s="192">
        <f>IF(OR(E33="",E33=0),"",(E33/E35)-1)</f>
        <v>0.13056336653737488</v>
      </c>
      <c r="G37" s="192">
        <f>IF(OR(G33="",G33=0),"",(G33/G35)-1)</f>
        <v>0.16902024742997468</v>
      </c>
      <c r="H37" s="185"/>
      <c r="I37" s="186"/>
      <c r="J37" s="187"/>
    </row>
    <row r="38" ht="11.25" thickBot="1"/>
    <row r="39" spans="2:9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</row>
    <row r="40" spans="2:9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</row>
    <row r="41" spans="2:9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  <c r="I41" s="29"/>
    </row>
    <row r="42" spans="2:9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</row>
    <row r="43" spans="2:9" ht="12">
      <c r="B43" s="118" t="s">
        <v>8</v>
      </c>
      <c r="C43" s="81">
        <f>'[22]OR'!$AI168</f>
        <v>49377.7</v>
      </c>
      <c r="D43" s="53">
        <f>'[21]OR'!$AF168</f>
        <v>47743.2</v>
      </c>
      <c r="E43" s="212">
        <f>IF(OR(G12="",G12=0),"",C43/G12)</f>
        <v>0.9272807511737089</v>
      </c>
      <c r="F43" s="71">
        <f>IF(OR(H12="",H12=0),"",D43/H12)</f>
        <v>0.9275963769045148</v>
      </c>
      <c r="G43" s="213">
        <f>IF(OR(E43="",E43=0),"",(E43-F43)*100)</f>
        <v>-0.031562573080590184</v>
      </c>
      <c r="H43" s="185">
        <f>IF(E12="","",(G12/E12))</f>
        <v>0.5139465302576971</v>
      </c>
      <c r="I43" s="29"/>
    </row>
    <row r="44" spans="2:9" ht="12">
      <c r="B44" s="118" t="s">
        <v>31</v>
      </c>
      <c r="C44" s="53">
        <f>'[22]OR'!$AI169</f>
        <v>70533.2</v>
      </c>
      <c r="D44" s="53">
        <f>'[21]OR'!$AF169</f>
        <v>62775.6</v>
      </c>
      <c r="E44" s="71">
        <f>IF(OR(G13="",G13=0),"",C44/G13)</f>
        <v>0.8928253164556962</v>
      </c>
      <c r="F44" s="71">
        <f>IF(OR(H13="",H13=0),"",D44/H13)</f>
        <v>0.8733522633206685</v>
      </c>
      <c r="G44" s="213">
        <f>IF(OR(E44="",E44=0),"",(E44-F44)*100)</f>
        <v>1.9473053135027674</v>
      </c>
      <c r="H44" s="185">
        <f>IF(E13="","",(G13/E13))</f>
        <v>0.3688916905979314</v>
      </c>
      <c r="I44" s="29"/>
    </row>
    <row r="45" spans="2:9" ht="12">
      <c r="B45" s="118" t="s">
        <v>9</v>
      </c>
      <c r="C45" s="53">
        <f>'[22]OR'!$AI170</f>
        <v>947259.9</v>
      </c>
      <c r="D45" s="53">
        <f>'[21]OR'!$AF170</f>
        <v>840121.6</v>
      </c>
      <c r="E45" s="71">
        <f aca="true" t="shared" si="8" ref="E45:F62">IF(OR(G14="",G14=0),"",C45/G14)</f>
        <v>0.9286861764705883</v>
      </c>
      <c r="F45" s="71">
        <f t="shared" si="8"/>
        <v>0.9291605464310082</v>
      </c>
      <c r="G45" s="213">
        <f aca="true" t="shared" si="9" ref="G45:G61">IF(OR(E45="",E45=0),"",(E45-F45)*100)</f>
        <v>-0.04743699604199403</v>
      </c>
      <c r="H45" s="185">
        <f>IF(E14="","",(G14/E14))</f>
        <v>0.8936707086283031</v>
      </c>
      <c r="I45" s="29"/>
    </row>
    <row r="46" spans="2:9" ht="12">
      <c r="B46" s="118" t="s">
        <v>28</v>
      </c>
      <c r="C46" s="53">
        <f>'[22]OR'!$AI171</f>
        <v>113572.9</v>
      </c>
      <c r="D46" s="53">
        <f>'[21]OR'!$AF171</f>
        <v>83272.3</v>
      </c>
      <c r="E46" s="71">
        <f t="shared" si="8"/>
        <v>0.9233569105691056</v>
      </c>
      <c r="F46" s="71">
        <f t="shared" si="8"/>
        <v>0.9299284174790893</v>
      </c>
      <c r="G46" s="213">
        <f t="shared" si="9"/>
        <v>-0.6571506909983649</v>
      </c>
      <c r="H46" s="185">
        <f>IF(E15="","",(G15/E15))</f>
        <v>0.619054808998943</v>
      </c>
      <c r="I46" s="29"/>
    </row>
    <row r="47" spans="2:9" ht="12">
      <c r="B47" s="118" t="s">
        <v>10</v>
      </c>
      <c r="C47" s="53">
        <f>'[22]OR'!$AI172</f>
        <v>316927.4</v>
      </c>
      <c r="D47" s="53">
        <f>'[21]OR'!$AF172</f>
        <v>313951.5</v>
      </c>
      <c r="E47" s="71">
        <f t="shared" si="8"/>
        <v>0.9186301449275363</v>
      </c>
      <c r="F47" s="71">
        <f t="shared" si="8"/>
        <v>0.9113544732500815</v>
      </c>
      <c r="G47" s="213">
        <f t="shared" si="9"/>
        <v>0.7275671677454798</v>
      </c>
      <c r="H47" s="185">
        <f aca="true" t="shared" si="10" ref="H47:H62">IF(E16="","",(G16/E16))</f>
        <v>0.8505917159763313</v>
      </c>
      <c r="I47" s="29"/>
    </row>
    <row r="48" spans="2:9" ht="12">
      <c r="B48" s="118" t="s">
        <v>11</v>
      </c>
      <c r="C48" s="53">
        <f>'[22]OR'!$AI173</f>
        <v>713119.6</v>
      </c>
      <c r="D48" s="53">
        <f>'[21]OR'!$AF173</f>
        <v>655908.6</v>
      </c>
      <c r="E48" s="71">
        <f>IF(OR(G17="",G17=0),"",C48/G17)</f>
        <v>0.962374628879892</v>
      </c>
      <c r="F48" s="71">
        <f t="shared" si="8"/>
        <v>0.960507534957608</v>
      </c>
      <c r="G48" s="213">
        <f t="shared" si="9"/>
        <v>0.18670939222840133</v>
      </c>
      <c r="H48" s="185">
        <f t="shared" si="10"/>
        <v>0.8988355167394468</v>
      </c>
      <c r="I48" s="29"/>
    </row>
    <row r="49" spans="2:9" ht="12">
      <c r="B49" s="118" t="s">
        <v>12</v>
      </c>
      <c r="C49" s="53">
        <f>'[22]OR'!$AI174</f>
        <v>111983.4</v>
      </c>
      <c r="D49" s="53">
        <f>'[21]OR'!$AF174</f>
        <v>109436.6</v>
      </c>
      <c r="E49" s="71">
        <f t="shared" si="8"/>
        <v>0.9737686956521738</v>
      </c>
      <c r="F49" s="71">
        <f t="shared" si="8"/>
        <v>0.9587145957093035</v>
      </c>
      <c r="G49" s="213">
        <f t="shared" si="9"/>
        <v>1.5054099942870325</v>
      </c>
      <c r="H49" s="185">
        <f t="shared" si="10"/>
        <v>0.5353817504655494</v>
      </c>
      <c r="I49" s="29"/>
    </row>
    <row r="50" spans="2:9" ht="12">
      <c r="B50" s="118" t="s">
        <v>14</v>
      </c>
      <c r="C50" s="53">
        <f>'[22]OR'!$AI175</f>
        <v>16387.8</v>
      </c>
      <c r="D50" s="53">
        <f>'[21]OR'!$AF175</f>
        <v>15974.2</v>
      </c>
      <c r="E50" s="71">
        <f t="shared" si="8"/>
        <v>0.9639882352941176</v>
      </c>
      <c r="F50" s="71">
        <f t="shared" si="8"/>
        <v>0.9571693930133621</v>
      </c>
      <c r="G50" s="213">
        <f t="shared" si="9"/>
        <v>0.6818842280755466</v>
      </c>
      <c r="H50" s="185">
        <f t="shared" si="10"/>
        <v>0.46070460704607047</v>
      </c>
      <c r="I50" s="29"/>
    </row>
    <row r="51" spans="2:9" ht="12">
      <c r="B51" s="118" t="s">
        <v>27</v>
      </c>
      <c r="C51" s="53">
        <f>'[22]OR'!$AI176</f>
        <v>1831011.6</v>
      </c>
      <c r="D51" s="53">
        <f>'[21]OR'!$AF176</f>
        <v>1576796.6</v>
      </c>
      <c r="E51" s="71">
        <f t="shared" si="8"/>
        <v>0.966947401774398</v>
      </c>
      <c r="F51" s="71">
        <f t="shared" si="8"/>
        <v>0.9593284734877859</v>
      </c>
      <c r="G51" s="213">
        <f t="shared" si="9"/>
        <v>0.7618928286612037</v>
      </c>
      <c r="H51" s="185">
        <f t="shared" si="10"/>
        <v>0.9643020828028721</v>
      </c>
      <c r="I51" s="29"/>
    </row>
    <row r="52" spans="2:9" ht="12">
      <c r="B52" s="118" t="s">
        <v>15</v>
      </c>
      <c r="C52" s="53">
        <f>'[22]OR'!$AI177</f>
        <v>837117.2</v>
      </c>
      <c r="D52" s="53">
        <f>'[21]OR'!$AF177</f>
        <v>660238.3</v>
      </c>
      <c r="E52" s="71">
        <f t="shared" si="8"/>
        <v>0.9405811235955056</v>
      </c>
      <c r="F52" s="71">
        <f t="shared" si="8"/>
        <v>0.931418848668312</v>
      </c>
      <c r="G52" s="213">
        <f t="shared" si="9"/>
        <v>0.916227492719357</v>
      </c>
      <c r="H52" s="185">
        <f t="shared" si="10"/>
        <v>0.8557692307692307</v>
      </c>
      <c r="I52" s="29"/>
    </row>
    <row r="53" spans="2:9" ht="12">
      <c r="B53" s="118" t="s">
        <v>29</v>
      </c>
      <c r="C53" s="53">
        <f>'[22]OR'!$AI178</f>
        <v>9329.2</v>
      </c>
      <c r="D53" s="53">
        <f>'[21]OR'!$AF178</f>
        <v>6564.6</v>
      </c>
      <c r="E53" s="71">
        <f t="shared" si="8"/>
        <v>0.9057475728155341</v>
      </c>
      <c r="F53" s="71">
        <f>IF(OR(H22="",H22=0),"",D53/H22)</f>
        <v>0.9311489361702128</v>
      </c>
      <c r="G53" s="213">
        <f t="shared" si="9"/>
        <v>-2.5401363354678685</v>
      </c>
      <c r="H53" s="185">
        <f t="shared" si="10"/>
        <v>0.35517241379310344</v>
      </c>
      <c r="I53" s="29"/>
    </row>
    <row r="54" spans="2:9" ht="12">
      <c r="B54" s="118" t="s">
        <v>16</v>
      </c>
      <c r="C54" s="53">
        <f>'[22]OR'!$AI179</f>
        <v>397485.9</v>
      </c>
      <c r="D54" s="53">
        <f>'[21]OR'!$AF179</f>
        <v>319011.6</v>
      </c>
      <c r="E54" s="71">
        <f t="shared" si="8"/>
        <v>0.9937147500000001</v>
      </c>
      <c r="F54" s="71">
        <f t="shared" si="8"/>
        <v>0.9699349346305868</v>
      </c>
      <c r="G54" s="213">
        <f t="shared" si="9"/>
        <v>2.3779815369413315</v>
      </c>
      <c r="H54" s="185">
        <f t="shared" si="10"/>
        <v>0.741172954376543</v>
      </c>
      <c r="I54" s="29"/>
    </row>
    <row r="55" spans="2:9" ht="12">
      <c r="B55" s="118" t="s">
        <v>17</v>
      </c>
      <c r="C55" s="53">
        <f>'[22]OR'!$AI180</f>
        <v>265619.5</v>
      </c>
      <c r="D55" s="53">
        <f>'[21]OR'!$AF180</f>
        <v>165812.8</v>
      </c>
      <c r="E55" s="71">
        <f t="shared" si="8"/>
        <v>0.9222899305555555</v>
      </c>
      <c r="F55" s="71">
        <f t="shared" si="8"/>
        <v>0.9112255642238034</v>
      </c>
      <c r="G55" s="213">
        <f t="shared" si="9"/>
        <v>1.1064366331752118</v>
      </c>
      <c r="H55" s="185">
        <f t="shared" si="10"/>
        <v>0.6520557869951096</v>
      </c>
      <c r="I55" s="29"/>
    </row>
    <row r="56" spans="2:9" ht="12">
      <c r="B56" s="118" t="s">
        <v>18</v>
      </c>
      <c r="C56" s="53">
        <f>'[22]OR'!$AI181</f>
        <v>1757388.1</v>
      </c>
      <c r="D56" s="53">
        <f>'[21]OR'!$AF181</f>
        <v>1448892.7</v>
      </c>
      <c r="E56" s="71">
        <f t="shared" si="8"/>
        <v>0.92251343832021</v>
      </c>
      <c r="F56" s="71">
        <f t="shared" si="8"/>
        <v>0.9140528591312472</v>
      </c>
      <c r="G56" s="213">
        <f t="shared" si="9"/>
        <v>0.8460579188962813</v>
      </c>
      <c r="H56" s="185">
        <f t="shared" si="10"/>
        <v>0.9515484515484516</v>
      </c>
      <c r="I56" s="29"/>
    </row>
    <row r="57" spans="2:9" ht="12">
      <c r="B57" s="118" t="s">
        <v>19</v>
      </c>
      <c r="C57" s="53">
        <f>'[22]OR'!$AI182</f>
        <v>458925.2</v>
      </c>
      <c r="D57" s="53">
        <f>'[21]OR'!$AF182</f>
        <v>428502</v>
      </c>
      <c r="E57" s="71">
        <f t="shared" si="8"/>
        <v>0.8658966037735849</v>
      </c>
      <c r="F57" s="71">
        <f>IF(OR(H26="",H26=0),"",D57/H26)</f>
        <v>0.906015257775467</v>
      </c>
      <c r="G57" s="213">
        <f t="shared" si="9"/>
        <v>-4.011865400188208</v>
      </c>
      <c r="H57" s="185">
        <f t="shared" si="10"/>
        <v>0.9408189385077191</v>
      </c>
      <c r="I57" s="29"/>
    </row>
    <row r="58" spans="2:9" ht="12">
      <c r="B58" s="118" t="s">
        <v>20</v>
      </c>
      <c r="C58" s="53">
        <f>'[22]OR'!$AI183</f>
        <v>540482.9</v>
      </c>
      <c r="D58" s="53">
        <f>'[21]OR'!$AF183</f>
        <v>463517.1</v>
      </c>
      <c r="E58" s="71">
        <f t="shared" si="8"/>
        <v>0.9651480357142858</v>
      </c>
      <c r="F58" s="71">
        <f t="shared" si="8"/>
        <v>0.9447763439176992</v>
      </c>
      <c r="G58" s="213">
        <f t="shared" si="9"/>
        <v>2.03716917965866</v>
      </c>
      <c r="H58" s="185">
        <f t="shared" si="10"/>
        <v>0.8303344913534008</v>
      </c>
      <c r="I58" s="29"/>
    </row>
    <row r="59" spans="2:9" ht="12">
      <c r="B59" s="118" t="s">
        <v>21</v>
      </c>
      <c r="C59" s="53">
        <f>'[22]OR'!$AI184</f>
        <v>382028.1</v>
      </c>
      <c r="D59" s="53">
        <f>'[21]OR'!$AF184</f>
        <v>284887.4</v>
      </c>
      <c r="E59" s="71">
        <f t="shared" si="8"/>
        <v>0.9550702499999999</v>
      </c>
      <c r="F59" s="71">
        <f t="shared" si="8"/>
        <v>0.8819191458905518</v>
      </c>
      <c r="G59" s="213">
        <f t="shared" si="9"/>
        <v>7.315110410944814</v>
      </c>
      <c r="H59" s="185">
        <f>IF(E28="","",(G28/E28))</f>
        <v>0.9184780891540965</v>
      </c>
      <c r="I59" s="29"/>
    </row>
    <row r="60" spans="2:9" ht="12">
      <c r="B60" s="118" t="s">
        <v>30</v>
      </c>
      <c r="C60" s="53">
        <f>'[22]OR'!$AI185</f>
        <v>236530.1</v>
      </c>
      <c r="D60" s="53">
        <f>'[21]OR'!$AF185</f>
        <v>189323.6</v>
      </c>
      <c r="E60" s="71">
        <f t="shared" si="8"/>
        <v>0.9275690196078432</v>
      </c>
      <c r="F60" s="71">
        <f t="shared" si="8"/>
        <v>0.8799151519883697</v>
      </c>
      <c r="G60" s="213">
        <f t="shared" si="9"/>
        <v>4.765386761947354</v>
      </c>
      <c r="H60" s="185">
        <f>IF(E29="","",(G29/E29))</f>
        <v>0.7593438255621552</v>
      </c>
      <c r="I60" s="29"/>
    </row>
    <row r="61" spans="2:9" ht="12">
      <c r="B61" s="118" t="s">
        <v>22</v>
      </c>
      <c r="C61" s="53">
        <f>'[22]OR'!$AI186</f>
        <v>210050.3</v>
      </c>
      <c r="D61" s="53">
        <f>'[21]OR'!$AF186</f>
        <v>173780.4</v>
      </c>
      <c r="E61" s="71">
        <f t="shared" si="8"/>
        <v>0.9547740909090908</v>
      </c>
      <c r="F61" s="71">
        <f t="shared" si="8"/>
        <v>0.923731957820342</v>
      </c>
      <c r="G61" s="213">
        <f t="shared" si="9"/>
        <v>3.1042133088748813</v>
      </c>
      <c r="H61" s="185">
        <f t="shared" si="10"/>
        <v>0.48453987432797624</v>
      </c>
      <c r="I61" s="29"/>
    </row>
    <row r="62" spans="2:9" ht="12">
      <c r="B62" s="118" t="s">
        <v>23</v>
      </c>
      <c r="C62" s="53">
        <f>'[22]OR'!$AI187</f>
        <v>21472.3</v>
      </c>
      <c r="D62" s="53">
        <f>'[21]OR'!$AF187</f>
        <v>21379.9</v>
      </c>
      <c r="E62" s="71">
        <f t="shared" si="8"/>
        <v>0.8800122950819672</v>
      </c>
      <c r="F62" s="71">
        <f>IF(OR(H31="",H31=0),"",D62/H31)</f>
        <v>0.9771033184192607</v>
      </c>
      <c r="G62" s="213">
        <f>IF(OR(E62="",E62=0),"",(E62-F62)*100)</f>
        <v>-9.709102333729348</v>
      </c>
      <c r="H62" s="185">
        <f t="shared" si="10"/>
        <v>0.44525547445255476</v>
      </c>
      <c r="I62" s="29"/>
    </row>
    <row r="63" spans="2:9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</row>
    <row r="64" spans="2:9" ht="12.75" thickBot="1">
      <c r="B64" s="215" t="s">
        <v>24</v>
      </c>
      <c r="C64" s="216">
        <f>IF(SUM(C43:C62)=0,"",SUM(C43:C62))</f>
        <v>9286602.3</v>
      </c>
      <c r="D64" s="216">
        <f>IF(SUM(D43:D62)=0,"",SUM(D43:D62))</f>
        <v>7867890.6</v>
      </c>
      <c r="E64" s="217">
        <f>IF(OR(G33="",G33=0),"",C64/G33)</f>
        <v>0.9409347234676354</v>
      </c>
      <c r="F64" s="218">
        <f>IF(OR(H33="",H33=0),"",D64/H33)</f>
        <v>0.931929360098887</v>
      </c>
      <c r="G64" s="219">
        <f>IF(OR(E64="",E64=0),"",(E64-F64)*100)</f>
        <v>0.9005363368748354</v>
      </c>
      <c r="H64" s="220">
        <f>IF(E33="","",(G33/E33))</f>
        <v>0.8454659085884699</v>
      </c>
      <c r="I64" s="29"/>
    </row>
    <row r="65" spans="3:9" ht="12.75">
      <c r="C65" s="237"/>
      <c r="D65" s="238"/>
      <c r="E65" s="237"/>
      <c r="F65" s="237"/>
      <c r="G65" s="237"/>
      <c r="H65" s="239"/>
      <c r="I65" s="240"/>
    </row>
    <row r="66" spans="3:9" ht="13.5" thickBot="1">
      <c r="C66" s="237"/>
      <c r="D66" s="238"/>
      <c r="E66" s="237"/>
      <c r="F66" s="237"/>
      <c r="G66" s="237"/>
      <c r="H66" s="239"/>
      <c r="I66" s="240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41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43" t="s">
        <v>96</v>
      </c>
    </row>
    <row r="69" spans="2:9" ht="13.5">
      <c r="B69" s="118"/>
      <c r="C69" s="204" t="s">
        <v>108</v>
      </c>
      <c r="D69" s="244" t="s">
        <v>108</v>
      </c>
      <c r="E69" s="245" t="s">
        <v>109</v>
      </c>
      <c r="F69" s="206" t="s">
        <v>109</v>
      </c>
      <c r="G69" s="202"/>
      <c r="H69" s="243" t="s">
        <v>77</v>
      </c>
      <c r="I69" s="243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11"/>
    </row>
    <row r="71" spans="2:9" ht="12">
      <c r="B71" s="118" t="s">
        <v>8</v>
      </c>
      <c r="C71" s="246">
        <v>3992.8</v>
      </c>
      <c r="D71" s="247">
        <f aca="true" t="shared" si="11" ref="D71:D90">IF(OR(G12="",G12=0),"",C71/G12)</f>
        <v>0.07498215962441315</v>
      </c>
      <c r="E71" s="246">
        <v>4064.1</v>
      </c>
      <c r="F71" s="247">
        <f aca="true" t="shared" si="12" ref="F71:F90">IF(OR(H12="",H12=0),"",E71/H12)</f>
        <v>0.078960866372125</v>
      </c>
      <c r="G71" s="213">
        <f aca="true" t="shared" si="13" ref="G71:G90">IF(OR(D71="",D71=0),"",(D71-F71)*100)</f>
        <v>-0.39787067477118493</v>
      </c>
      <c r="H71" s="248">
        <f>IF(G12="","",(C43+C71)/G12)</f>
        <v>1.002262910798122</v>
      </c>
      <c r="I71" s="248">
        <f aca="true" t="shared" si="14" ref="I71:I90">IF(H12="","",(D43+E71)/H12)</f>
        <v>1.0065572432766396</v>
      </c>
    </row>
    <row r="72" spans="2:9" ht="12">
      <c r="B72" s="118" t="s">
        <v>31</v>
      </c>
      <c r="C72" s="246">
        <v>5378.4</v>
      </c>
      <c r="D72" s="72">
        <f t="shared" si="11"/>
        <v>0.06808101265822784</v>
      </c>
      <c r="E72" s="246">
        <v>4010.8</v>
      </c>
      <c r="F72" s="72">
        <f t="shared" si="12"/>
        <v>0.055799407058260496</v>
      </c>
      <c r="G72" s="213">
        <f t="shared" si="13"/>
        <v>1.2281605599967347</v>
      </c>
      <c r="H72" s="248">
        <f aca="true" t="shared" si="15" ref="H72:H90">IF(G13="","",(C44+C72)/G13)</f>
        <v>0.9609063291139239</v>
      </c>
      <c r="I72" s="248">
        <f t="shared" si="14"/>
        <v>0.929151670378929</v>
      </c>
    </row>
    <row r="73" spans="2:9" ht="12">
      <c r="B73" s="118" t="s">
        <v>9</v>
      </c>
      <c r="C73" s="246">
        <v>17972</v>
      </c>
      <c r="D73" s="72">
        <f t="shared" si="11"/>
        <v>0.017619607843137253</v>
      </c>
      <c r="E73" s="246">
        <v>15608.6</v>
      </c>
      <c r="F73" s="72">
        <f t="shared" si="12"/>
        <v>0.017262852550182062</v>
      </c>
      <c r="G73" s="213">
        <f t="shared" si="13"/>
        <v>0.03567552929551916</v>
      </c>
      <c r="H73" s="248">
        <f t="shared" si="15"/>
        <v>0.9463057843137255</v>
      </c>
      <c r="I73" s="248">
        <f t="shared" si="14"/>
        <v>0.9464233989811902</v>
      </c>
    </row>
    <row r="74" spans="2:9" ht="12">
      <c r="B74" s="118" t="s">
        <v>28</v>
      </c>
      <c r="C74" s="246">
        <v>9201.9</v>
      </c>
      <c r="D74" s="72">
        <f t="shared" si="11"/>
        <v>0.07481219512195121</v>
      </c>
      <c r="E74" s="246">
        <v>5291.4</v>
      </c>
      <c r="F74" s="72">
        <f t="shared" si="12"/>
        <v>0.05909075680927334</v>
      </c>
      <c r="G74" s="213">
        <f t="shared" si="13"/>
        <v>1.5721438312677873</v>
      </c>
      <c r="H74" s="248">
        <f t="shared" si="15"/>
        <v>0.9981691056910568</v>
      </c>
      <c r="I74" s="248">
        <f t="shared" si="14"/>
        <v>0.9890191742883625</v>
      </c>
    </row>
    <row r="75" spans="2:9" ht="12">
      <c r="B75" s="118" t="s">
        <v>10</v>
      </c>
      <c r="C75" s="246">
        <v>24519</v>
      </c>
      <c r="D75" s="72">
        <f t="shared" si="11"/>
        <v>0.0710695652173913</v>
      </c>
      <c r="E75" s="246">
        <v>29757</v>
      </c>
      <c r="F75" s="72">
        <f t="shared" si="12"/>
        <v>0.0863801417113875</v>
      </c>
      <c r="G75" s="213">
        <f t="shared" si="13"/>
        <v>-1.5310576493996197</v>
      </c>
      <c r="H75" s="248">
        <f t="shared" si="15"/>
        <v>0.9896997101449276</v>
      </c>
      <c r="I75" s="248">
        <f t="shared" si="14"/>
        <v>0.997734614961469</v>
      </c>
    </row>
    <row r="76" spans="2:9" ht="12">
      <c r="B76" s="118" t="s">
        <v>11</v>
      </c>
      <c r="C76" s="246">
        <v>19644.7</v>
      </c>
      <c r="D76" s="72">
        <f t="shared" si="11"/>
        <v>0.026511066126855602</v>
      </c>
      <c r="E76" s="246">
        <v>25498</v>
      </c>
      <c r="F76" s="72">
        <f t="shared" si="12"/>
        <v>0.03733907609436603</v>
      </c>
      <c r="G76" s="213">
        <f t="shared" si="13"/>
        <v>-1.0828009967510426</v>
      </c>
      <c r="H76" s="248">
        <f t="shared" si="15"/>
        <v>0.9888856950067475</v>
      </c>
      <c r="I76" s="248">
        <f t="shared" si="14"/>
        <v>0.997846611051974</v>
      </c>
    </row>
    <row r="77" spans="2:9" ht="12">
      <c r="B77" s="118" t="s">
        <v>12</v>
      </c>
      <c r="C77" s="246">
        <v>7384.7</v>
      </c>
      <c r="D77" s="72">
        <f t="shared" si="11"/>
        <v>0.06421478260869565</v>
      </c>
      <c r="E77" s="246">
        <v>7847.5</v>
      </c>
      <c r="F77" s="72">
        <f t="shared" si="12"/>
        <v>0.0687476839542599</v>
      </c>
      <c r="G77" s="213">
        <f t="shared" si="13"/>
        <v>-0.453290134556425</v>
      </c>
      <c r="H77" s="248">
        <f t="shared" si="15"/>
        <v>1.0379834782608695</v>
      </c>
      <c r="I77" s="248">
        <f t="shared" si="14"/>
        <v>1.0274622796635635</v>
      </c>
    </row>
    <row r="78" spans="2:9" ht="12">
      <c r="B78" s="118" t="s">
        <v>14</v>
      </c>
      <c r="C78" s="246">
        <v>54</v>
      </c>
      <c r="D78" s="72">
        <f t="shared" si="11"/>
        <v>0.003176470588235294</v>
      </c>
      <c r="E78" s="246">
        <v>173.9</v>
      </c>
      <c r="F78" s="72">
        <f t="shared" si="12"/>
        <v>0.010420037150218707</v>
      </c>
      <c r="G78" s="213">
        <f t="shared" si="13"/>
        <v>-0.7243566561983413</v>
      </c>
      <c r="H78" s="248">
        <f t="shared" si="15"/>
        <v>0.9671647058823529</v>
      </c>
      <c r="I78" s="248">
        <f t="shared" si="14"/>
        <v>0.9675894301635808</v>
      </c>
    </row>
    <row r="79" spans="2:9" ht="12">
      <c r="B79" s="118" t="s">
        <v>27</v>
      </c>
      <c r="C79" s="246">
        <v>14487.7</v>
      </c>
      <c r="D79" s="72">
        <f t="shared" si="11"/>
        <v>0.007650876637093368</v>
      </c>
      <c r="E79" s="246">
        <v>13930.3</v>
      </c>
      <c r="F79" s="72">
        <f t="shared" si="12"/>
        <v>0.008475242421392146</v>
      </c>
      <c r="G79" s="213">
        <f t="shared" si="13"/>
        <v>-0.08243657842987784</v>
      </c>
      <c r="H79" s="248">
        <f t="shared" si="15"/>
        <v>0.9745982784114914</v>
      </c>
      <c r="I79" s="248">
        <f t="shared" si="14"/>
        <v>0.9678037159091781</v>
      </c>
    </row>
    <row r="80" spans="2:9" ht="12">
      <c r="B80" s="118" t="s">
        <v>15</v>
      </c>
      <c r="C80" s="246">
        <v>15256.5</v>
      </c>
      <c r="D80" s="72">
        <f t="shared" si="11"/>
        <v>0.017142134831460674</v>
      </c>
      <c r="E80" s="246">
        <v>12521.2</v>
      </c>
      <c r="F80" s="72">
        <f t="shared" si="12"/>
        <v>0.017664049007677485</v>
      </c>
      <c r="G80" s="213">
        <f t="shared" si="13"/>
        <v>-0.05219141762168103</v>
      </c>
      <c r="H80" s="248">
        <f t="shared" si="15"/>
        <v>0.9577232584269663</v>
      </c>
      <c r="I80" s="248">
        <f t="shared" si="14"/>
        <v>0.9490828976759895</v>
      </c>
    </row>
    <row r="81" spans="2:9" ht="12">
      <c r="B81" s="118" t="s">
        <v>29</v>
      </c>
      <c r="C81" s="246">
        <v>442.8</v>
      </c>
      <c r="D81" s="72">
        <f t="shared" si="11"/>
        <v>0.042990291262135924</v>
      </c>
      <c r="E81" s="246">
        <v>223.7</v>
      </c>
      <c r="F81" s="72">
        <f t="shared" si="12"/>
        <v>0.031730496453900706</v>
      </c>
      <c r="G81" s="213">
        <f t="shared" si="13"/>
        <v>1.125979480823522</v>
      </c>
      <c r="H81" s="248">
        <f t="shared" si="15"/>
        <v>0.9487378640776699</v>
      </c>
      <c r="I81" s="248">
        <f t="shared" si="14"/>
        <v>0.9628794326241135</v>
      </c>
    </row>
    <row r="82" spans="2:9" ht="12">
      <c r="B82" s="118" t="s">
        <v>16</v>
      </c>
      <c r="C82" s="246">
        <v>11975.6</v>
      </c>
      <c r="D82" s="72">
        <f t="shared" si="11"/>
        <v>0.029939</v>
      </c>
      <c r="E82" s="246">
        <v>11839.5</v>
      </c>
      <c r="F82" s="72">
        <f t="shared" si="12"/>
        <v>0.03599726360595926</v>
      </c>
      <c r="G82" s="213">
        <f t="shared" si="13"/>
        <v>-0.6058263605959257</v>
      </c>
      <c r="H82" s="248">
        <f t="shared" si="15"/>
        <v>1.02365375</v>
      </c>
      <c r="I82" s="248">
        <f t="shared" si="14"/>
        <v>1.005932198236546</v>
      </c>
    </row>
    <row r="83" spans="2:9" ht="12">
      <c r="B83" s="118" t="s">
        <v>17</v>
      </c>
      <c r="C83" s="246">
        <v>13733</v>
      </c>
      <c r="D83" s="72">
        <f t="shared" si="11"/>
        <v>0.04768402777777778</v>
      </c>
      <c r="E83" s="246">
        <v>17655.5</v>
      </c>
      <c r="F83" s="72">
        <f t="shared" si="12"/>
        <v>0.09702594099583002</v>
      </c>
      <c r="G83" s="213">
        <f t="shared" si="13"/>
        <v>-4.9341913218052245</v>
      </c>
      <c r="H83" s="248">
        <f t="shared" si="15"/>
        <v>0.9699739583333333</v>
      </c>
      <c r="I83" s="248">
        <f t="shared" si="14"/>
        <v>1.0082515052196335</v>
      </c>
    </row>
    <row r="84" spans="2:9" ht="12">
      <c r="B84" s="118" t="s">
        <v>18</v>
      </c>
      <c r="C84" s="246">
        <v>48369.5</v>
      </c>
      <c r="D84" s="72">
        <f t="shared" si="11"/>
        <v>0.025390813648293962</v>
      </c>
      <c r="E84" s="246">
        <v>58699.8</v>
      </c>
      <c r="F84" s="72">
        <f t="shared" si="12"/>
        <v>0.0370315345093756</v>
      </c>
      <c r="G84" s="213">
        <f t="shared" si="13"/>
        <v>-1.164072086108164</v>
      </c>
      <c r="H84" s="248">
        <f t="shared" si="15"/>
        <v>0.947904251968504</v>
      </c>
      <c r="I84" s="248">
        <f t="shared" si="14"/>
        <v>0.9510843936406229</v>
      </c>
    </row>
    <row r="85" spans="2:9" ht="12">
      <c r="B85" s="118" t="s">
        <v>19</v>
      </c>
      <c r="C85" s="246">
        <v>23020.5</v>
      </c>
      <c r="D85" s="72">
        <f t="shared" si="11"/>
        <v>0.04343490566037736</v>
      </c>
      <c r="E85" s="246">
        <v>24500</v>
      </c>
      <c r="F85" s="72">
        <f t="shared" si="12"/>
        <v>0.051802264202965076</v>
      </c>
      <c r="G85" s="213">
        <f t="shared" si="13"/>
        <v>-0.8367358542587716</v>
      </c>
      <c r="H85" s="248">
        <f t="shared" si="15"/>
        <v>0.9093315094339622</v>
      </c>
      <c r="I85" s="248">
        <f t="shared" si="14"/>
        <v>0.9578175219784321</v>
      </c>
    </row>
    <row r="86" spans="2:9" ht="12">
      <c r="B86" s="118" t="s">
        <v>20</v>
      </c>
      <c r="C86" s="246">
        <v>22012.7</v>
      </c>
      <c r="D86" s="72">
        <f t="shared" si="11"/>
        <v>0.03930839285714286</v>
      </c>
      <c r="E86" s="246">
        <v>30144.9</v>
      </c>
      <c r="F86" s="72">
        <f t="shared" si="12"/>
        <v>0.06144366283307488</v>
      </c>
      <c r="G86" s="213">
        <f t="shared" si="13"/>
        <v>-2.213526997593202</v>
      </c>
      <c r="H86" s="248">
        <f t="shared" si="15"/>
        <v>1.0044564285714286</v>
      </c>
      <c r="I86" s="248">
        <f t="shared" si="14"/>
        <v>1.006220006750774</v>
      </c>
    </row>
    <row r="87" spans="2:9" ht="12">
      <c r="B87" s="118" t="s">
        <v>21</v>
      </c>
      <c r="C87" s="246">
        <v>37192.6</v>
      </c>
      <c r="D87" s="72">
        <f t="shared" si="11"/>
        <v>0.0929815</v>
      </c>
      <c r="E87" s="246">
        <v>37742.5</v>
      </c>
      <c r="F87" s="72">
        <f t="shared" si="12"/>
        <v>0.11683855924752778</v>
      </c>
      <c r="G87" s="213">
        <f t="shared" si="13"/>
        <v>-2.385705924752779</v>
      </c>
      <c r="H87" s="248">
        <f t="shared" si="15"/>
        <v>1.04805175</v>
      </c>
      <c r="I87" s="248">
        <f t="shared" si="14"/>
        <v>0.9987577051380796</v>
      </c>
    </row>
    <row r="88" spans="2:9" ht="12">
      <c r="B88" s="118" t="s">
        <v>30</v>
      </c>
      <c r="C88" s="246">
        <v>11281.4</v>
      </c>
      <c r="D88" s="72">
        <f t="shared" si="11"/>
        <v>0.04424078431372549</v>
      </c>
      <c r="E88" s="246">
        <v>14244</v>
      </c>
      <c r="F88" s="72">
        <f t="shared" si="12"/>
        <v>0.0662015270411208</v>
      </c>
      <c r="G88" s="213">
        <f t="shared" si="13"/>
        <v>-2.196074272739531</v>
      </c>
      <c r="H88" s="248">
        <f t="shared" si="15"/>
        <v>0.9718098039215687</v>
      </c>
      <c r="I88" s="248">
        <f t="shared" si="14"/>
        <v>0.9461166790294904</v>
      </c>
    </row>
    <row r="89" spans="2:9" ht="12">
      <c r="B89" s="118" t="s">
        <v>22</v>
      </c>
      <c r="C89" s="246">
        <v>7971.7</v>
      </c>
      <c r="D89" s="72">
        <f t="shared" si="11"/>
        <v>0.036234999999999996</v>
      </c>
      <c r="E89" s="246">
        <v>7448.6</v>
      </c>
      <c r="F89" s="72">
        <f t="shared" si="12"/>
        <v>0.03959312938064707</v>
      </c>
      <c r="G89" s="213">
        <f t="shared" si="13"/>
        <v>-0.3358129380647071</v>
      </c>
      <c r="H89" s="248">
        <f t="shared" si="15"/>
        <v>0.991009090909091</v>
      </c>
      <c r="I89" s="248">
        <f t="shared" si="14"/>
        <v>0.9633250872009891</v>
      </c>
    </row>
    <row r="90" spans="2:9" ht="12">
      <c r="B90" s="118" t="s">
        <v>23</v>
      </c>
      <c r="C90" s="246">
        <v>303.5</v>
      </c>
      <c r="D90" s="72">
        <f t="shared" si="11"/>
        <v>0.012438524590163934</v>
      </c>
      <c r="E90" s="246">
        <v>223.3</v>
      </c>
      <c r="F90" s="72">
        <f t="shared" si="12"/>
        <v>0.01020524749896028</v>
      </c>
      <c r="G90" s="213">
        <f t="shared" si="13"/>
        <v>0.22332770912036545</v>
      </c>
      <c r="H90" s="248">
        <f t="shared" si="15"/>
        <v>0.8924508196721311</v>
      </c>
      <c r="I90" s="248">
        <f t="shared" si="14"/>
        <v>0.9873085659182209</v>
      </c>
    </row>
    <row r="91" spans="2:9" ht="12">
      <c r="B91" s="118"/>
      <c r="C91" s="53"/>
      <c r="D91" s="214"/>
      <c r="E91" s="53"/>
      <c r="F91" s="71"/>
      <c r="G91" s="213"/>
      <c r="H91" s="248"/>
      <c r="I91" s="248"/>
    </row>
    <row r="92" spans="2:9" ht="12.75" thickBot="1">
      <c r="B92" s="215" t="s">
        <v>24</v>
      </c>
      <c r="C92" s="216">
        <f>IF(SUM(C71:C90)=0,"",SUM(C71:C90))</f>
        <v>294195.00000000006</v>
      </c>
      <c r="D92" s="217">
        <f>IF(OR(G33="",G33=0),"",C92/G33)</f>
        <v>0.029808349924768614</v>
      </c>
      <c r="E92" s="216">
        <f>IF(SUM(E71:E90)=0,"",SUM(E71:E90))</f>
        <v>321424.5999999999</v>
      </c>
      <c r="F92" s="217">
        <f>IF(OR(H33="",H33=0),"",E92/H33)</f>
        <v>0.038071833611672316</v>
      </c>
      <c r="G92" s="219">
        <f>IF(OR(D92="",D92=0),"",(D92-F92)*100)</f>
        <v>-0.8263483686903703</v>
      </c>
      <c r="H92" s="249">
        <f>IF(G33="","",(C61+C92)/G33)</f>
        <v>0.05109101225486472</v>
      </c>
      <c r="I92" s="249">
        <f>IF(H33="","",(D61+E92)/H33)</f>
        <v>0.05865562985430546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0.25">
      <c r="A5" s="23">
        <v>13608</v>
      </c>
      <c r="B5" s="296" t="s">
        <v>107</v>
      </c>
      <c r="C5" s="296"/>
      <c r="D5" s="296"/>
      <c r="E5" s="296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5"/>
      <c r="D8" s="116" t="s">
        <v>1</v>
      </c>
      <c r="E8" s="231"/>
    </row>
    <row r="9" spans="1:5" ht="12">
      <c r="A9" s="23">
        <v>7818</v>
      </c>
      <c r="B9" s="118"/>
      <c r="C9" s="127"/>
      <c r="D9" s="128"/>
      <c r="E9" s="132"/>
    </row>
    <row r="10" spans="1:5" ht="12" customHeight="1">
      <c r="A10" s="23">
        <v>30702</v>
      </c>
      <c r="B10" s="118"/>
      <c r="C10" s="137" t="s">
        <v>2</v>
      </c>
      <c r="D10" s="138" t="s">
        <v>3</v>
      </c>
      <c r="E10" s="232" t="s">
        <v>4</v>
      </c>
    </row>
    <row r="11" spans="1:5" ht="12">
      <c r="A11" s="23">
        <v>31458</v>
      </c>
      <c r="B11" s="139"/>
      <c r="C11" s="144" t="s">
        <v>5</v>
      </c>
      <c r="D11" s="141" t="s">
        <v>6</v>
      </c>
      <c r="E11" s="142" t="s">
        <v>7</v>
      </c>
    </row>
    <row r="12" spans="1:5" ht="13.5" customHeight="1">
      <c r="A12" s="23">
        <v>60665</v>
      </c>
      <c r="B12" s="149" t="s">
        <v>8</v>
      </c>
      <c r="C12" s="150">
        <f>IF(ISERROR('[51]Récolte_N'!$F$12)=TRUE,"",'[51]Récolte_N'!$F$12)</f>
        <v>2525</v>
      </c>
      <c r="D12" s="150">
        <f aca="true" t="shared" si="0" ref="D12:D31">IF(OR(C12="",C12=0),"",(E12/C12)*10)</f>
        <v>55.42574257425742</v>
      </c>
      <c r="E12" s="151">
        <f>IF(ISERROR('[51]Récolte_N'!$H$12)=TRUE,"",'[51]Récolte_N'!$H$12)</f>
        <v>13995</v>
      </c>
    </row>
    <row r="13" spans="1:5" ht="13.5" customHeight="1">
      <c r="A13" s="23">
        <v>7280</v>
      </c>
      <c r="B13" s="158" t="s">
        <v>31</v>
      </c>
      <c r="C13" s="150">
        <f>IF(ISERROR('[52]Récolte_N'!$F$12)=TRUE,"",'[52]Récolte_N'!$F$12)</f>
        <v>4050</v>
      </c>
      <c r="D13" s="150">
        <f t="shared" si="0"/>
        <v>37.44197530864198</v>
      </c>
      <c r="E13" s="151">
        <f>IF(ISERROR('[52]Récolte_N'!$H$12)=TRUE,"",'[52]Récolte_N'!$H$12)</f>
        <v>15164</v>
      </c>
    </row>
    <row r="14" spans="1:5" ht="13.5" customHeight="1">
      <c r="A14" s="23">
        <v>17376</v>
      </c>
      <c r="B14" s="158" t="s">
        <v>9</v>
      </c>
      <c r="C14" s="150">
        <f>IF(ISERROR('[53]Récolte_N'!$F$12)=TRUE,"",'[53]Récolte_N'!$F$12)</f>
        <v>52000</v>
      </c>
      <c r="D14" s="150">
        <f t="shared" si="0"/>
        <v>46.23461538461538</v>
      </c>
      <c r="E14" s="151">
        <f>IF(ISERROR('[53]Récolte_N'!$H$12)=TRUE,"",'[53]Récolte_N'!$H$12)</f>
        <v>240420</v>
      </c>
    </row>
    <row r="15" spans="1:5" ht="13.5" customHeight="1">
      <c r="A15" s="23">
        <v>26391</v>
      </c>
      <c r="B15" s="158" t="s">
        <v>28</v>
      </c>
      <c r="C15" s="150">
        <f>IF(ISERROR('[54]Récolte_N'!$F$12)=TRUE,"",'[54]Récolte_N'!$F$12)</f>
        <v>5070</v>
      </c>
      <c r="D15" s="150">
        <f>IF(OR(C15="",C15=0),"",(E15/C15)*10)</f>
        <v>45</v>
      </c>
      <c r="E15" s="151">
        <f>IF(ISERROR('[54]Récolte_N'!$H$12)=TRUE,"",'[54]Récolte_N'!$H$12)</f>
        <v>22815</v>
      </c>
    </row>
    <row r="16" spans="1:5" ht="13.5" customHeight="1">
      <c r="A16" s="23">
        <v>19136</v>
      </c>
      <c r="B16" s="158" t="s">
        <v>10</v>
      </c>
      <c r="C16" s="150">
        <f>IF(ISERROR('[55]Récolte_N'!$F$12)=TRUE,"",'[55]Récolte_N'!$F$12)</f>
        <v>9000</v>
      </c>
      <c r="D16" s="150">
        <f t="shared" si="0"/>
        <v>78</v>
      </c>
      <c r="E16" s="151">
        <f>IF(ISERROR('[55]Récolte_N'!$H$12)=TRUE,"",'[55]Récolte_N'!$H$12)</f>
        <v>70200</v>
      </c>
    </row>
    <row r="17" spans="1:5" ht="13.5" customHeight="1">
      <c r="A17" s="23">
        <v>1790</v>
      </c>
      <c r="B17" s="158" t="s">
        <v>11</v>
      </c>
      <c r="C17" s="150">
        <f>IF(ISERROR('[56]Récolte_N'!$F$12)=TRUE,"",'[56]Récolte_N'!$F$12)</f>
        <v>35100</v>
      </c>
      <c r="D17" s="150">
        <f t="shared" si="0"/>
        <v>72.99145299145299</v>
      </c>
      <c r="E17" s="151">
        <f>IF(ISERROR('[56]Récolte_N'!$H$12)=TRUE,"",'[56]Récolte_N'!$H$12)</f>
        <v>256200</v>
      </c>
    </row>
    <row r="18" spans="1:5" ht="13.5" customHeight="1">
      <c r="A18" s="23" t="s">
        <v>13</v>
      </c>
      <c r="B18" s="158" t="s">
        <v>12</v>
      </c>
      <c r="C18" s="150">
        <f>IF(ISERROR('[57]Récolte_N'!$F$12)=TRUE,"",'[57]Récolte_N'!$F$12)</f>
        <v>3260</v>
      </c>
      <c r="D18" s="150">
        <f t="shared" si="0"/>
        <v>38.34355828220859</v>
      </c>
      <c r="E18" s="151">
        <f>IF(ISERROR('[57]Récolte_N'!$H$12)=TRUE,"",'[57]Récolte_N'!$H$12)</f>
        <v>12500</v>
      </c>
    </row>
    <row r="19" spans="1:5" ht="13.5" customHeight="1">
      <c r="A19" s="23" t="s">
        <v>13</v>
      </c>
      <c r="B19" s="158" t="s">
        <v>14</v>
      </c>
      <c r="C19" s="150">
        <f>IF(ISERROR('[58]Récolte_N'!$F$12)=TRUE,"",'[58]Récolte_N'!$F$12)</f>
        <v>2750</v>
      </c>
      <c r="D19" s="150">
        <f t="shared" si="0"/>
        <v>32.36363636363636</v>
      </c>
      <c r="E19" s="151">
        <f>IF(ISERROR('[58]Récolte_N'!$H$12)=TRUE,"",'[58]Récolte_N'!$H$12)</f>
        <v>8900</v>
      </c>
    </row>
    <row r="20" spans="1:5" ht="13.5" customHeight="1">
      <c r="A20" s="23" t="s">
        <v>13</v>
      </c>
      <c r="B20" s="158" t="s">
        <v>27</v>
      </c>
      <c r="C20" s="150">
        <f>IF(ISERROR('[59]Récolte_N'!$F$12)=TRUE,"",'[59]Récolte_N'!$F$12)</f>
        <v>168600</v>
      </c>
      <c r="D20" s="150">
        <f t="shared" si="0"/>
        <v>67.79359430604983</v>
      </c>
      <c r="E20" s="151">
        <f>IF(ISERROR('[59]Récolte_N'!$H$12)=TRUE,"",'[59]Récolte_N'!$H$12)</f>
        <v>1143000</v>
      </c>
    </row>
    <row r="21" spans="1:5" ht="13.5" customHeight="1">
      <c r="A21" s="23" t="s">
        <v>13</v>
      </c>
      <c r="B21" s="158" t="s">
        <v>15</v>
      </c>
      <c r="C21" s="150">
        <f>IF(ISERROR('[60]Récolte_N'!$F$12)=TRUE,"",'[60]Récolte_N'!$F$12)</f>
        <v>71800</v>
      </c>
      <c r="D21" s="150">
        <f t="shared" si="0"/>
        <v>50.13927576601671</v>
      </c>
      <c r="E21" s="151">
        <f>IF(ISERROR('[60]Récolte_N'!$H$12)=TRUE,"",'[60]Récolte_N'!$H$12)</f>
        <v>360000</v>
      </c>
    </row>
    <row r="22" spans="1:5" ht="13.5" customHeight="1">
      <c r="A22" s="23" t="s">
        <v>13</v>
      </c>
      <c r="B22" s="158" t="s">
        <v>29</v>
      </c>
      <c r="C22" s="150">
        <f>IF(ISERROR('[61]Récolte_N'!$F$12)=TRUE,"",'[61]Récolte_N'!$F$12)</f>
        <v>1100</v>
      </c>
      <c r="D22" s="150">
        <f>IF(OR(C22="",C22=0),"",(E22/C22)*10)</f>
        <v>45.45454545454546</v>
      </c>
      <c r="E22" s="151">
        <f>IF(ISERROR('[61]Récolte_N'!$H$12)=TRUE,"",'[61]Récolte_N'!$H$12)</f>
        <v>5000</v>
      </c>
    </row>
    <row r="23" spans="1:5" ht="13.5" customHeight="1">
      <c r="A23" s="23" t="s">
        <v>13</v>
      </c>
      <c r="B23" s="158" t="s">
        <v>16</v>
      </c>
      <c r="C23" s="150">
        <f>IF(ISERROR('[62]Récolte_N'!$F$12)=TRUE,"",'[62]Récolte_N'!$F$12)</f>
        <v>6457</v>
      </c>
      <c r="D23" s="150">
        <f t="shared" si="0"/>
        <v>71.34009601982345</v>
      </c>
      <c r="E23" s="151">
        <f>IF(ISERROR('[62]Récolte_N'!$H$12)=TRUE,"",'[62]Récolte_N'!$H$12)</f>
        <v>46064.3</v>
      </c>
    </row>
    <row r="24" spans="1:5" ht="13.5" customHeight="1">
      <c r="A24" s="23" t="s">
        <v>13</v>
      </c>
      <c r="B24" s="158" t="s">
        <v>17</v>
      </c>
      <c r="C24" s="150">
        <f>IF(ISERROR('[63]Récolte_N'!$F$12)=TRUE,"",'[63]Récolte_N'!$F$12)</f>
        <v>6115</v>
      </c>
      <c r="D24" s="150">
        <f t="shared" si="0"/>
        <v>57.563368765331155</v>
      </c>
      <c r="E24" s="151">
        <f>IF(ISERROR('[63]Récolte_N'!$H$12)=TRUE,"",'[63]Récolte_N'!$H$12)</f>
        <v>35200</v>
      </c>
    </row>
    <row r="25" spans="1:5" ht="13.5" customHeight="1">
      <c r="A25" s="23" t="s">
        <v>13</v>
      </c>
      <c r="B25" s="158" t="s">
        <v>18</v>
      </c>
      <c r="C25" s="150">
        <f>IF(ISERROR('[64]Récolte_N'!$F$12)=TRUE,"",'[64]Récolte_N'!$F$12)</f>
        <v>84100</v>
      </c>
      <c r="D25" s="150">
        <f t="shared" si="0"/>
        <v>63.25802615933412</v>
      </c>
      <c r="E25" s="151">
        <f>IF(ISERROR('[64]Récolte_N'!$H$12)=TRUE,"",'[64]Récolte_N'!$H$12)</f>
        <v>532000</v>
      </c>
    </row>
    <row r="26" spans="1:5" ht="13.5" customHeight="1">
      <c r="A26" s="23" t="s">
        <v>13</v>
      </c>
      <c r="B26" s="158" t="s">
        <v>19</v>
      </c>
      <c r="C26" s="150">
        <f>IF(ISERROR('[65]Récolte_N'!$F$12)=TRUE,"",'[65]Récolte_N'!$F$12)</f>
        <v>35490</v>
      </c>
      <c r="D26" s="150">
        <f t="shared" si="0"/>
        <v>71</v>
      </c>
      <c r="E26" s="151">
        <f>IF(ISERROR('[65]Récolte_N'!$H$12)=TRUE,"",'[65]Récolte_N'!$H$12)</f>
        <v>251979</v>
      </c>
    </row>
    <row r="27" spans="1:5" ht="13.5" customHeight="1">
      <c r="A27" s="23" t="s">
        <v>13</v>
      </c>
      <c r="B27" s="158" t="s">
        <v>20</v>
      </c>
      <c r="C27" s="150">
        <f>IF(ISERROR('[66]Récolte_N'!$F$12)=TRUE,"",'[66]Récolte_N'!$F$12)</f>
        <v>22170</v>
      </c>
      <c r="D27" s="150">
        <f t="shared" si="0"/>
        <v>56.46684709066306</v>
      </c>
      <c r="E27" s="151">
        <f>IF(ISERROR('[66]Récolte_N'!$H$12)=TRUE,"",'[66]Récolte_N'!$H$12)</f>
        <v>125187</v>
      </c>
    </row>
    <row r="28" spans="1:5" ht="13.5" customHeight="1">
      <c r="A28" s="23" t="s">
        <v>13</v>
      </c>
      <c r="B28" s="158" t="s">
        <v>21</v>
      </c>
      <c r="C28" s="150">
        <f>IF(ISERROR('[67]Récolte_N'!$F$12)=TRUE,"",'[67]Récolte_N'!$F$12)</f>
        <v>5434</v>
      </c>
      <c r="D28" s="150">
        <f t="shared" si="0"/>
        <v>80.15</v>
      </c>
      <c r="E28" s="151">
        <f>IF(ISERROR('[67]Récolte_N'!$H$12)=TRUE,"",'[67]Récolte_N'!$H$12)</f>
        <v>43553.51</v>
      </c>
    </row>
    <row r="29" spans="2:5" ht="12">
      <c r="B29" s="158" t="s">
        <v>30</v>
      </c>
      <c r="C29" s="150">
        <f>IF(ISERROR('[68]Récolte_N'!$F$12)=TRUE,"",'[68]Récolte_N'!$F$12)</f>
        <v>3300</v>
      </c>
      <c r="D29" s="150">
        <f>IF(OR(C29="",C29=0),"",(E29/C29)*10)</f>
        <v>70.19999999999999</v>
      </c>
      <c r="E29" s="151">
        <f>IF(ISERROR('[68]Récolte_N'!$H$12)=TRUE,"",'[68]Récolte_N'!$H$12)</f>
        <v>23166</v>
      </c>
    </row>
    <row r="30" spans="2:5" ht="12">
      <c r="B30" s="158" t="s">
        <v>22</v>
      </c>
      <c r="C30" s="150">
        <f>IF(ISERROR('[69]Récolte_N '!$F$12)=TRUE,"",'[69]Récolte_N '!$F$12)</f>
        <v>6620</v>
      </c>
      <c r="D30" s="150">
        <f t="shared" si="0"/>
        <v>34.3655589123867</v>
      </c>
      <c r="E30" s="151">
        <f>IF(ISERROR('[69]Récolte_N '!$H$12)=TRUE,"",'[69]Récolte_N '!$H$12)</f>
        <v>22750</v>
      </c>
    </row>
    <row r="31" spans="2:5" ht="12">
      <c r="B31" s="158" t="s">
        <v>23</v>
      </c>
      <c r="C31" s="150">
        <f>IF(ISERROR('[70]Récolte_N'!$F$12)=TRUE,"",'[70]Récolte_N'!$F$12)</f>
        <v>1800</v>
      </c>
      <c r="D31" s="150">
        <f t="shared" si="0"/>
        <v>36.111111111111114</v>
      </c>
      <c r="E31" s="151">
        <f>IF(ISERROR('[70]Récolte_N'!$H$12)=TRUE,"",'[70]Récolte_N'!$H$12)</f>
        <v>6500</v>
      </c>
    </row>
    <row r="32" spans="2:5" ht="12">
      <c r="B32" s="118"/>
      <c r="C32" s="164"/>
      <c r="D32" s="164"/>
      <c r="E32" s="54"/>
    </row>
    <row r="33" spans="2:5" ht="15.75" thickBot="1">
      <c r="B33" s="171" t="s">
        <v>24</v>
      </c>
      <c r="C33" s="172">
        <f>IF(SUM(C12:C31)=0,"",SUM(C12:C31))</f>
        <v>526741</v>
      </c>
      <c r="D33" s="235">
        <f>IF(OR(C33="",C33=0),"",(E33/C33)*10)</f>
        <v>61.40767113249205</v>
      </c>
      <c r="E33" s="172">
        <f>IF(SUM(E12:E31)=0,"",SUM(E12:E31))</f>
        <v>3234593.8099999996</v>
      </c>
    </row>
    <row r="34" spans="2:5" ht="12.75" thickTop="1">
      <c r="B34" s="182"/>
      <c r="C34" s="183"/>
      <c r="D34" s="184"/>
      <c r="E34" s="183"/>
    </row>
    <row r="35" spans="2:5" ht="15" customHeight="1">
      <c r="B35" s="188"/>
      <c r="C35" s="189"/>
      <c r="D35" s="236"/>
      <c r="E35" s="189"/>
    </row>
    <row r="36" spans="2:5" ht="12">
      <c r="B36" s="188"/>
      <c r="C36" s="190"/>
      <c r="D36" s="191"/>
      <c r="E36" s="190"/>
    </row>
    <row r="37" spans="2:5" ht="12">
      <c r="B37" s="188"/>
      <c r="C37" s="192"/>
      <c r="D37" s="192"/>
      <c r="E37" s="192"/>
    </row>
    <row r="38" spans="2:5" ht="12">
      <c r="B38" s="188"/>
      <c r="C38" s="234"/>
      <c r="D38" s="192"/>
      <c r="E38" s="192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3.25">
      <c r="A5" s="23">
        <v>13608</v>
      </c>
      <c r="B5" s="297" t="s">
        <v>100</v>
      </c>
      <c r="C5" s="297"/>
      <c r="D5" s="297"/>
      <c r="E5" s="297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5"/>
      <c r="D8" s="116" t="s">
        <v>1</v>
      </c>
      <c r="E8" s="231"/>
    </row>
    <row r="9" spans="1:5" ht="12">
      <c r="A9" s="23">
        <v>7818</v>
      </c>
      <c r="B9" s="118"/>
      <c r="C9" s="127"/>
      <c r="D9" s="128"/>
      <c r="E9" s="132"/>
    </row>
    <row r="10" spans="1:5" ht="12" customHeight="1">
      <c r="A10" s="23">
        <v>30702</v>
      </c>
      <c r="B10" s="118"/>
      <c r="C10" s="137" t="s">
        <v>2</v>
      </c>
      <c r="D10" s="138" t="s">
        <v>3</v>
      </c>
      <c r="E10" s="232" t="s">
        <v>4</v>
      </c>
    </row>
    <row r="11" spans="1:5" ht="12">
      <c r="A11" s="23">
        <v>31458</v>
      </c>
      <c r="B11" s="139"/>
      <c r="C11" s="144" t="s">
        <v>5</v>
      </c>
      <c r="D11" s="141" t="s">
        <v>6</v>
      </c>
      <c r="E11" s="142" t="s">
        <v>7</v>
      </c>
    </row>
    <row r="12" spans="1:5" ht="13.5" customHeight="1">
      <c r="A12" s="23">
        <v>60665</v>
      </c>
      <c r="B12" s="149" t="s">
        <v>8</v>
      </c>
      <c r="C12" s="150">
        <f>IF(ISERROR('[51]Récolte_N'!$F$11)=TRUE,"",'[51]Récolte_N'!$F$11)</f>
        <v>15750</v>
      </c>
      <c r="D12" s="150">
        <f aca="true" t="shared" si="0" ref="D12:D31">IF(OR(C12="",C12=0),"",(E12/C12)*10)</f>
        <v>56.8984126984127</v>
      </c>
      <c r="E12" s="151">
        <f>IF(ISERROR('[51]Récolte_N'!$H$11)=TRUE,"",'[51]Récolte_N'!$H$11)</f>
        <v>89615</v>
      </c>
    </row>
    <row r="13" spans="1:5" ht="13.5" customHeight="1">
      <c r="A13" s="23">
        <v>7280</v>
      </c>
      <c r="B13" s="158" t="s">
        <v>31</v>
      </c>
      <c r="C13" s="150">
        <f>IF(ISERROR('[52]Récolte_N'!$F$11)=TRUE,"",'[52]Récolte_N'!$F$11)</f>
        <v>33670</v>
      </c>
      <c r="D13" s="150">
        <f t="shared" si="0"/>
        <v>59.1003861003861</v>
      </c>
      <c r="E13" s="151">
        <f>IF(ISERROR('[52]Récolte_N'!$H$11)=TRUE,"",'[52]Récolte_N'!$H$11)</f>
        <v>198991</v>
      </c>
    </row>
    <row r="14" spans="1:5" ht="13.5" customHeight="1">
      <c r="A14" s="23">
        <v>17376</v>
      </c>
      <c r="B14" s="158" t="s">
        <v>9</v>
      </c>
      <c r="C14" s="150">
        <f>IF(ISERROR('[53]Récolte_N'!$F$11)=TRUE,"",'[53]Récolte_N'!$F$11)</f>
        <v>140400</v>
      </c>
      <c r="D14" s="150">
        <f t="shared" si="0"/>
        <v>64.16951566951566</v>
      </c>
      <c r="E14" s="151">
        <f>IF(ISERROR('[53]Récolte_N'!$H$11)=TRUE,"",'[53]Récolte_N'!$H$11)</f>
        <v>900940</v>
      </c>
    </row>
    <row r="15" spans="1:5" ht="13.5" customHeight="1">
      <c r="A15" s="23">
        <v>26391</v>
      </c>
      <c r="B15" s="158" t="s">
        <v>28</v>
      </c>
      <c r="C15" s="150">
        <f>IF(ISERROR('[54]Récolte_N'!$F$11)=TRUE,"",'[54]Récolte_N'!$F$11)</f>
        <v>26250</v>
      </c>
      <c r="D15" s="150">
        <f>IF(OR(C15="",C15=0),"",(E15/C15)*10)</f>
        <v>67</v>
      </c>
      <c r="E15" s="151">
        <f>IF(ISERROR('[54]Récolte_N'!$H$11)=TRUE,"",'[54]Récolte_N'!$H$11)</f>
        <v>175875</v>
      </c>
    </row>
    <row r="16" spans="1:5" ht="13.5" customHeight="1">
      <c r="A16" s="23">
        <v>19136</v>
      </c>
      <c r="B16" s="158" t="s">
        <v>10</v>
      </c>
      <c r="C16" s="150">
        <f>IF(ISERROR('[55]Récolte_N'!$F$11)=TRUE,"",'[55]Récolte_N'!$F$11)</f>
        <v>39000</v>
      </c>
      <c r="D16" s="150">
        <f t="shared" si="0"/>
        <v>86</v>
      </c>
      <c r="E16" s="151">
        <f>IF(ISERROR('[55]Récolte_N'!$H$11)=TRUE,"",'[55]Récolte_N'!$H$11)</f>
        <v>335400</v>
      </c>
    </row>
    <row r="17" spans="1:5" ht="13.5" customHeight="1">
      <c r="A17" s="23">
        <v>1790</v>
      </c>
      <c r="B17" s="158" t="s">
        <v>11</v>
      </c>
      <c r="C17" s="150">
        <f>IF(ISERROR('[56]Récolte_N'!$F$11)=TRUE,"",'[56]Récolte_N'!$F$11)</f>
        <v>67100</v>
      </c>
      <c r="D17" s="150">
        <f t="shared" si="0"/>
        <v>84.6795827123696</v>
      </c>
      <c r="E17" s="151">
        <f>IF(ISERROR('[56]Récolte_N'!$H$11)=TRUE,"",'[56]Récolte_N'!$H$11)</f>
        <v>568200</v>
      </c>
    </row>
    <row r="18" spans="1:5" ht="13.5" customHeight="1">
      <c r="A18" s="23" t="s">
        <v>13</v>
      </c>
      <c r="B18" s="158" t="s">
        <v>12</v>
      </c>
      <c r="C18" s="150">
        <f>IF(ISERROR('[57]Récolte_N'!$F$11)=TRUE,"",'[57]Récolte_N'!$F$11)</f>
        <v>35490</v>
      </c>
      <c r="D18" s="150">
        <f t="shared" si="0"/>
        <v>57.001972386587774</v>
      </c>
      <c r="E18" s="151">
        <f>IF(ISERROR('[57]Récolte_N'!$H$11)=TRUE,"",'[57]Récolte_N'!$H$11)</f>
        <v>202300</v>
      </c>
    </row>
    <row r="19" spans="1:5" ht="13.5" customHeight="1">
      <c r="A19" s="23" t="s">
        <v>13</v>
      </c>
      <c r="B19" s="158" t="s">
        <v>14</v>
      </c>
      <c r="C19" s="150">
        <f>IF(ISERROR('[58]Récolte_N'!$F$11)=TRUE,"",'[58]Récolte_N'!$F$11)</f>
        <v>8200</v>
      </c>
      <c r="D19" s="150">
        <f t="shared" si="0"/>
        <v>34.146341463414636</v>
      </c>
      <c r="E19" s="151">
        <f>IF(ISERROR('[58]Récolte_N'!$H$11)=TRUE,"",'[58]Récolte_N'!$H$11)</f>
        <v>28000</v>
      </c>
    </row>
    <row r="20" spans="1:5" ht="13.5" customHeight="1">
      <c r="A20" s="23" t="s">
        <v>13</v>
      </c>
      <c r="B20" s="158" t="s">
        <v>27</v>
      </c>
      <c r="C20" s="150">
        <f>IF(ISERROR('[59]Récolte_N'!$F$11)=TRUE,"",'[59]Récolte_N'!$F$11)</f>
        <v>112200</v>
      </c>
      <c r="D20" s="150">
        <f t="shared" si="0"/>
        <v>73.08377896613192</v>
      </c>
      <c r="E20" s="151">
        <f>IF(ISERROR('[59]Récolte_N'!$H$11)=TRUE,"",'[59]Récolte_N'!$H$11)</f>
        <v>820000</v>
      </c>
    </row>
    <row r="21" spans="1:5" ht="13.5" customHeight="1">
      <c r="A21" s="23" t="s">
        <v>13</v>
      </c>
      <c r="B21" s="158" t="s">
        <v>15</v>
      </c>
      <c r="C21" s="150">
        <f>IF(ISERROR('[60]Récolte_N'!$F$11)=TRUE,"",'[60]Récolte_N'!$F$11)</f>
        <v>100200</v>
      </c>
      <c r="D21" s="150">
        <f t="shared" si="0"/>
        <v>67.86427145708583</v>
      </c>
      <c r="E21" s="151">
        <f>IF(ISERROR('[60]Récolte_N'!$H$11)=TRUE,"",'[60]Récolte_N'!$H$11)</f>
        <v>680000</v>
      </c>
    </row>
    <row r="22" spans="1:5" ht="13.5" customHeight="1">
      <c r="A22" s="23" t="s">
        <v>13</v>
      </c>
      <c r="B22" s="158" t="s">
        <v>29</v>
      </c>
      <c r="C22" s="150">
        <f>IF(ISERROR('[61]Récolte_N'!$F$11)=TRUE,"",'[61]Récolte_N'!$F$11)</f>
        <v>3600</v>
      </c>
      <c r="D22" s="150">
        <f>IF(OR(C22="",C22=0),"",(E22/C22)*10)</f>
        <v>66.66666666666667</v>
      </c>
      <c r="E22" s="151">
        <f>IF(ISERROR('[61]Récolte_N'!$H$11)=TRUE,"",'[61]Récolte_N'!$H$11)</f>
        <v>24000</v>
      </c>
    </row>
    <row r="23" spans="1:5" ht="13.5" customHeight="1">
      <c r="A23" s="23" t="s">
        <v>13</v>
      </c>
      <c r="B23" s="158" t="s">
        <v>16</v>
      </c>
      <c r="C23" s="150">
        <f>IF(ISERROR('[62]Récolte_N'!$F$11)=TRUE,"",'[62]Récolte_N'!$F$11)</f>
        <v>67464</v>
      </c>
      <c r="D23" s="150">
        <f t="shared" si="0"/>
        <v>73.1680303569311</v>
      </c>
      <c r="E23" s="151">
        <f>IF(ISERROR('[62]Récolte_N'!$H$11)=TRUE,"",'[62]Récolte_N'!$H$11)</f>
        <v>493620.8</v>
      </c>
    </row>
    <row r="24" spans="1:5" ht="13.5" customHeight="1">
      <c r="A24" s="23" t="s">
        <v>13</v>
      </c>
      <c r="B24" s="158" t="s">
        <v>17</v>
      </c>
      <c r="C24" s="150">
        <f>IF(ISERROR('[63]Récolte_N'!$F$11)=TRUE,"",'[63]Récolte_N'!$F$11)</f>
        <v>58375</v>
      </c>
      <c r="D24" s="150">
        <f t="shared" si="0"/>
        <v>69.63254817987152</v>
      </c>
      <c r="E24" s="151">
        <f>IF(ISERROR('[63]Récolte_N'!$H$11)=TRUE,"",'[63]Récolte_N'!$H$11)</f>
        <v>406480</v>
      </c>
    </row>
    <row r="25" spans="1:5" ht="13.5" customHeight="1">
      <c r="A25" s="23" t="s">
        <v>13</v>
      </c>
      <c r="B25" s="158" t="s">
        <v>18</v>
      </c>
      <c r="C25" s="150">
        <f>IF(ISERROR('[64]Récolte_N'!$F$11)=TRUE,"",'[64]Récolte_N'!$F$11)</f>
        <v>203800</v>
      </c>
      <c r="D25" s="150">
        <f t="shared" si="0"/>
        <v>72.12953876349361</v>
      </c>
      <c r="E25" s="151">
        <f>IF(ISERROR('[64]Récolte_N'!$H$11)=TRUE,"",'[64]Récolte_N'!$H$11)</f>
        <v>1470000</v>
      </c>
    </row>
    <row r="26" spans="1:5" ht="13.5" customHeight="1">
      <c r="A26" s="23" t="s">
        <v>13</v>
      </c>
      <c r="B26" s="158" t="s">
        <v>19</v>
      </c>
      <c r="C26" s="150">
        <f>IF(ISERROR('[65]Récolte_N'!$F$11)=TRUE,"",'[65]Récolte_N'!$F$11)</f>
        <v>38920</v>
      </c>
      <c r="D26" s="150">
        <f t="shared" si="0"/>
        <v>80</v>
      </c>
      <c r="E26" s="151">
        <f>IF(ISERROR('[65]Récolte_N'!$H$11)=TRUE,"",'[65]Récolte_N'!$H$11)</f>
        <v>311360</v>
      </c>
    </row>
    <row r="27" spans="1:5" ht="13.5" customHeight="1">
      <c r="A27" s="23" t="s">
        <v>13</v>
      </c>
      <c r="B27" s="158" t="s">
        <v>20</v>
      </c>
      <c r="C27" s="150">
        <f>IF(ISERROR('[66]Récolte_N'!$F$11)=TRUE,"",'[66]Récolte_N'!$F$11)</f>
        <v>86500</v>
      </c>
      <c r="D27" s="150">
        <f t="shared" si="0"/>
        <v>63.495953757225436</v>
      </c>
      <c r="E27" s="151">
        <f>IF(ISERROR('[66]Récolte_N'!$H$11)=TRUE,"",'[66]Récolte_N'!$H$11)</f>
        <v>549240</v>
      </c>
    </row>
    <row r="28" spans="1:5" ht="13.5" customHeight="1">
      <c r="A28" s="23" t="s">
        <v>13</v>
      </c>
      <c r="B28" s="158" t="s">
        <v>21</v>
      </c>
      <c r="C28" s="150">
        <f>IF(ISERROR('[67]Récolte_N'!$F$11)=TRUE,"",'[67]Récolte_N'!$F$11)</f>
        <v>48902</v>
      </c>
      <c r="D28" s="150">
        <f t="shared" si="0"/>
        <v>80.15</v>
      </c>
      <c r="E28" s="151">
        <f>IF(ISERROR('[67]Récolte_N'!$H$11)=TRUE,"",'[67]Récolte_N'!$H$11)</f>
        <v>391949.53</v>
      </c>
    </row>
    <row r="29" spans="2:5" ht="12">
      <c r="B29" s="158" t="s">
        <v>30</v>
      </c>
      <c r="C29" s="150">
        <f>IF(ISERROR('[68]Récolte_N'!$F$11)=TRUE,"",'[68]Récolte_N'!$F$11)</f>
        <v>43700</v>
      </c>
      <c r="D29" s="150">
        <f>IF(OR(C29="",C29=0),"",(E29/C29)*10)</f>
        <v>71.54468085106383</v>
      </c>
      <c r="E29" s="151">
        <f>IF(ISERROR('[68]Récolte_N'!$H$11)=TRUE,"",'[68]Récolte_N'!$H$11)</f>
        <v>312650.25531914894</v>
      </c>
    </row>
    <row r="30" spans="2:5" ht="12">
      <c r="B30" s="158" t="s">
        <v>22</v>
      </c>
      <c r="C30" s="150">
        <f>IF(ISERROR('[69]Récolte_N '!$F$11)=TRUE,"",'[69]Récolte_N '!$F$11)</f>
        <v>88167</v>
      </c>
      <c r="D30" s="150">
        <f t="shared" si="0"/>
        <v>48.91728197624961</v>
      </c>
      <c r="E30" s="151">
        <f>IF(ISERROR('[69]Récolte_N '!$H$11)=TRUE,"",'[69]Récolte_N '!$H$11)</f>
        <v>431289</v>
      </c>
    </row>
    <row r="31" spans="2:5" ht="12">
      <c r="B31" s="158" t="s">
        <v>23</v>
      </c>
      <c r="C31" s="150">
        <f>IF(ISERROR('[70]Récolte_N'!$F$11)=TRUE,"",'[70]Récolte_N'!$F$11)</f>
        <v>11500</v>
      </c>
      <c r="D31" s="150">
        <f t="shared" si="0"/>
        <v>42</v>
      </c>
      <c r="E31" s="151">
        <f>IF(ISERROR('[70]Récolte_N'!$H$11)=TRUE,"",'[70]Récolte_N'!$H$11)</f>
        <v>48300</v>
      </c>
    </row>
    <row r="32" spans="2:5" ht="12">
      <c r="B32" s="118"/>
      <c r="C32" s="164"/>
      <c r="D32" s="164"/>
      <c r="E32" s="54"/>
    </row>
    <row r="33" spans="2:5" ht="15.75" thickBot="1">
      <c r="B33" s="171" t="s">
        <v>24</v>
      </c>
      <c r="C33" s="172">
        <f>IF(SUM(C12:C31)=0,"",SUM(C12:C31))</f>
        <v>1229188</v>
      </c>
      <c r="D33" s="172">
        <f>IF(OR(C33="",C33=0),"",(E33/C33)*10)</f>
        <v>68.64865736827198</v>
      </c>
      <c r="E33" s="172">
        <f>IF(SUM(E12:E31)=0,"",SUM(E12:E31))</f>
        <v>8438210.58531915</v>
      </c>
    </row>
    <row r="34" spans="2:5" ht="12.75" thickTop="1">
      <c r="B34" s="182"/>
      <c r="C34" s="183"/>
      <c r="D34" s="184"/>
      <c r="E34" s="183"/>
    </row>
    <row r="35" spans="2:5" ht="15" customHeight="1">
      <c r="B35" s="188"/>
      <c r="C35" s="189"/>
      <c r="D35" s="233"/>
      <c r="E35" s="189"/>
    </row>
    <row r="36" spans="2:5" ht="12">
      <c r="B36" s="188"/>
      <c r="C36" s="190"/>
      <c r="D36" s="191"/>
      <c r="E36" s="190"/>
    </row>
    <row r="37" spans="2:5" ht="12">
      <c r="B37" s="188"/>
      <c r="C37" s="192"/>
      <c r="D37" s="192"/>
      <c r="E37" s="192"/>
    </row>
    <row r="38" spans="2:5" ht="12">
      <c r="B38" s="188"/>
      <c r="C38" s="234"/>
      <c r="D38" s="192"/>
      <c r="E38" s="192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2.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101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IF(ISERROR('[51]Récolte_N'!$F$8)=TRUE,"",'[51]Récolte_N'!$F$8)</f>
        <v>1995</v>
      </c>
      <c r="D12" s="150">
        <f aca="true" t="shared" si="0" ref="D12:D30">IF(OR(C12="",C12=0),"",(E12/C12)*10)</f>
        <v>48.59649122807017</v>
      </c>
      <c r="E12" s="151">
        <f>IF(ISERROR('[51]Récolte_N'!$H$8)=TRUE,"",'[51]Récolte_N'!$H$8)</f>
        <v>9695</v>
      </c>
      <c r="F12" s="151">
        <f>P12</f>
        <v>10675</v>
      </c>
      <c r="G12" s="222">
        <f>IF(ISERROR('[51]Récolte_N'!$I$8)=TRUE,"",'[51]Récolte_N'!$I$8)</f>
        <v>3150</v>
      </c>
      <c r="H12" s="222">
        <f>Q12</f>
        <v>3565.2</v>
      </c>
      <c r="I12" s="153">
        <f>IF(OR(H12=0,H12=""),"",(G12/H12)-1)</f>
        <v>-0.11645910467855936</v>
      </c>
      <c r="J12" s="154">
        <f>E12-G12</f>
        <v>6545</v>
      </c>
      <c r="K12" s="155">
        <f>P12-H12</f>
        <v>7109.8</v>
      </c>
      <c r="L12" s="156">
        <f>G12-H12</f>
        <v>-415.1999999999998</v>
      </c>
      <c r="M12" s="157" t="s">
        <v>8</v>
      </c>
      <c r="N12" s="150">
        <f>IF(ISERROR('[1]Récolte_N'!$F$8)=TRUE,"",'[1]Récolte_N'!$F$8)</f>
        <v>2165</v>
      </c>
      <c r="O12" s="150">
        <f aca="true" t="shared" si="1" ref="O12:O19">IF(OR(N12="",N12=0),"",(P12/N12)*10)</f>
        <v>49.30715935334873</v>
      </c>
      <c r="P12" s="151">
        <f>IF(ISERROR('[1]Récolte_N'!$H$8)=TRUE,"",'[1]Récolte_N'!$H$8)</f>
        <v>10675</v>
      </c>
      <c r="Q12" s="222">
        <f>'[21]BD'!$AI168</f>
        <v>3565.2</v>
      </c>
    </row>
    <row r="13" spans="1:17" ht="13.5" customHeight="1">
      <c r="A13" s="23">
        <v>7280</v>
      </c>
      <c r="B13" s="158" t="s">
        <v>31</v>
      </c>
      <c r="C13" s="150">
        <f>IF(ISERROR('[52]Récolte_N'!$F$8)=TRUE,"",'[52]Récolte_N'!$F$8)</f>
        <v>0</v>
      </c>
      <c r="D13" s="150">
        <f t="shared" si="0"/>
      </c>
      <c r="E13" s="151">
        <f>IF(ISERROR('[52]Récolte_N'!$H$8)=TRUE,"",'[52]Récolte_N'!$H$8)</f>
        <v>0</v>
      </c>
      <c r="F13" s="151">
        <f>P13</f>
        <v>0</v>
      </c>
      <c r="G13" s="222">
        <f>IF(ISERROR('[52]Récolte_N'!$I$8)=TRUE,"",'[52]Récolte_N'!$I$8)</f>
        <v>0</v>
      </c>
      <c r="H13" s="222">
        <f>Q13</f>
        <v>436.9</v>
      </c>
      <c r="I13" s="153">
        <f>IF(OR(H13=0,H13=""),"",(G13/H13)-1)</f>
        <v>-1</v>
      </c>
      <c r="J13" s="154">
        <f aca="true" t="shared" si="2" ref="J13:J31">E13-G13</f>
        <v>0</v>
      </c>
      <c r="K13" s="155">
        <f>P13-H13</f>
        <v>-436.9</v>
      </c>
      <c r="L13" s="156">
        <f>G13-H13</f>
        <v>-436.9</v>
      </c>
      <c r="M13" s="159" t="s">
        <v>31</v>
      </c>
      <c r="N13" s="150">
        <f>IF(ISERROR('[2]Récolte_N'!$F$8)=TRUE,"",'[2]Récolte_N'!$F$8)</f>
        <v>0</v>
      </c>
      <c r="O13" s="150">
        <f t="shared" si="1"/>
      </c>
      <c r="P13" s="151">
        <f>IF(ISERROR('[2]Récolte_N'!$H$8)=TRUE,"",'[2]Récolte_N'!$H$8)</f>
        <v>0</v>
      </c>
      <c r="Q13" s="222">
        <f>'[21]BD'!$AI169</f>
        <v>436.9</v>
      </c>
    </row>
    <row r="14" spans="1:17" ht="13.5" customHeight="1">
      <c r="A14" s="23">
        <v>17376</v>
      </c>
      <c r="B14" s="158" t="s">
        <v>9</v>
      </c>
      <c r="C14" s="150">
        <f>IF(ISERROR('[53]Récolte_N'!$F$8)=TRUE,"",'[53]Récolte_N'!$F$8)</f>
        <v>1680</v>
      </c>
      <c r="D14" s="150">
        <f t="shared" si="0"/>
        <v>47</v>
      </c>
      <c r="E14" s="151">
        <f>IF(ISERROR('[53]Récolte_N'!$H$8)=TRUE,"",'[53]Récolte_N'!$H$8)</f>
        <v>7896</v>
      </c>
      <c r="F14" s="160">
        <f>P14</f>
        <v>7896</v>
      </c>
      <c r="G14" s="222">
        <f>IF(ISERROR('[53]Récolte_N'!$I$8)=TRUE,"",'[53]Récolte_N'!$I$8)</f>
        <v>800</v>
      </c>
      <c r="H14" s="223">
        <f>Q14</f>
        <v>2017.2</v>
      </c>
      <c r="I14" s="153">
        <f aca="true" t="shared" si="3" ref="I14:I31">IF(OR(H14=0,H14=""),"",(G14/H14)-1)</f>
        <v>-0.603410668253024</v>
      </c>
      <c r="J14" s="154">
        <f t="shared" si="2"/>
        <v>7096</v>
      </c>
      <c r="K14" s="162">
        <f>P14-H14</f>
        <v>5878.8</v>
      </c>
      <c r="L14" s="156">
        <f>G14-H14</f>
        <v>-1217.2</v>
      </c>
      <c r="M14" s="126" t="s">
        <v>9</v>
      </c>
      <c r="N14" s="150">
        <f>IF(ISERROR('[3]Récolte_N'!$F$8)=TRUE,"",'[3]Récolte_N'!$F$8)</f>
        <v>1680</v>
      </c>
      <c r="O14" s="150">
        <f t="shared" si="1"/>
        <v>47</v>
      </c>
      <c r="P14" s="151">
        <f>IF(ISERROR('[3]Récolte_N'!$H$8)=TRUE,"",'[3]Récolte_N'!$H$8)</f>
        <v>7896</v>
      </c>
      <c r="Q14" s="222">
        <f>'[21]BD'!$AI170</f>
        <v>2017.2</v>
      </c>
    </row>
    <row r="15" spans="1:17" ht="13.5" customHeight="1">
      <c r="A15" s="23">
        <v>26391</v>
      </c>
      <c r="B15" s="158" t="s">
        <v>28</v>
      </c>
      <c r="C15" s="150">
        <f>IF(ISERROR('[54]Récolte_N'!$F$8)=TRUE,"",'[54]Récolte_N'!$F$8)</f>
        <v>0</v>
      </c>
      <c r="D15" s="150">
        <f t="shared" si="0"/>
      </c>
      <c r="E15" s="151">
        <f>IF(ISERROR('[54]Récolte_N'!$H$8)=TRUE,"",'[54]Récolte_N'!$H$8)</f>
        <v>0</v>
      </c>
      <c r="F15" s="160">
        <f aca="true" t="shared" si="4" ref="F15:F30">P15</f>
        <v>0</v>
      </c>
      <c r="G15" s="222">
        <f>IF(ISERROR('[54]Récolte_N'!$I$8)=TRUE,"",'[54]Récolte_N'!$I$8)</f>
        <v>0</v>
      </c>
      <c r="H15" s="223">
        <f aca="true" t="shared" si="5" ref="H15:H30">Q15</f>
        <v>25.9</v>
      </c>
      <c r="I15" s="153">
        <f t="shared" si="3"/>
        <v>-1</v>
      </c>
      <c r="J15" s="154">
        <f t="shared" si="2"/>
        <v>0</v>
      </c>
      <c r="K15" s="162">
        <f aca="true" t="shared" si="6" ref="K15:K29">P15-H15</f>
        <v>-25.9</v>
      </c>
      <c r="L15" s="156">
        <f aca="true" t="shared" si="7" ref="L15:L20">G16-H16</f>
        <v>-3.4</v>
      </c>
      <c r="M15" s="126" t="s">
        <v>28</v>
      </c>
      <c r="N15" s="150">
        <f>IF(ISERROR('[4]Récolte_N'!$F$8)=TRUE,"",'[4]Récolte_N'!$F$8)</f>
        <v>0</v>
      </c>
      <c r="O15" s="150">
        <f t="shared" si="1"/>
      </c>
      <c r="P15" s="151">
        <f>IF(ISERROR('[4]Récolte_N'!$H$8)=TRUE,"",'[4]Récolte_N'!$H$8)</f>
        <v>0</v>
      </c>
      <c r="Q15" s="222">
        <f>'[21]BD'!$AI171</f>
        <v>25.9</v>
      </c>
    </row>
    <row r="16" spans="1:17" ht="13.5" customHeight="1">
      <c r="A16" s="23">
        <v>19136</v>
      </c>
      <c r="B16" s="158" t="s">
        <v>10</v>
      </c>
      <c r="C16" s="150">
        <f>IF(ISERROR('[55]Récolte_N'!$F$8)=TRUE,"",'[55]Récolte_N'!$F$8)</f>
        <v>0</v>
      </c>
      <c r="D16" s="150">
        <f t="shared" si="0"/>
      </c>
      <c r="E16" s="151">
        <f>IF(ISERROR('[55]Récolte_N'!$H$8)=TRUE,"",'[55]Récolte_N'!$H$8)</f>
        <v>0</v>
      </c>
      <c r="F16" s="160">
        <f t="shared" si="4"/>
        <v>0</v>
      </c>
      <c r="G16" s="222">
        <f>IF(ISERROR('[55]Récolte_N'!$I$8)=TRUE,"",'[55]Récolte_N'!$I$8)</f>
        <v>0</v>
      </c>
      <c r="H16" s="223">
        <f t="shared" si="5"/>
        <v>3.4</v>
      </c>
      <c r="I16" s="153">
        <f t="shared" si="3"/>
        <v>-1</v>
      </c>
      <c r="J16" s="154">
        <f t="shared" si="2"/>
        <v>0</v>
      </c>
      <c r="K16" s="162">
        <f t="shared" si="6"/>
        <v>-3.4</v>
      </c>
      <c r="L16" s="156">
        <f t="shared" si="7"/>
        <v>257.5</v>
      </c>
      <c r="M16" s="126" t="s">
        <v>10</v>
      </c>
      <c r="N16" s="150">
        <f>IF(ISERROR('[5]Récolte_N'!$F$8)=TRUE,"",'[5]Récolte_N'!$F$8)</f>
        <v>0</v>
      </c>
      <c r="O16" s="150">
        <f t="shared" si="1"/>
      </c>
      <c r="P16" s="151">
        <f>IF(ISERROR('[5]Récolte_N'!$H$8)=TRUE,"",'[5]Récolte_N'!$H$8)</f>
        <v>0</v>
      </c>
      <c r="Q16" s="222">
        <f>'[21]BD'!$AI172</f>
        <v>3.4</v>
      </c>
    </row>
    <row r="17" spans="1:17" ht="13.5" customHeight="1">
      <c r="A17" s="23">
        <v>1790</v>
      </c>
      <c r="B17" s="158" t="s">
        <v>11</v>
      </c>
      <c r="C17" s="150">
        <f>IF(ISERROR('[56]Récolte_N'!$F$8)=TRUE,"",'[56]Récolte_N'!$F$8)</f>
        <v>100</v>
      </c>
      <c r="D17" s="150">
        <f t="shared" si="0"/>
        <v>60</v>
      </c>
      <c r="E17" s="151">
        <f>IF(ISERROR('[56]Récolte_N'!$H$8)=TRUE,"",'[56]Récolte_N'!$H$8)</f>
        <v>600</v>
      </c>
      <c r="F17" s="160">
        <f t="shared" si="4"/>
        <v>600</v>
      </c>
      <c r="G17" s="222">
        <f>IF(ISERROR('[56]Récolte_N'!$I$8)=TRUE,"",'[56]Récolte_N'!$I$8)</f>
        <v>400</v>
      </c>
      <c r="H17" s="223">
        <f t="shared" si="5"/>
        <v>142.5</v>
      </c>
      <c r="I17" s="153">
        <f t="shared" si="3"/>
        <v>1.807017543859649</v>
      </c>
      <c r="J17" s="154">
        <f t="shared" si="2"/>
        <v>200</v>
      </c>
      <c r="K17" s="162">
        <f t="shared" si="6"/>
        <v>457.5</v>
      </c>
      <c r="L17" s="156">
        <f t="shared" si="7"/>
        <v>-13787.300000000003</v>
      </c>
      <c r="M17" s="126" t="s">
        <v>11</v>
      </c>
      <c r="N17" s="150">
        <f>IF(ISERROR('[6]Récolte_N'!$F$8)=TRUE,"",'[6]Récolte_N'!$F$8)</f>
        <v>100</v>
      </c>
      <c r="O17" s="150">
        <f t="shared" si="1"/>
        <v>60</v>
      </c>
      <c r="P17" s="151">
        <f>IF(ISERROR('[6]Récolte_N'!$H$8)=TRUE,"",'[6]Récolte_N'!$H$8)</f>
        <v>600</v>
      </c>
      <c r="Q17" s="222">
        <f>'[21]BD'!$AI173</f>
        <v>142.5</v>
      </c>
    </row>
    <row r="18" spans="1:17" ht="13.5" customHeight="1">
      <c r="A18" s="23" t="s">
        <v>13</v>
      </c>
      <c r="B18" s="158" t="s">
        <v>12</v>
      </c>
      <c r="C18" s="150">
        <f>IF(ISERROR('[57]Récolte_N'!$F$8)=TRUE,"",'[57]Récolte_N'!$F$8)</f>
        <v>7345</v>
      </c>
      <c r="D18" s="150">
        <f t="shared" si="0"/>
        <v>47.038801906058545</v>
      </c>
      <c r="E18" s="151">
        <f>IF(ISERROR('[57]Récolte_N'!$H$8)=TRUE,"",'[57]Récolte_N'!$H$8)</f>
        <v>34550</v>
      </c>
      <c r="F18" s="160">
        <f t="shared" si="4"/>
        <v>42400</v>
      </c>
      <c r="G18" s="222">
        <f>IF(ISERROR('[57]Récolte_N'!$I$8)=TRUE,"",'[57]Récolte_N'!$I$8)</f>
        <v>28000</v>
      </c>
      <c r="H18" s="223">
        <f t="shared" si="5"/>
        <v>41787.3</v>
      </c>
      <c r="I18" s="153">
        <f t="shared" si="3"/>
        <v>-0.3299399578340788</v>
      </c>
      <c r="J18" s="154">
        <f t="shared" si="2"/>
        <v>6550</v>
      </c>
      <c r="K18" s="162">
        <f t="shared" si="6"/>
        <v>612.6999999999971</v>
      </c>
      <c r="L18" s="156">
        <f t="shared" si="7"/>
        <v>-50136.399999999994</v>
      </c>
      <c r="M18" s="126" t="s">
        <v>12</v>
      </c>
      <c r="N18" s="150">
        <f>IF(ISERROR('[7]Récolte_N'!$F$8)=TRUE,"",'[7]Récolte_N'!$F$8)</f>
        <v>7930</v>
      </c>
      <c r="O18" s="150">
        <f t="shared" si="1"/>
        <v>53.46784363177805</v>
      </c>
      <c r="P18" s="151">
        <f>IF(ISERROR('[7]Récolte_N'!$H$8)=TRUE,"",'[7]Récolte_N'!$H$8)</f>
        <v>42400</v>
      </c>
      <c r="Q18" s="222">
        <f>'[21]BD'!$AI174</f>
        <v>41787.3</v>
      </c>
    </row>
    <row r="19" spans="1:17" ht="13.5" customHeight="1">
      <c r="A19" s="23" t="s">
        <v>13</v>
      </c>
      <c r="B19" s="158" t="s">
        <v>14</v>
      </c>
      <c r="C19" s="150">
        <f>IF(ISERROR('[58]Récolte_N'!$F$8)=TRUE,"",'[58]Récolte_N'!$F$8)</f>
        <v>41200</v>
      </c>
      <c r="D19" s="150">
        <f t="shared" si="0"/>
        <v>32.52427184466019</v>
      </c>
      <c r="E19" s="151">
        <f>IF(ISERROR('[58]Récolte_N'!$H$8)=TRUE,"",'[58]Récolte_N'!$H$8)</f>
        <v>134000</v>
      </c>
      <c r="F19" s="160">
        <f t="shared" si="4"/>
        <v>180750</v>
      </c>
      <c r="G19" s="222">
        <f>IF(ISERROR('[58]Récolte_N'!$I$8)=TRUE,"",'[58]Récolte_N'!$I$8)</f>
        <v>129700</v>
      </c>
      <c r="H19" s="223">
        <f t="shared" si="5"/>
        <v>179836.4</v>
      </c>
      <c r="I19" s="153">
        <f t="shared" si="3"/>
        <v>-0.27878894372885576</v>
      </c>
      <c r="J19" s="154">
        <f t="shared" si="2"/>
        <v>4300</v>
      </c>
      <c r="K19" s="162">
        <f t="shared" si="6"/>
        <v>913.6000000000058</v>
      </c>
      <c r="L19" s="156">
        <f t="shared" si="7"/>
        <v>1599.9</v>
      </c>
      <c r="M19" s="126" t="s">
        <v>14</v>
      </c>
      <c r="N19" s="150">
        <f>IF(ISERROR('[8]Récolte_N'!$F$8)=TRUE,"",'[8]Récolte_N'!$F$8)</f>
        <v>42880</v>
      </c>
      <c r="O19" s="150">
        <f t="shared" si="1"/>
        <v>42.152518656716424</v>
      </c>
      <c r="P19" s="151">
        <f>IF(ISERROR('[8]Récolte_N'!$H$8)=TRUE,"",'[8]Récolte_N'!$H$8)</f>
        <v>180750</v>
      </c>
      <c r="Q19" s="222">
        <f>'[21]BD'!$AI175</f>
        <v>179836.4</v>
      </c>
    </row>
    <row r="20" spans="1:17" ht="13.5" customHeight="1">
      <c r="A20" s="23" t="s">
        <v>13</v>
      </c>
      <c r="B20" s="158" t="s">
        <v>27</v>
      </c>
      <c r="C20" s="150">
        <f>IF(ISERROR('[59]Récolte_N'!$F$8)=TRUE,"",'[59]Récolte_N'!$F$8)</f>
        <v>780</v>
      </c>
      <c r="D20" s="150">
        <f>IF(OR(C20="",C20=0),"",(E20/C20)*10)</f>
        <v>56.794871794871796</v>
      </c>
      <c r="E20" s="151">
        <f>IF(ISERROR('[59]Récolte_N'!$H$8)=TRUE,"",'[59]Récolte_N'!$H$8)</f>
        <v>4430</v>
      </c>
      <c r="F20" s="160">
        <f t="shared" si="4"/>
        <v>2271</v>
      </c>
      <c r="G20" s="222">
        <f>IF(ISERROR('[59]Récolte_N'!$I$8)=TRUE,"",'[59]Récolte_N'!$I$8)</f>
        <v>2300</v>
      </c>
      <c r="H20" s="223">
        <f t="shared" si="5"/>
        <v>700.1</v>
      </c>
      <c r="I20" s="153">
        <f t="shared" si="3"/>
        <v>2.285244965004999</v>
      </c>
      <c r="J20" s="154">
        <f t="shared" si="2"/>
        <v>2130</v>
      </c>
      <c r="K20" s="162">
        <f t="shared" si="6"/>
        <v>1570.9</v>
      </c>
      <c r="L20" s="156">
        <f t="shared" si="7"/>
        <v>-102.3</v>
      </c>
      <c r="M20" s="126" t="s">
        <v>27</v>
      </c>
      <c r="N20" s="150">
        <f>IF(ISERROR('[9]Récolte_N'!$F$8)=TRUE,"",'[9]Récolte_N'!$F$8)</f>
        <v>425</v>
      </c>
      <c r="O20" s="150">
        <f>IF(OR(N20="",N20=0),"",(P20/N20)*10)</f>
        <v>53.43529411764706</v>
      </c>
      <c r="P20" s="151">
        <f>IF(ISERROR('[9]Récolte_N'!$H$8)=TRUE,"",'[9]Récolte_N'!$H$8)</f>
        <v>2271</v>
      </c>
      <c r="Q20" s="222">
        <f>'[21]BD'!$AI176</f>
        <v>700.1</v>
      </c>
    </row>
    <row r="21" spans="1:17" ht="13.5" customHeight="1">
      <c r="A21" s="23" t="s">
        <v>13</v>
      </c>
      <c r="B21" s="158" t="s">
        <v>15</v>
      </c>
      <c r="C21" s="150">
        <f>IF(ISERROR('[60]Récolte_N'!$F$8)=TRUE,"",'[60]Récolte_N'!$F$8)</f>
        <v>0</v>
      </c>
      <c r="D21" s="150">
        <f>IF(OR(C21="",C21=0),"",(E21/C21)*10)</f>
      </c>
      <c r="E21" s="151">
        <f>IF(ISERROR('[60]Récolte_N'!$H$8)=TRUE,"",'[60]Récolte_N'!$H$8)</f>
        <v>0</v>
      </c>
      <c r="F21" s="160">
        <f t="shared" si="4"/>
        <v>0</v>
      </c>
      <c r="G21" s="222">
        <f>IF(ISERROR('[60]Récolte_N'!$I$8)=TRUE,"",'[60]Récolte_N'!$I$8)</f>
        <v>0</v>
      </c>
      <c r="H21" s="223">
        <f t="shared" si="5"/>
        <v>102.3</v>
      </c>
      <c r="I21" s="153">
        <f t="shared" si="3"/>
        <v>-1</v>
      </c>
      <c r="J21" s="154">
        <f t="shared" si="2"/>
        <v>0</v>
      </c>
      <c r="K21" s="162">
        <f t="shared" si="6"/>
        <v>-102.3</v>
      </c>
      <c r="L21" s="156">
        <f aca="true" t="shared" si="8" ref="L21:L26">G23-H23</f>
        <v>-707.1</v>
      </c>
      <c r="M21" s="126" t="s">
        <v>15</v>
      </c>
      <c r="N21" s="150">
        <f>IF(ISERROR('[10]Récolte_N'!$F$8)=TRUE,"",'[10]Récolte_N'!$F$8)</f>
        <v>0</v>
      </c>
      <c r="O21" s="150">
        <f>IF(OR(N21="",N21=0),"",(P21/N21)*10)</f>
      </c>
      <c r="P21" s="151">
        <f>IF(ISERROR('[10]Récolte_N'!$H$8)=TRUE,"",'[10]Récolte_N'!$H$8)</f>
        <v>0</v>
      </c>
      <c r="Q21" s="222">
        <f>'[21]BD'!$AI177</f>
        <v>102.3</v>
      </c>
    </row>
    <row r="22" spans="1:17" ht="13.5" customHeight="1">
      <c r="A22" s="23" t="s">
        <v>13</v>
      </c>
      <c r="B22" s="158" t="s">
        <v>29</v>
      </c>
      <c r="C22" s="150">
        <f>IF(ISERROR('[61]Récolte_N'!$F$8)=TRUE,"",'[61]Récolte_N'!$F$8)</f>
        <v>0</v>
      </c>
      <c r="D22" s="150">
        <f>IF(OR(C22="",C22=0),"",(E22/C22)*10)</f>
      </c>
      <c r="E22" s="151">
        <f>IF(ISERROR('[61]Récolte_N'!$H$8)=TRUE,"",'[61]Récolte_N'!$H$8)</f>
        <v>0</v>
      </c>
      <c r="F22" s="160">
        <f t="shared" si="4"/>
        <v>0</v>
      </c>
      <c r="G22" s="222">
        <f>IF(ISERROR('[61]Récolte_N'!$I$8)=TRUE,"",'[61]Récolte_N'!$I$8)</f>
        <v>0</v>
      </c>
      <c r="H22" s="223">
        <f t="shared" si="5"/>
        <v>0</v>
      </c>
      <c r="I22" s="153">
        <f t="shared" si="3"/>
      </c>
      <c r="J22" s="154">
        <f t="shared" si="2"/>
        <v>0</v>
      </c>
      <c r="K22" s="162">
        <f t="shared" si="6"/>
        <v>0</v>
      </c>
      <c r="L22" s="156">
        <f t="shared" si="8"/>
        <v>8693.799999999988</v>
      </c>
      <c r="M22" s="126" t="s">
        <v>29</v>
      </c>
      <c r="N22" s="150">
        <f>IF(ISERROR('[11]Récolte_N'!$F$8)=TRUE,"",'[11]Récolte_N'!$F$8)</f>
        <v>0</v>
      </c>
      <c r="O22" s="150">
        <f>IF(OR(N22="",N22=0),"",(P22/N22)*10)</f>
      </c>
      <c r="P22" s="151">
        <f>IF(ISERROR('[11]Récolte_N'!$H$8)=TRUE,"",'[11]Récolte_N'!$H$8)</f>
        <v>0</v>
      </c>
      <c r="Q22" s="222">
        <f>'[21]BD'!$AI178</f>
        <v>0</v>
      </c>
    </row>
    <row r="23" spans="1:17" ht="13.5" customHeight="1">
      <c r="A23" s="23" t="s">
        <v>13</v>
      </c>
      <c r="B23" s="158" t="s">
        <v>16</v>
      </c>
      <c r="C23" s="150">
        <f>IF(ISERROR('[62]Récolte_N'!$F$8)=TRUE,"",'[62]Récolte_N'!$F$8)</f>
        <v>0</v>
      </c>
      <c r="D23" s="150">
        <f t="shared" si="0"/>
      </c>
      <c r="E23" s="151">
        <f>IF(ISERROR('[62]Récolte_N'!$H$8)=TRUE,"",'[62]Récolte_N'!$H$8)</f>
        <v>0</v>
      </c>
      <c r="F23" s="160">
        <f t="shared" si="4"/>
        <v>0</v>
      </c>
      <c r="G23" s="222">
        <f>IF(ISERROR('[62]Récolte_N'!$I$8)=TRUE,"",'[62]Récolte_N'!$I$8)</f>
        <v>0</v>
      </c>
      <c r="H23" s="223">
        <f t="shared" si="5"/>
        <v>707.1</v>
      </c>
      <c r="I23" s="153">
        <f t="shared" si="3"/>
        <v>-1</v>
      </c>
      <c r="J23" s="154">
        <f t="shared" si="2"/>
        <v>0</v>
      </c>
      <c r="K23" s="162">
        <f t="shared" si="6"/>
        <v>-707.1</v>
      </c>
      <c r="L23" s="156">
        <f t="shared" si="8"/>
        <v>-72656.19999999995</v>
      </c>
      <c r="M23" s="126" t="s">
        <v>16</v>
      </c>
      <c r="N23" s="150">
        <f>IF(ISERROR('[12]Récolte_N'!$F$8)=TRUE,"",'[12]Récolte_N'!$F$8)</f>
        <v>0</v>
      </c>
      <c r="O23" s="150">
        <f aca="true" t="shared" si="9" ref="O23:O30">IF(OR(N23="",N23=0),"",(P23/N23)*10)</f>
      </c>
      <c r="P23" s="151">
        <f>IF(ISERROR('[12]Récolte_N'!$H$8)=TRUE,"",'[12]Récolte_N'!$H$8)</f>
        <v>0</v>
      </c>
      <c r="Q23" s="222">
        <f>'[21]BD'!$AI179</f>
        <v>707.1</v>
      </c>
    </row>
    <row r="24" spans="1:17" ht="13.5" customHeight="1">
      <c r="A24" s="23" t="s">
        <v>13</v>
      </c>
      <c r="B24" s="158" t="s">
        <v>17</v>
      </c>
      <c r="C24" s="150">
        <f>IF(ISERROR('[63]Récolte_N'!$F$8)=TRUE,"",'[63]Récolte_N'!$F$8)</f>
        <v>24845</v>
      </c>
      <c r="D24" s="150">
        <f t="shared" si="0"/>
        <v>66.95512175488025</v>
      </c>
      <c r="E24" s="151">
        <f>IF(ISERROR('[63]Récolte_N'!$H$8)=TRUE,"",'[63]Récolte_N'!$H$8)</f>
        <v>166350</v>
      </c>
      <c r="F24" s="160">
        <f t="shared" si="4"/>
        <v>154500</v>
      </c>
      <c r="G24" s="222">
        <f>IF(ISERROR('[63]Récolte_N'!$I$8)=TRUE,"",'[63]Récolte_N'!$I$8)</f>
        <v>163500</v>
      </c>
      <c r="H24" s="223">
        <f t="shared" si="5"/>
        <v>154806.2</v>
      </c>
      <c r="I24" s="153">
        <f t="shared" si="3"/>
        <v>0.05615924943574613</v>
      </c>
      <c r="J24" s="154">
        <f t="shared" si="2"/>
        <v>2850</v>
      </c>
      <c r="K24" s="162">
        <f t="shared" si="6"/>
        <v>-306.20000000001164</v>
      </c>
      <c r="L24" s="156">
        <f t="shared" si="8"/>
        <v>-12635.3</v>
      </c>
      <c r="M24" s="126" t="s">
        <v>17</v>
      </c>
      <c r="N24" s="150">
        <f>IF(ISERROR('[13]Récolte_N'!$F$8)=TRUE,"",'[13]Récolte_N'!$F$8)</f>
        <v>24045</v>
      </c>
      <c r="O24" s="150">
        <f t="shared" si="9"/>
        <v>64.25452276980661</v>
      </c>
      <c r="P24" s="151">
        <f>IF(ISERROR('[13]Récolte_N'!$H$8)=TRUE,"",'[13]Récolte_N'!$H$8)</f>
        <v>154500</v>
      </c>
      <c r="Q24" s="222">
        <f>'[21]BD'!$AI180</f>
        <v>154806.2</v>
      </c>
    </row>
    <row r="25" spans="1:17" ht="13.5" customHeight="1">
      <c r="A25" s="23" t="s">
        <v>13</v>
      </c>
      <c r="B25" s="158" t="s">
        <v>18</v>
      </c>
      <c r="C25" s="150">
        <f>IF(ISERROR('[64]Récolte_N'!$F$8)=TRUE,"",'[64]Récolte_N'!$F$8)</f>
        <v>66500</v>
      </c>
      <c r="D25" s="150">
        <f t="shared" si="0"/>
        <v>69.02255639097744</v>
      </c>
      <c r="E25" s="151">
        <f>IF(ISERROR('[64]Récolte_N'!$H$8)=TRUE,"",'[64]Récolte_N'!$H$8)</f>
        <v>459000</v>
      </c>
      <c r="F25" s="160">
        <f t="shared" si="4"/>
        <v>525000</v>
      </c>
      <c r="G25" s="222">
        <f>IF(ISERROR('[64]Récolte_N'!$I$8)=TRUE,"",'[64]Récolte_N'!$I$8)</f>
        <v>456000</v>
      </c>
      <c r="H25" s="223">
        <f t="shared" si="5"/>
        <v>528656.2</v>
      </c>
      <c r="I25" s="153">
        <f t="shared" si="3"/>
        <v>-0.13743563397156788</v>
      </c>
      <c r="J25" s="154">
        <f t="shared" si="2"/>
        <v>3000</v>
      </c>
      <c r="K25" s="162">
        <f t="shared" si="6"/>
        <v>-3656.1999999999534</v>
      </c>
      <c r="L25" s="156">
        <f t="shared" si="8"/>
        <v>-41379</v>
      </c>
      <c r="M25" s="126" t="s">
        <v>18</v>
      </c>
      <c r="N25" s="150">
        <f>IF(ISERROR('[14]Récolte_N'!$F$8)=TRUE,"",'[14]Récolte_N'!$F$8)</f>
        <v>79000</v>
      </c>
      <c r="O25" s="150">
        <f t="shared" si="9"/>
        <v>66.45569620253164</v>
      </c>
      <c r="P25" s="151">
        <f>IF(ISERROR('[14]Récolte_N'!$H$8)=TRUE,"",'[14]Récolte_N'!$H$8)</f>
        <v>525000</v>
      </c>
      <c r="Q25" s="222">
        <f>'[21]BD'!$AI181</f>
        <v>528656.2</v>
      </c>
    </row>
    <row r="26" spans="1:17" ht="13.5" customHeight="1">
      <c r="A26" s="23" t="s">
        <v>13</v>
      </c>
      <c r="B26" s="158" t="s">
        <v>19</v>
      </c>
      <c r="C26" s="150">
        <f>IF(ISERROR('[65]Récolte_N'!$F$8)=TRUE,"",'[65]Récolte_N'!$F$8)</f>
        <v>2470</v>
      </c>
      <c r="D26" s="150">
        <f t="shared" si="0"/>
        <v>70</v>
      </c>
      <c r="E26" s="151">
        <f>IF(ISERROR('[65]Récolte_N'!$H$8)=TRUE,"",'[65]Récolte_N'!$H$8)</f>
        <v>17290</v>
      </c>
      <c r="F26" s="160">
        <f t="shared" si="4"/>
        <v>23100</v>
      </c>
      <c r="G26" s="222">
        <f>IF(ISERROR('[65]Récolte_N'!$I$8)=TRUE,"",'[65]Récolte_N'!$I$8)</f>
        <v>15000</v>
      </c>
      <c r="H26" s="223">
        <f t="shared" si="5"/>
        <v>27635.3</v>
      </c>
      <c r="I26" s="153">
        <f t="shared" si="3"/>
        <v>-0.4572159520613128</v>
      </c>
      <c r="J26" s="154">
        <f t="shared" si="2"/>
        <v>2290</v>
      </c>
      <c r="K26" s="162">
        <f t="shared" si="6"/>
        <v>-4535.299999999999</v>
      </c>
      <c r="L26" s="156">
        <f t="shared" si="8"/>
        <v>-857.0999999999999</v>
      </c>
      <c r="M26" s="126" t="s">
        <v>19</v>
      </c>
      <c r="N26" s="150">
        <f>IF(ISERROR('[15]Récolte_N'!$F$8)=TRUE,"",'[15]Récolte_N'!$F$8)</f>
        <v>3500</v>
      </c>
      <c r="O26" s="150">
        <f t="shared" si="9"/>
        <v>66</v>
      </c>
      <c r="P26" s="151">
        <f>IF(ISERROR('[15]Récolte_N'!$H$8)=TRUE,"",'[15]Récolte_N'!$H$8)</f>
        <v>23100</v>
      </c>
      <c r="Q26" s="222">
        <f>'[21]BD'!$AI182</f>
        <v>27635.3</v>
      </c>
    </row>
    <row r="27" spans="1:17" ht="13.5" customHeight="1">
      <c r="A27" s="23" t="s">
        <v>13</v>
      </c>
      <c r="B27" s="158" t="s">
        <v>20</v>
      </c>
      <c r="C27" s="150">
        <f>IF(ISERROR('[66]Récolte_N'!$F$8)=TRUE,"",'[66]Récolte_N'!$F$8)</f>
        <v>26350</v>
      </c>
      <c r="D27" s="150">
        <f t="shared" si="0"/>
        <v>63.44781783681214</v>
      </c>
      <c r="E27" s="151">
        <f>IF(ISERROR('[66]Récolte_N'!$H$8)=TRUE,"",'[66]Récolte_N'!$H$8)</f>
        <v>167185</v>
      </c>
      <c r="F27" s="160">
        <f t="shared" si="4"/>
        <v>198409</v>
      </c>
      <c r="G27" s="222">
        <f>IF(ISERROR('[66]Récolte_N'!$I$8)=TRUE,"",'[66]Récolte_N'!$I$8)</f>
        <v>162000</v>
      </c>
      <c r="H27" s="223">
        <f t="shared" si="5"/>
        <v>203379</v>
      </c>
      <c r="I27" s="153">
        <f t="shared" si="3"/>
        <v>-0.20345758411635417</v>
      </c>
      <c r="J27" s="154">
        <f t="shared" si="2"/>
        <v>5185</v>
      </c>
      <c r="K27" s="162">
        <f t="shared" si="6"/>
        <v>-4970</v>
      </c>
      <c r="L27" s="156">
        <f>G30-H30</f>
        <v>-125529.09999999998</v>
      </c>
      <c r="M27" s="126" t="s">
        <v>20</v>
      </c>
      <c r="N27" s="150">
        <f>IF(ISERROR('[16]Récolte_N'!$F$8)=TRUE,"",'[16]Récolte_N'!$F$8)</f>
        <v>34265</v>
      </c>
      <c r="O27" s="150">
        <f t="shared" si="9"/>
        <v>57.90427549978112</v>
      </c>
      <c r="P27" s="151">
        <f>IF(ISERROR('[16]Récolte_N'!$H$8)=TRUE,"",'[16]Récolte_N'!$H$8)</f>
        <v>198409</v>
      </c>
      <c r="Q27" s="222">
        <f>'[21]BD'!$AI183</f>
        <v>203379</v>
      </c>
    </row>
    <row r="28" spans="1:17" ht="13.5" customHeight="1">
      <c r="A28" s="23" t="s">
        <v>13</v>
      </c>
      <c r="B28" s="158" t="s">
        <v>21</v>
      </c>
      <c r="C28" s="150">
        <f>IF(ISERROR('[67]Récolte_N'!$F$8)=TRUE,"",'[67]Récolte_N'!$F$8)</f>
        <v>651</v>
      </c>
      <c r="D28" s="150">
        <f t="shared" si="0"/>
        <v>61.99999999999999</v>
      </c>
      <c r="E28" s="151">
        <f>IF(ISERROR('[67]Récolte_N'!$H$8)=TRUE,"",'[67]Récolte_N'!$H$8)</f>
        <v>4036.2</v>
      </c>
      <c r="F28" s="160">
        <f t="shared" si="4"/>
        <v>3282</v>
      </c>
      <c r="G28" s="222">
        <f>IF(ISERROR('[67]Récolte_N'!$I$8)=TRUE,"",'[67]Récolte_N'!$I$8)</f>
        <v>200</v>
      </c>
      <c r="H28" s="223">
        <f t="shared" si="5"/>
        <v>1057.1</v>
      </c>
      <c r="I28" s="153">
        <f t="shared" si="3"/>
        <v>-0.8108031406678649</v>
      </c>
      <c r="J28" s="154">
        <f t="shared" si="2"/>
        <v>3836.2</v>
      </c>
      <c r="K28" s="162">
        <f t="shared" si="6"/>
        <v>2224.9</v>
      </c>
      <c r="L28" s="156">
        <f>G31-H31</f>
        <v>-65384.5</v>
      </c>
      <c r="M28" s="126" t="s">
        <v>21</v>
      </c>
      <c r="N28" s="150">
        <f>IF(ISERROR('[17]Récolte_N'!$F$8)=TRUE,"",'[17]Récolte_N'!$F$8)</f>
        <v>600</v>
      </c>
      <c r="O28" s="150">
        <f t="shared" si="9"/>
        <v>54.699999999999996</v>
      </c>
      <c r="P28" s="151">
        <f>IF(ISERROR('[17]Récolte_N'!$H$8)=TRUE,"",'[17]Récolte_N'!$H$8)</f>
        <v>3282</v>
      </c>
      <c r="Q28" s="222">
        <f>'[21]BD'!$AI184</f>
        <v>1057.1</v>
      </c>
    </row>
    <row r="29" spans="2:17" ht="12.75">
      <c r="B29" s="158" t="s">
        <v>30</v>
      </c>
      <c r="C29" s="150">
        <f>IF(ISERROR('[68]Récolte_N'!$F$8)=TRUE,"",'[68]Récolte_N'!$F$8)</f>
        <v>500</v>
      </c>
      <c r="D29" s="150">
        <f t="shared" si="0"/>
        <v>54</v>
      </c>
      <c r="E29" s="151">
        <f>IF(ISERROR('[68]Récolte_N'!$H$8)=TRUE,"",'[68]Récolte_N'!$H$8)</f>
        <v>2700</v>
      </c>
      <c r="F29" s="160">
        <f t="shared" si="4"/>
        <v>2280</v>
      </c>
      <c r="G29" s="222">
        <f>IF(ISERROR('[68]Récolte_N'!$I$8)=TRUE,"",'[68]Récolte_N'!$I$8)</f>
        <v>1600</v>
      </c>
      <c r="H29" s="223">
        <f t="shared" si="5"/>
        <v>2272.7</v>
      </c>
      <c r="I29" s="153">
        <f t="shared" si="3"/>
        <v>-0.2959915518986227</v>
      </c>
      <c r="J29" s="154">
        <f t="shared" si="2"/>
        <v>1100</v>
      </c>
      <c r="K29" s="162">
        <f t="shared" si="6"/>
        <v>7.300000000000182</v>
      </c>
      <c r="M29" s="126" t="s">
        <v>30</v>
      </c>
      <c r="N29" s="150">
        <f>IF(ISERROR('[18]Récolte_N'!$F$8)=TRUE,"",'[18]Récolte_N'!$F$8)</f>
        <v>400</v>
      </c>
      <c r="O29" s="150">
        <f t="shared" si="9"/>
        <v>57</v>
      </c>
      <c r="P29" s="151">
        <f>IF(ISERROR('[18]Récolte_N'!$H$8)=TRUE,"",'[18]Récolte_N'!$H$8)</f>
        <v>2280</v>
      </c>
      <c r="Q29" s="222">
        <f>'[21]BD'!$AI185</f>
        <v>2272.7</v>
      </c>
    </row>
    <row r="30" spans="2:17" ht="12.75">
      <c r="B30" s="158" t="s">
        <v>22</v>
      </c>
      <c r="C30" s="150">
        <f>IF(ISERROR('[69]Récolte_N '!$F$8)=TRUE,"",'[69]Récolte_N '!$F$8)</f>
        <v>54250</v>
      </c>
      <c r="D30" s="150">
        <f t="shared" si="0"/>
        <v>51.86562211981567</v>
      </c>
      <c r="E30" s="151">
        <f>IF(ISERROR('[69]Récolte_N '!$H$8)=TRUE,"",'[69]Récolte_N '!$H$8)</f>
        <v>281371</v>
      </c>
      <c r="F30" s="160">
        <f t="shared" si="4"/>
        <v>395000</v>
      </c>
      <c r="G30" s="222">
        <f>IF(ISERROR('[69]Récolte_N '!$I$8)=TRUE,"",'[69]Récolte_N '!$I$8)</f>
        <v>280000</v>
      </c>
      <c r="H30" s="223">
        <f t="shared" si="5"/>
        <v>405529.1</v>
      </c>
      <c r="I30" s="153">
        <f t="shared" si="3"/>
        <v>-0.30954400066481047</v>
      </c>
      <c r="J30" s="154">
        <f t="shared" si="2"/>
        <v>1371</v>
      </c>
      <c r="K30" s="155">
        <f>P30-H30</f>
        <v>-10529.099999999977</v>
      </c>
      <c r="L30" s="156">
        <f>G33-H33</f>
        <v>-375394.3999999999</v>
      </c>
      <c r="M30" s="126" t="s">
        <v>22</v>
      </c>
      <c r="N30" s="150">
        <f>IF(ISERROR('[19]Récolte_N'!$F$8)=TRUE,"",'[19]Récolte_N'!$F$8)</f>
        <v>80147</v>
      </c>
      <c r="O30" s="150">
        <f t="shared" si="9"/>
        <v>49.284439841790714</v>
      </c>
      <c r="P30" s="151">
        <f>IF(ISERROR('[19]Récolte_N'!$H$8)=TRUE,"",'[19]Récolte_N'!$H$8)</f>
        <v>395000</v>
      </c>
      <c r="Q30" s="222">
        <f>'[21]BD'!$AI186</f>
        <v>405529.1</v>
      </c>
    </row>
    <row r="31" spans="2:17" ht="12.75">
      <c r="B31" s="158" t="s">
        <v>23</v>
      </c>
      <c r="C31" s="150">
        <f>IF(ISERROR('[70]Récolte_N'!$F$8)=TRUE,"",'[70]Récolte_N'!$F$8)</f>
        <v>59500</v>
      </c>
      <c r="D31" s="150">
        <f>IF(OR(C31="",C31=0),"",(E31/C31)*10)</f>
        <v>34.957983193277315</v>
      </c>
      <c r="E31" s="151">
        <f>IF(ISERROR('[70]Récolte_N'!$H$8)=TRUE,"",'[70]Récolte_N'!$H$8)</f>
        <v>208000</v>
      </c>
      <c r="F31" s="151">
        <f>P31</f>
        <v>271840</v>
      </c>
      <c r="G31" s="222">
        <f>IF(ISERROR('[70]Récolte_N'!$I$8)=TRUE,"",'[70]Récolte_N'!$I$8)</f>
        <v>202000</v>
      </c>
      <c r="H31" s="222">
        <f>Q31</f>
        <v>267384.5</v>
      </c>
      <c r="I31" s="153">
        <f t="shared" si="3"/>
        <v>-0.24453362105881227</v>
      </c>
      <c r="J31" s="154">
        <f t="shared" si="2"/>
        <v>6000</v>
      </c>
      <c r="K31" s="155">
        <f>P31-H31</f>
        <v>4455.5</v>
      </c>
      <c r="M31" s="126" t="s">
        <v>23</v>
      </c>
      <c r="N31" s="150">
        <f>IF(ISERROR('[20]Récolte_N'!$F$8)=TRUE,"",'[20]Récolte_N'!$F$8)</f>
        <v>63600</v>
      </c>
      <c r="O31" s="150">
        <f>IF(OR(N31="",N31=0),"",(P31/N31)*10)</f>
        <v>42.742138364779876</v>
      </c>
      <c r="P31" s="151">
        <f>IF(ISERROR('[20]Récolte_N'!$H$8)=TRUE,"",'[20]Récolte_N'!$H$8)</f>
        <v>271840</v>
      </c>
      <c r="Q31" s="222">
        <f>'[21]BD'!$AI187</f>
        <v>267384.5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60"/>
    </row>
    <row r="33" spans="2:17" ht="15.75" thickBot="1">
      <c r="B33" s="171" t="s">
        <v>24</v>
      </c>
      <c r="C33" s="172">
        <f>IF(SUM(C12:C31)=0,"",SUM(C12:C31))</f>
        <v>288166</v>
      </c>
      <c r="D33" s="172">
        <f>IF(OR(C33="",C33=0),"",(E33/C33)*10)</f>
        <v>51.95280498046265</v>
      </c>
      <c r="E33" s="172">
        <f>IF(SUM(E12:E31)=0,"",SUM(E12:E31))</f>
        <v>1497103.2</v>
      </c>
      <c r="F33" s="173">
        <f>IF(SUM(F12:F31)=0,"",SUM(F12:F31))</f>
        <v>1818003</v>
      </c>
      <c r="G33" s="174">
        <f>IF(SUM(G12:G31)=0,"",SUM(G12:G31))</f>
        <v>1444650</v>
      </c>
      <c r="H33" s="175">
        <f>IF(SUM(H12:H31)=0,"",SUM(H12:H31))</f>
        <v>1820044.4</v>
      </c>
      <c r="I33" s="176">
        <f>IF(OR(G33=0,G33=""),"",(G33/H33)-1)</f>
        <v>-0.20625562760996374</v>
      </c>
      <c r="J33" s="178">
        <f>SUM(J12:J31)</f>
        <v>52453.2</v>
      </c>
      <c r="K33" s="178">
        <f>SUM(K12:K31)</f>
        <v>-2041.399999999936</v>
      </c>
      <c r="M33" s="179" t="s">
        <v>24</v>
      </c>
      <c r="N33" s="180">
        <f>IF(SUM(N12:N31)=0,"",SUM(N12:N31))</f>
        <v>340737</v>
      </c>
      <c r="O33" s="180">
        <f>IF(OR(N33="",N33=0),"",(P33/N33)*10)</f>
        <v>53.35502161491121</v>
      </c>
      <c r="P33" s="177">
        <f>IF(SUM(P12:P31)=0,"",SUM(P12:P31))</f>
        <v>1818003</v>
      </c>
      <c r="Q33" s="175">
        <f>IF(SUM(Q12:Q31)=0,"",SUM(Q12:Q31))</f>
        <v>1820044.4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340737</v>
      </c>
      <c r="D35" s="189">
        <f>(E35/C35)*10</f>
        <v>53.35502161491121</v>
      </c>
      <c r="E35" s="189">
        <f>P33</f>
        <v>1818003</v>
      </c>
      <c r="G35" s="189">
        <f>Q33</f>
        <v>1820044.4</v>
      </c>
      <c r="H35" s="185"/>
      <c r="I35" s="186">
        <f>392000/C30*10</f>
        <v>72.25806451612902</v>
      </c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-0.15428615031534587</v>
      </c>
      <c r="D37" s="192">
        <f>IF(OR(D33="",D33=0),"",(D33/D35)-1)</f>
        <v>-0.02628087463948614</v>
      </c>
      <c r="E37" s="192">
        <f>IF(OR(E33="",E33=0),"",(E33/E35)-1)</f>
        <v>-0.17651224997978554</v>
      </c>
      <c r="G37" s="192">
        <f>IF(OR(G33="",G33=0),"",(G33/G35)-1)</f>
        <v>-0.20625562760996374</v>
      </c>
      <c r="H37" s="185"/>
      <c r="I37" s="186"/>
      <c r="J37" s="187"/>
    </row>
    <row r="38" ht="11.25" thickBot="1">
      <c r="L38" s="228"/>
    </row>
    <row r="39" spans="2:12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L39" s="228"/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18" t="s">
        <v>8</v>
      </c>
      <c r="C43" s="81">
        <f>'[22]BD'!$AI168</f>
        <v>2936.9</v>
      </c>
      <c r="D43" s="53">
        <f>'[21]BD'!$AF168</f>
        <v>3332.2</v>
      </c>
      <c r="E43" s="212">
        <f>IF(OR(G12="",G12=0),"",C43/G12)</f>
        <v>0.9323492063492064</v>
      </c>
      <c r="F43" s="71">
        <f>IF(OR(H12="",H12=0),"",D43/H12)</f>
        <v>0.9346460226635251</v>
      </c>
      <c r="G43" s="213">
        <f aca="true" t="shared" si="10" ref="G43:G64">IF(OR(E43="",E43=0),"",(E43-F43)*100)</f>
        <v>-0.22968163143187725</v>
      </c>
      <c r="H43" s="185">
        <f>IF(E12="","",(G12/E12))</f>
        <v>0.3249097472924188</v>
      </c>
    </row>
    <row r="44" spans="2:8" ht="12">
      <c r="B44" s="118" t="s">
        <v>31</v>
      </c>
      <c r="C44" s="53">
        <f>'[22]BD'!$AI169</f>
        <v>942.4</v>
      </c>
      <c r="D44" s="53">
        <f>'[21]BD'!$AF169</f>
        <v>377.8</v>
      </c>
      <c r="E44" s="71">
        <f>IF(OR(G13="",G13=0),"",C44/G13)</f>
      </c>
      <c r="F44" s="71">
        <f>IF(OR(H13="",H13=0),"",D44/H13)</f>
        <v>0.8647287708857863</v>
      </c>
      <c r="G44" s="213">
        <f t="shared" si="10"/>
      </c>
      <c r="H44" s="185" t="e">
        <f>IF(E13="","",(G13/E13))</f>
        <v>#DIV/0!</v>
      </c>
    </row>
    <row r="45" spans="2:8" ht="12">
      <c r="B45" s="118" t="s">
        <v>9</v>
      </c>
      <c r="C45" s="53">
        <f>'[22]BD'!$AI170</f>
        <v>507</v>
      </c>
      <c r="D45" s="53">
        <f>'[21]BD'!$AF170</f>
        <v>1665.2</v>
      </c>
      <c r="E45" s="71">
        <f aca="true" t="shared" si="11" ref="E45:F62">IF(OR(G14="",G14=0),"",C45/G14)</f>
        <v>0.63375</v>
      </c>
      <c r="F45" s="71">
        <f t="shared" si="11"/>
        <v>0.8255006940313305</v>
      </c>
      <c r="G45" s="213">
        <f t="shared" si="10"/>
        <v>-19.17506940313305</v>
      </c>
      <c r="H45" s="185">
        <f>IF(E14="","",(G14/E14))</f>
        <v>0.10131712259371833</v>
      </c>
    </row>
    <row r="46" spans="2:8" ht="12">
      <c r="B46" s="118" t="s">
        <v>28</v>
      </c>
      <c r="C46" s="53">
        <f>'[22]BD'!$AI171</f>
        <v>5.8</v>
      </c>
      <c r="D46" s="53">
        <f>'[21]BD'!$AF171</f>
        <v>25.9</v>
      </c>
      <c r="E46" s="71">
        <f t="shared" si="11"/>
      </c>
      <c r="F46" s="71">
        <f t="shared" si="11"/>
        <v>1</v>
      </c>
      <c r="G46" s="213">
        <f t="shared" si="10"/>
      </c>
      <c r="H46" s="185" t="e">
        <f>IF(E15="","",(G15/E15))</f>
        <v>#DIV/0!</v>
      </c>
    </row>
    <row r="47" spans="2:8" ht="12">
      <c r="B47" s="118" t="s">
        <v>10</v>
      </c>
      <c r="C47" s="53">
        <f>'[22]BD'!$AI172</f>
        <v>3486.7</v>
      </c>
      <c r="D47" s="53">
        <f>'[21]BD'!$AF172</f>
        <v>3.4</v>
      </c>
      <c r="E47" s="71">
        <f t="shared" si="11"/>
      </c>
      <c r="F47" s="71">
        <f t="shared" si="11"/>
        <v>1</v>
      </c>
      <c r="G47" s="213">
        <f t="shared" si="10"/>
      </c>
      <c r="H47" s="185" t="e">
        <f aca="true" t="shared" si="12" ref="H47:H62">IF(E16="","",(G16/E16))</f>
        <v>#DIV/0!</v>
      </c>
    </row>
    <row r="48" spans="2:8" ht="12">
      <c r="B48" s="118" t="s">
        <v>11</v>
      </c>
      <c r="C48" s="53">
        <f>'[22]BD'!$AI173</f>
        <v>19.3</v>
      </c>
      <c r="D48" s="53">
        <f>'[21]BD'!$AF173</f>
        <v>29.2</v>
      </c>
      <c r="E48" s="71">
        <f t="shared" si="11"/>
        <v>0.04825</v>
      </c>
      <c r="F48" s="71">
        <f t="shared" si="11"/>
        <v>0.20491228070175438</v>
      </c>
      <c r="G48" s="213">
        <f t="shared" si="10"/>
        <v>-15.666228070175436</v>
      </c>
      <c r="H48" s="185">
        <f t="shared" si="12"/>
        <v>0.6666666666666666</v>
      </c>
    </row>
    <row r="49" spans="2:8" ht="12">
      <c r="B49" s="118" t="s">
        <v>12</v>
      </c>
      <c r="C49" s="53">
        <f>'[22]BD'!$AI174</f>
        <v>26012.4</v>
      </c>
      <c r="D49" s="53">
        <f>'[21]BD'!$AF174</f>
        <v>38624.9</v>
      </c>
      <c r="E49" s="71">
        <f t="shared" si="11"/>
        <v>0.9290142857142858</v>
      </c>
      <c r="F49" s="71">
        <f>IF(OR(H18="",H18=0),"",D49/H18)</f>
        <v>0.9243215043805175</v>
      </c>
      <c r="G49" s="213">
        <f t="shared" si="10"/>
        <v>0.469278133376827</v>
      </c>
      <c r="H49" s="185">
        <f t="shared" si="12"/>
        <v>0.8104196816208393</v>
      </c>
    </row>
    <row r="50" spans="2:8" ht="12">
      <c r="B50" s="118" t="s">
        <v>14</v>
      </c>
      <c r="C50" s="53">
        <f>'[22]BD'!$AI175</f>
        <v>127966.9</v>
      </c>
      <c r="D50" s="53">
        <f>'[21]BD'!$AF175</f>
        <v>178087.1</v>
      </c>
      <c r="E50" s="71">
        <f t="shared" si="11"/>
        <v>0.9866376252891287</v>
      </c>
      <c r="F50" s="71">
        <f t="shared" si="11"/>
        <v>0.990272825746067</v>
      </c>
      <c r="G50" s="213">
        <f t="shared" si="10"/>
        <v>-0.36352004569383256</v>
      </c>
      <c r="H50" s="185">
        <f t="shared" si="12"/>
        <v>0.9679104477611941</v>
      </c>
    </row>
    <row r="51" spans="2:8" ht="12">
      <c r="B51" s="118" t="s">
        <v>27</v>
      </c>
      <c r="C51" s="53">
        <f>'[22]BD'!$AI176</f>
        <v>687.1</v>
      </c>
      <c r="D51" s="53">
        <f>'[21]BD'!$AF176</f>
        <v>415.1</v>
      </c>
      <c r="E51" s="71">
        <f t="shared" si="11"/>
        <v>0.2987391304347826</v>
      </c>
      <c r="F51" s="71">
        <f t="shared" si="11"/>
        <v>0.592915297814598</v>
      </c>
      <c r="G51" s="213">
        <f t="shared" si="10"/>
        <v>-29.417616737981533</v>
      </c>
      <c r="H51" s="185">
        <f t="shared" si="12"/>
        <v>0.5191873589164786</v>
      </c>
    </row>
    <row r="52" spans="2:8" ht="12">
      <c r="B52" s="118" t="s">
        <v>15</v>
      </c>
      <c r="C52" s="53">
        <f>'[22]BD'!$AI177</f>
        <v>630.4</v>
      </c>
      <c r="D52" s="53">
        <f>'[21]BD'!$AF177</f>
        <v>102.3</v>
      </c>
      <c r="E52" s="71">
        <f t="shared" si="11"/>
      </c>
      <c r="F52" s="71">
        <f t="shared" si="11"/>
        <v>1</v>
      </c>
      <c r="G52" s="213">
        <f t="shared" si="10"/>
      </c>
      <c r="H52" s="185" t="e">
        <f t="shared" si="12"/>
        <v>#DIV/0!</v>
      </c>
    </row>
    <row r="53" spans="2:8" ht="12">
      <c r="B53" s="118" t="s">
        <v>29</v>
      </c>
      <c r="C53" s="53">
        <f>'[22]BD'!$AI178</f>
        <v>0</v>
      </c>
      <c r="D53" s="53">
        <f>'[21]BD'!$AF178</f>
        <v>0</v>
      </c>
      <c r="E53" s="71">
        <f t="shared" si="11"/>
      </c>
      <c r="F53" s="71">
        <f t="shared" si="11"/>
      </c>
      <c r="G53" s="213">
        <f t="shared" si="10"/>
      </c>
      <c r="H53" s="185" t="e">
        <f t="shared" si="12"/>
        <v>#DIV/0!</v>
      </c>
    </row>
    <row r="54" spans="2:8" ht="12">
      <c r="B54" s="118" t="s">
        <v>16</v>
      </c>
      <c r="C54" s="53">
        <f>'[22]BD'!$AI179</f>
        <v>476.4</v>
      </c>
      <c r="D54" s="53">
        <f>'[21]BD'!$AF179</f>
        <v>707.1</v>
      </c>
      <c r="E54" s="71">
        <f t="shared" si="11"/>
      </c>
      <c r="F54" s="71">
        <f t="shared" si="11"/>
        <v>1</v>
      </c>
      <c r="G54" s="213">
        <f t="shared" si="10"/>
      </c>
      <c r="H54" s="185" t="e">
        <f t="shared" si="12"/>
        <v>#DIV/0!</v>
      </c>
    </row>
    <row r="55" spans="2:8" ht="12">
      <c r="B55" s="118" t="s">
        <v>17</v>
      </c>
      <c r="C55" s="53">
        <f>'[22]BD'!$AI180</f>
        <v>151240.1</v>
      </c>
      <c r="D55" s="53">
        <f>'[21]BD'!$AF180</f>
        <v>142280.5</v>
      </c>
      <c r="E55" s="71">
        <f t="shared" si="11"/>
        <v>0.9250159021406729</v>
      </c>
      <c r="F55" s="71">
        <f t="shared" si="11"/>
        <v>0.9190878659898634</v>
      </c>
      <c r="G55" s="213">
        <f t="shared" si="10"/>
        <v>0.5928036150809501</v>
      </c>
      <c r="H55" s="185">
        <f t="shared" si="12"/>
        <v>0.9828674481514879</v>
      </c>
    </row>
    <row r="56" spans="2:8" ht="12">
      <c r="B56" s="118" t="s">
        <v>18</v>
      </c>
      <c r="C56" s="53">
        <f>'[22]BD'!$AI181</f>
        <v>415419.6</v>
      </c>
      <c r="D56" s="53">
        <f>'[21]BD'!$AF181</f>
        <v>444112.8</v>
      </c>
      <c r="E56" s="71">
        <f t="shared" si="11"/>
        <v>0.9110078947368421</v>
      </c>
      <c r="F56" s="71">
        <f t="shared" si="11"/>
        <v>0.8400786749498067</v>
      </c>
      <c r="G56" s="213">
        <f t="shared" si="10"/>
        <v>7.0929219787035365</v>
      </c>
      <c r="H56" s="185">
        <f t="shared" si="12"/>
        <v>0.9934640522875817</v>
      </c>
    </row>
    <row r="57" spans="2:8" ht="12">
      <c r="B57" s="118" t="s">
        <v>19</v>
      </c>
      <c r="C57" s="53">
        <f>'[22]BD'!$AI182</f>
        <v>13460.9</v>
      </c>
      <c r="D57" s="53">
        <f>'[21]BD'!$AF182</f>
        <v>22889.1</v>
      </c>
      <c r="E57" s="71">
        <f t="shared" si="11"/>
        <v>0.8973933333333333</v>
      </c>
      <c r="F57" s="71">
        <f t="shared" si="11"/>
        <v>0.8282558901115602</v>
      </c>
      <c r="G57" s="213">
        <f t="shared" si="10"/>
        <v>6.9137443221773065</v>
      </c>
      <c r="H57" s="185">
        <f t="shared" si="12"/>
        <v>0.8675534991324465</v>
      </c>
    </row>
    <row r="58" spans="2:8" ht="12">
      <c r="B58" s="118" t="s">
        <v>20</v>
      </c>
      <c r="C58" s="53">
        <f>'[22]BD'!$AI183</f>
        <v>155912.5</v>
      </c>
      <c r="D58" s="53">
        <f>'[21]BD'!$AF183</f>
        <v>189100.7</v>
      </c>
      <c r="E58" s="71">
        <f t="shared" si="11"/>
        <v>0.9624228395061728</v>
      </c>
      <c r="F58" s="71">
        <f t="shared" si="11"/>
        <v>0.9297946198968429</v>
      </c>
      <c r="G58" s="213">
        <f t="shared" si="10"/>
        <v>3.2628219609329934</v>
      </c>
      <c r="H58" s="185">
        <f t="shared" si="12"/>
        <v>0.9689864521338637</v>
      </c>
    </row>
    <row r="59" spans="2:8" ht="12">
      <c r="B59" s="118" t="s">
        <v>21</v>
      </c>
      <c r="C59" s="53">
        <f>'[22]BD'!$AI184</f>
        <v>191.1</v>
      </c>
      <c r="D59" s="53">
        <f>'[21]BD'!$AF184</f>
        <v>987</v>
      </c>
      <c r="E59" s="71">
        <f t="shared" si="11"/>
        <v>0.9555</v>
      </c>
      <c r="F59" s="71">
        <f t="shared" si="11"/>
        <v>0.9336865008040868</v>
      </c>
      <c r="G59" s="213">
        <f t="shared" si="10"/>
        <v>2.1813499195913244</v>
      </c>
      <c r="H59" s="185">
        <f>IF(E28="","",(G28/E28))</f>
        <v>0.04955155839651157</v>
      </c>
    </row>
    <row r="60" spans="2:8" ht="12">
      <c r="B60" s="118" t="s">
        <v>30</v>
      </c>
      <c r="C60" s="53">
        <f>'[22]BD'!$AI185</f>
        <v>1420.1</v>
      </c>
      <c r="D60" s="53">
        <f>'[21]BD'!$AF185</f>
        <v>2158.9</v>
      </c>
      <c r="E60" s="71">
        <f t="shared" si="11"/>
        <v>0.8875624999999999</v>
      </c>
      <c r="F60" s="71">
        <f t="shared" si="11"/>
        <v>0.9499273991287897</v>
      </c>
      <c r="G60" s="213">
        <f t="shared" si="10"/>
        <v>-6.236489912878973</v>
      </c>
      <c r="H60" s="185">
        <f>IF(E29="","",(G29/E29))</f>
        <v>0.5925925925925926</v>
      </c>
    </row>
    <row r="61" spans="2:8" ht="12">
      <c r="B61" s="118" t="s">
        <v>22</v>
      </c>
      <c r="C61" s="53">
        <f>'[22]BD'!$AI186</f>
        <v>261243</v>
      </c>
      <c r="D61" s="53">
        <f>'[21]BD'!$AF186</f>
        <v>372251.3</v>
      </c>
      <c r="E61" s="71">
        <f t="shared" si="11"/>
        <v>0.9330107142857142</v>
      </c>
      <c r="F61" s="71">
        <f t="shared" si="11"/>
        <v>0.9179397976618694</v>
      </c>
      <c r="G61" s="213">
        <f t="shared" si="10"/>
        <v>1.5070916623844854</v>
      </c>
      <c r="H61" s="185">
        <f t="shared" si="12"/>
        <v>0.9951274296213896</v>
      </c>
    </row>
    <row r="62" spans="2:8" ht="12">
      <c r="B62" s="118" t="s">
        <v>23</v>
      </c>
      <c r="C62" s="53">
        <f>'[22]BD'!$AI187</f>
        <v>183111</v>
      </c>
      <c r="D62" s="53">
        <f>'[21]BD'!$AF187</f>
        <v>259143</v>
      </c>
      <c r="E62" s="71">
        <f t="shared" si="11"/>
        <v>0.906490099009901</v>
      </c>
      <c r="F62" s="71">
        <f t="shared" si="11"/>
        <v>0.9691773457324564</v>
      </c>
      <c r="G62" s="213">
        <f t="shared" si="10"/>
        <v>-6.268724672255543</v>
      </c>
      <c r="H62" s="185">
        <f t="shared" si="12"/>
        <v>0.9711538461538461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1345669.6</v>
      </c>
      <c r="D64" s="216">
        <f>IF(SUM(D43:D62)=0,"",SUM(D43:D62))</f>
        <v>1656293.5</v>
      </c>
      <c r="E64" s="217">
        <f>IF(OR(G33="",G33=0),"",C64/G33)</f>
        <v>0.9314848579240648</v>
      </c>
      <c r="F64" s="218">
        <f>IF(OR(H33="",H33=0),"",D64/H33)</f>
        <v>0.9100291729146828</v>
      </c>
      <c r="G64" s="219">
        <f t="shared" si="10"/>
        <v>2.1455685009381997</v>
      </c>
      <c r="H64" s="220">
        <f>IF(E33="","",(G33/E33))</f>
        <v>0.9649635375837818</v>
      </c>
    </row>
    <row r="65" ht="10.5">
      <c r="C65" s="229"/>
    </row>
    <row r="69" ht="10.5">
      <c r="E69" s="230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6.66015625" style="95" customWidth="1"/>
    <col min="5" max="5" width="16.66015625" style="94" customWidth="1"/>
    <col min="6" max="6" width="14.16015625" style="94" customWidth="1"/>
    <col min="7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102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spans="1:6" ht="11.25" thickBot="1">
      <c r="A7" s="23">
        <v>1679</v>
      </c>
      <c r="F7" s="221"/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IF(ISERROR('[51]Récolte_N'!$F$14)=TRUE,"",'[51]Récolte_N'!$F$14)</f>
        <v>2045</v>
      </c>
      <c r="D12" s="150">
        <f aca="true" t="shared" si="0" ref="D12:D31">IF(OR(C12="",C12=0),"",(E12/C12)*10)</f>
        <v>44.25427872860635</v>
      </c>
      <c r="E12" s="151">
        <f>IF(ISERROR('[51]Récolte_N'!$H$14)=TRUE,"",'[51]Récolte_N'!$H$14)</f>
        <v>9050</v>
      </c>
      <c r="F12" s="151">
        <f>P12</f>
        <v>8075</v>
      </c>
      <c r="G12" s="222">
        <f>IF(ISERROR('[51]Récolte_N'!$I$14)=TRUE,"",'[51]Récolte_N'!$I$14)</f>
        <v>2250</v>
      </c>
      <c r="H12" s="222">
        <f>Q12</f>
        <v>2676.4</v>
      </c>
      <c r="I12" s="153">
        <f>IF(OR(H12=0,H12=""),"",(G12/H12)-1)</f>
        <v>-0.15931848752055</v>
      </c>
      <c r="J12" s="154">
        <f>E12-G12</f>
        <v>6800</v>
      </c>
      <c r="K12" s="155">
        <f>P12-H12</f>
        <v>5398.6</v>
      </c>
      <c r="L12" s="156"/>
      <c r="M12" s="157" t="s">
        <v>8</v>
      </c>
      <c r="N12" s="150">
        <f>IF(ISERROR('[1]Récolte_N'!$F$14)=TRUE,"",'[1]Récolte_N'!$F$14)</f>
        <v>1855</v>
      </c>
      <c r="O12" s="150">
        <f aca="true" t="shared" si="1" ref="O12:O28">IF(OR(N12="",N12=0),"",(P12/N12)*10)</f>
        <v>43.530997304582215</v>
      </c>
      <c r="P12" s="151">
        <f>IF(ISERROR('[1]Récolte_N'!$H$14)=TRUE,"",'[1]Récolte_N'!$H$14)</f>
        <v>8075</v>
      </c>
      <c r="Q12" s="222">
        <f>'[21]AV'!$AI168</f>
        <v>2676.4</v>
      </c>
    </row>
    <row r="13" spans="1:17" ht="13.5" customHeight="1">
      <c r="A13" s="23">
        <v>7280</v>
      </c>
      <c r="B13" s="158" t="s">
        <v>31</v>
      </c>
      <c r="C13" s="150">
        <f>IF(ISERROR('[52]Récolte_N'!$F$14)=TRUE,"",'[52]Récolte_N'!$F$14)</f>
        <v>5650</v>
      </c>
      <c r="D13" s="150">
        <f t="shared" si="0"/>
        <v>37.47964601769911</v>
      </c>
      <c r="E13" s="151">
        <f>IF(ISERROR('[52]Récolte_N'!$H$14)=TRUE,"",'[52]Récolte_N'!$H$14)</f>
        <v>21176</v>
      </c>
      <c r="F13" s="151">
        <f>P13</f>
        <v>18385</v>
      </c>
      <c r="G13" s="222">
        <f>IF(ISERROR('[52]Récolte_N'!$I$14)=TRUE,"",'[52]Récolte_N'!$I$14)</f>
        <v>7500</v>
      </c>
      <c r="H13" s="222">
        <f>Q13</f>
        <v>6417.1</v>
      </c>
      <c r="I13" s="153">
        <f>IF(OR(H13=0,H13=""),"",(G13/H13)-1)</f>
        <v>0.16875224010846024</v>
      </c>
      <c r="J13" s="154">
        <f aca="true" t="shared" si="2" ref="J13:J31">E13-G13</f>
        <v>13676</v>
      </c>
      <c r="K13" s="155">
        <f>P13-H13</f>
        <v>11967.9</v>
      </c>
      <c r="L13" s="156"/>
      <c r="M13" s="159" t="s">
        <v>31</v>
      </c>
      <c r="N13" s="150">
        <f>IF(ISERROR('[2]Récolte_N'!$F$14)=TRUE,"",'[2]Récolte_N'!$F$14)</f>
        <v>5070</v>
      </c>
      <c r="O13" s="150">
        <f t="shared" si="1"/>
        <v>36.26232741617357</v>
      </c>
      <c r="P13" s="151">
        <f>IF(ISERROR('[2]Récolte_N'!$H$14)=TRUE,"",'[2]Récolte_N'!$H$14)</f>
        <v>18385</v>
      </c>
      <c r="Q13" s="222">
        <f>'[21]AV'!$AI169</f>
        <v>6417.1</v>
      </c>
    </row>
    <row r="14" spans="1:17" ht="13.5" customHeight="1">
      <c r="A14" s="23">
        <v>17376</v>
      </c>
      <c r="B14" s="158" t="s">
        <v>9</v>
      </c>
      <c r="C14" s="150">
        <f>IF(ISERROR('[53]Récolte_N'!$F$14)=TRUE,"",'[53]Récolte_N'!$F$14)</f>
        <v>13300</v>
      </c>
      <c r="D14" s="150">
        <f t="shared" si="0"/>
        <v>37.00751879699248</v>
      </c>
      <c r="E14" s="151">
        <f>IF(ISERROR('[53]Récolte_N'!$H$14)=TRUE,"",'[53]Récolte_N'!$H$14)</f>
        <v>49220</v>
      </c>
      <c r="F14" s="160">
        <f>P14</f>
        <v>40270</v>
      </c>
      <c r="G14" s="222">
        <f>IF(ISERROR('[53]Récolte_N'!$I$14)=TRUE,"",'[53]Récolte_N'!$I$14)</f>
        <v>26000</v>
      </c>
      <c r="H14" s="223">
        <f>Q14</f>
        <v>23037.9</v>
      </c>
      <c r="I14" s="153">
        <f aca="true" t="shared" si="3" ref="I14:I31">IF(OR(H14=0,H14=""),"",(G14/H14)-1)</f>
        <v>0.12857508713901877</v>
      </c>
      <c r="J14" s="154">
        <f t="shared" si="2"/>
        <v>23220</v>
      </c>
      <c r="K14" s="162">
        <f>P14-H14</f>
        <v>17232.1</v>
      </c>
      <c r="L14" s="156"/>
      <c r="M14" s="126" t="s">
        <v>9</v>
      </c>
      <c r="N14" s="150">
        <f>IF(ISERROR('[3]Récolte_N'!$F$14)=TRUE,"",'[3]Récolte_N'!$F$14)</f>
        <v>11100</v>
      </c>
      <c r="O14" s="150">
        <f t="shared" si="1"/>
        <v>36.27927927927928</v>
      </c>
      <c r="P14" s="151">
        <f>IF(ISERROR('[3]Récolte_N'!$H$14)=TRUE,"",'[3]Récolte_N'!$H$14)</f>
        <v>40270</v>
      </c>
      <c r="Q14" s="222">
        <f>'[21]AV'!$AI170</f>
        <v>23037.9</v>
      </c>
    </row>
    <row r="15" spans="1:17" ht="13.5" customHeight="1">
      <c r="A15" s="23">
        <v>26391</v>
      </c>
      <c r="B15" s="158" t="s">
        <v>28</v>
      </c>
      <c r="C15" s="150">
        <f>IF(ISERROR('[54]Récolte_N'!$F$14)=TRUE,"",'[54]Récolte_N'!$F$14)</f>
        <v>1920</v>
      </c>
      <c r="D15" s="150">
        <f>IF(OR(C15="",C15=0),"",(E15/C15)*10)</f>
        <v>40</v>
      </c>
      <c r="E15" s="151">
        <f>IF(ISERROR('[54]Récolte_N'!$H$14)=TRUE,"",'[54]Récolte_N'!$H$14)</f>
        <v>7680</v>
      </c>
      <c r="F15" s="160">
        <f aca="true" t="shared" si="4" ref="F15:F30">P15</f>
        <v>6200</v>
      </c>
      <c r="G15" s="222">
        <f>IF(ISERROR('[54]Récolte_N'!$I$14)=TRUE,"",'[54]Récolte_N'!$I$14)</f>
        <v>3400</v>
      </c>
      <c r="H15" s="223">
        <f aca="true" t="shared" si="5" ref="H15:H30">Q15</f>
        <v>2244.7</v>
      </c>
      <c r="I15" s="153">
        <f t="shared" si="3"/>
        <v>0.5146790216955497</v>
      </c>
      <c r="J15" s="154">
        <f t="shared" si="2"/>
        <v>4280</v>
      </c>
      <c r="K15" s="162">
        <f aca="true" t="shared" si="6" ref="K15:K30">P15-H15</f>
        <v>3955.3</v>
      </c>
      <c r="L15" s="156"/>
      <c r="M15" s="126" t="s">
        <v>28</v>
      </c>
      <c r="N15" s="150">
        <f>IF(ISERROR('[4]Récolte_N'!$F$14)=TRUE,"",'[4]Récolte_N'!$F$14)</f>
        <v>1550</v>
      </c>
      <c r="O15" s="150">
        <f t="shared" si="1"/>
        <v>40</v>
      </c>
      <c r="P15" s="151">
        <f>IF(ISERROR('[4]Récolte_N'!$H$14)=TRUE,"",'[4]Récolte_N'!$H$14)</f>
        <v>6200</v>
      </c>
      <c r="Q15" s="222">
        <f>'[21]AV'!$AI171</f>
        <v>2244.7</v>
      </c>
    </row>
    <row r="16" spans="1:17" ht="13.5" customHeight="1">
      <c r="A16" s="23">
        <v>19136</v>
      </c>
      <c r="B16" s="158" t="s">
        <v>10</v>
      </c>
      <c r="C16" s="150">
        <f>IF(ISERROR('[55]Récolte_N'!$F$14)=TRUE,"",'[55]Récolte_N'!$F$14)</f>
        <v>3000</v>
      </c>
      <c r="D16" s="150">
        <f t="shared" si="0"/>
        <v>55</v>
      </c>
      <c r="E16" s="151">
        <f>IF(ISERROR('[55]Récolte_N'!$H$14)=TRUE,"",'[55]Récolte_N'!$H$14)</f>
        <v>16500</v>
      </c>
      <c r="F16" s="160">
        <f t="shared" si="4"/>
        <v>24700</v>
      </c>
      <c r="G16" s="222">
        <f>IF(ISERROR('[55]Récolte_N'!$I$14)=TRUE,"",'[55]Récolte_N'!$I$14)</f>
        <v>8000</v>
      </c>
      <c r="H16" s="223">
        <f t="shared" si="5"/>
        <v>13417</v>
      </c>
      <c r="I16" s="153">
        <f t="shared" si="3"/>
        <v>-0.4037415219497652</v>
      </c>
      <c r="J16" s="154">
        <f t="shared" si="2"/>
        <v>8500</v>
      </c>
      <c r="K16" s="162">
        <f t="shared" si="6"/>
        <v>11283</v>
      </c>
      <c r="L16" s="156"/>
      <c r="M16" s="126" t="s">
        <v>10</v>
      </c>
      <c r="N16" s="150">
        <f>IF(ISERROR('[5]Récolte_N'!$F$14)=TRUE,"",'[5]Récolte_N'!$F$14)</f>
        <v>3800</v>
      </c>
      <c r="O16" s="150">
        <f t="shared" si="1"/>
        <v>65</v>
      </c>
      <c r="P16" s="151">
        <f>IF(ISERROR('[5]Récolte_N'!$H$14)=TRUE,"",'[5]Récolte_N'!$H$14)</f>
        <v>24700</v>
      </c>
      <c r="Q16" s="222">
        <f>'[21]AV'!$AI172</f>
        <v>13417</v>
      </c>
    </row>
    <row r="17" spans="1:17" ht="13.5" customHeight="1">
      <c r="A17" s="23">
        <v>1790</v>
      </c>
      <c r="B17" s="158" t="s">
        <v>11</v>
      </c>
      <c r="C17" s="150">
        <f>IF(ISERROR('[56]Récolte_N'!$F$14)=TRUE,"",'[56]Récolte_N'!$F$14)</f>
        <v>4300</v>
      </c>
      <c r="D17" s="150">
        <f t="shared" si="0"/>
        <v>60.46511627906977</v>
      </c>
      <c r="E17" s="151">
        <f>IF(ISERROR('[56]Récolte_N'!$H$14)=TRUE,"",'[56]Récolte_N'!$H$14)</f>
        <v>26000</v>
      </c>
      <c r="F17" s="160">
        <f t="shared" si="4"/>
        <v>24800</v>
      </c>
      <c r="G17" s="222">
        <f>IF(ISERROR('[56]Récolte_N'!$I$14)=TRUE,"",'[56]Récolte_N'!$I$14)</f>
        <v>20000</v>
      </c>
      <c r="H17" s="223">
        <f t="shared" si="5"/>
        <v>20764.1</v>
      </c>
      <c r="I17" s="153">
        <f t="shared" si="3"/>
        <v>-0.036799090738341644</v>
      </c>
      <c r="J17" s="154">
        <f t="shared" si="2"/>
        <v>6000</v>
      </c>
      <c r="K17" s="162">
        <f t="shared" si="6"/>
        <v>4035.9000000000015</v>
      </c>
      <c r="L17" s="156"/>
      <c r="M17" s="126" t="s">
        <v>11</v>
      </c>
      <c r="N17" s="150">
        <f>IF(ISERROR('[6]Récolte_N'!$F$14)=TRUE,"",'[6]Récolte_N'!$F$14)</f>
        <v>4000</v>
      </c>
      <c r="O17" s="150">
        <f t="shared" si="1"/>
        <v>62</v>
      </c>
      <c r="P17" s="151">
        <f>IF(ISERROR('[6]Récolte_N'!$H$14)=TRUE,"",'[6]Récolte_N'!$H$14)</f>
        <v>24800</v>
      </c>
      <c r="Q17" s="222">
        <f>'[21]AV'!$AI173</f>
        <v>20764.1</v>
      </c>
    </row>
    <row r="18" spans="1:17" ht="13.5" customHeight="1">
      <c r="A18" s="23" t="s">
        <v>13</v>
      </c>
      <c r="B18" s="158" t="s">
        <v>12</v>
      </c>
      <c r="C18" s="150">
        <f>IF(ISERROR('[57]Récolte_N'!$F$14)=TRUE,"",'[57]Récolte_N'!$F$14)</f>
        <v>2560</v>
      </c>
      <c r="D18" s="150">
        <f t="shared" si="0"/>
        <v>35.0390625</v>
      </c>
      <c r="E18" s="151">
        <f>IF(ISERROR('[57]Récolte_N'!$H$14)=TRUE,"",'[57]Récolte_N'!$H$14)</f>
        <v>8970</v>
      </c>
      <c r="F18" s="160">
        <f t="shared" si="4"/>
        <v>8160</v>
      </c>
      <c r="G18" s="222">
        <f>IF(ISERROR('[57]Récolte_N'!$I$14)=TRUE,"",'[57]Récolte_N'!$I$14)</f>
        <v>5800</v>
      </c>
      <c r="H18" s="223">
        <f t="shared" si="5"/>
        <v>3313.5</v>
      </c>
      <c r="I18" s="153">
        <f t="shared" si="3"/>
        <v>0.7504149690659423</v>
      </c>
      <c r="J18" s="154">
        <f t="shared" si="2"/>
        <v>3170</v>
      </c>
      <c r="K18" s="162">
        <f t="shared" si="6"/>
        <v>4846.5</v>
      </c>
      <c r="L18" s="156"/>
      <c r="M18" s="126" t="s">
        <v>12</v>
      </c>
      <c r="N18" s="150">
        <f>IF(ISERROR('[7]Récolte_N'!$F$14)=TRUE,"",'[7]Récolte_N'!$F$14)</f>
        <v>2320</v>
      </c>
      <c r="O18" s="150">
        <f t="shared" si="1"/>
        <v>35.172413793103445</v>
      </c>
      <c r="P18" s="151">
        <f>IF(ISERROR('[7]Récolte_N'!$H$14)=TRUE,"",'[7]Récolte_N'!$H$14)</f>
        <v>8160</v>
      </c>
      <c r="Q18" s="222">
        <f>'[21]AV'!$AI174</f>
        <v>3313.5</v>
      </c>
    </row>
    <row r="19" spans="1:17" ht="13.5" customHeight="1">
      <c r="A19" s="23" t="s">
        <v>13</v>
      </c>
      <c r="B19" s="158" t="s">
        <v>14</v>
      </c>
      <c r="C19" s="150">
        <f>IF(ISERROR('[58]Récolte_N'!$F$14)=TRUE,"",'[58]Récolte_N'!$F$14)</f>
        <v>1500</v>
      </c>
      <c r="D19" s="150">
        <f t="shared" si="0"/>
        <v>24.333333333333332</v>
      </c>
      <c r="E19" s="151">
        <f>IF(ISERROR('[58]Récolte_N'!$H$14)=TRUE,"",'[58]Récolte_N'!$H$14)</f>
        <v>3650</v>
      </c>
      <c r="F19" s="160">
        <f t="shared" si="4"/>
        <v>4075</v>
      </c>
      <c r="G19" s="222">
        <f>IF(ISERROR('[58]Récolte_N'!$I$14)=TRUE,"",'[58]Récolte_N'!$I$14)</f>
        <v>325</v>
      </c>
      <c r="H19" s="223">
        <f t="shared" si="5"/>
        <v>314.3</v>
      </c>
      <c r="I19" s="153">
        <f t="shared" si="3"/>
        <v>0.03404390709513194</v>
      </c>
      <c r="J19" s="154">
        <f t="shared" si="2"/>
        <v>3325</v>
      </c>
      <c r="K19" s="162">
        <f t="shared" si="6"/>
        <v>3760.7</v>
      </c>
      <c r="L19" s="156"/>
      <c r="M19" s="126" t="s">
        <v>14</v>
      </c>
      <c r="N19" s="150">
        <f>IF(ISERROR('[8]Récolte_N'!$F$14)=TRUE,"",'[8]Récolte_N'!$F$14)</f>
        <v>1650</v>
      </c>
      <c r="O19" s="150">
        <f t="shared" si="1"/>
        <v>24.696969696969695</v>
      </c>
      <c r="P19" s="151">
        <f>IF(ISERROR('[8]Récolte_N'!$H$14)=TRUE,"",'[8]Récolte_N'!$H$14)</f>
        <v>4075</v>
      </c>
      <c r="Q19" s="222">
        <f>'[21]AV'!$AI175</f>
        <v>314.3</v>
      </c>
    </row>
    <row r="20" spans="1:17" ht="13.5" customHeight="1">
      <c r="A20" s="23" t="s">
        <v>13</v>
      </c>
      <c r="B20" s="158" t="s">
        <v>27</v>
      </c>
      <c r="C20" s="150">
        <f>IF(ISERROR('[59]Récolte_N'!$F$14)=TRUE,"",'[59]Récolte_N'!$F$14)</f>
        <v>6140</v>
      </c>
      <c r="D20" s="150">
        <f>IF(OR(C20="",C20=0),"",(E20/C20)*10)</f>
        <v>49.6742671009772</v>
      </c>
      <c r="E20" s="151">
        <f>IF(ISERROR('[59]Récolte_N'!$H$14)=TRUE,"",'[59]Récolte_N'!$H$14)</f>
        <v>30500</v>
      </c>
      <c r="F20" s="160">
        <f t="shared" si="4"/>
        <v>31788</v>
      </c>
      <c r="G20" s="222">
        <f>IF(ISERROR('[59]Récolte_N'!$I$14)=TRUE,"",'[59]Récolte_N'!$I$14)</f>
        <v>23500</v>
      </c>
      <c r="H20" s="223">
        <f t="shared" si="5"/>
        <v>21636.9</v>
      </c>
      <c r="I20" s="153">
        <f t="shared" si="3"/>
        <v>0.08610752926713161</v>
      </c>
      <c r="J20" s="154">
        <f t="shared" si="2"/>
        <v>7000</v>
      </c>
      <c r="K20" s="162">
        <f t="shared" si="6"/>
        <v>10151.099999999999</v>
      </c>
      <c r="L20" s="156"/>
      <c r="M20" s="126" t="s">
        <v>27</v>
      </c>
      <c r="N20" s="150">
        <f>IF(ISERROR('[9]Récolte_N'!$F$14)=TRUE,"",'[9]Récolte_N'!$F$14)</f>
        <v>6000</v>
      </c>
      <c r="O20" s="150">
        <f t="shared" si="1"/>
        <v>52.980000000000004</v>
      </c>
      <c r="P20" s="151">
        <f>IF(ISERROR('[9]Récolte_N'!$H$14)=TRUE,"",'[9]Récolte_N'!$H$14)</f>
        <v>31788</v>
      </c>
      <c r="Q20" s="222">
        <f>'[21]AV'!$AI176</f>
        <v>21636.9</v>
      </c>
    </row>
    <row r="21" spans="1:17" ht="13.5" customHeight="1">
      <c r="A21" s="23" t="s">
        <v>13</v>
      </c>
      <c r="B21" s="158" t="s">
        <v>15</v>
      </c>
      <c r="C21" s="150">
        <f>IF(ISERROR('[60]Récolte_N'!$F$14)=TRUE,"",'[60]Récolte_N'!$F$14)</f>
        <v>5190</v>
      </c>
      <c r="D21" s="150">
        <f>IF(OR(C21="",C21=0),"",(E21/C21)*10)</f>
        <v>39.4990366088632</v>
      </c>
      <c r="E21" s="151">
        <f>IF(ISERROR('[60]Récolte_N'!$H$14)=TRUE,"",'[60]Récolte_N'!$H$14)</f>
        <v>20500</v>
      </c>
      <c r="F21" s="160">
        <f t="shared" si="4"/>
        <v>15900</v>
      </c>
      <c r="G21" s="222">
        <f>IF(ISERROR('[60]Récolte_N'!$I$14)=TRUE,"",'[60]Récolte_N'!$I$14)</f>
        <v>7000</v>
      </c>
      <c r="H21" s="223">
        <f t="shared" si="5"/>
        <v>6779.1</v>
      </c>
      <c r="I21" s="153">
        <f t="shared" si="3"/>
        <v>0.03258544644569339</v>
      </c>
      <c r="J21" s="154">
        <f t="shared" si="2"/>
        <v>13500</v>
      </c>
      <c r="K21" s="162">
        <f t="shared" si="6"/>
        <v>9120.9</v>
      </c>
      <c r="L21" s="156"/>
      <c r="M21" s="126" t="s">
        <v>15</v>
      </c>
      <c r="N21" s="150">
        <f>IF(ISERROR('[10]Récolte_N'!$F$14)=TRUE,"",'[10]Récolte_N'!$F$14)</f>
        <v>4290</v>
      </c>
      <c r="O21" s="150">
        <f t="shared" si="1"/>
        <v>37.06293706293706</v>
      </c>
      <c r="P21" s="151">
        <f>IF(ISERROR('[10]Récolte_N'!$H$14)=TRUE,"",'[10]Récolte_N'!$H$14)</f>
        <v>15900</v>
      </c>
      <c r="Q21" s="222">
        <f>'[21]AV'!$AI177</f>
        <v>6779.1</v>
      </c>
    </row>
    <row r="22" spans="1:17" ht="13.5" customHeight="1">
      <c r="A22" s="23" t="s">
        <v>13</v>
      </c>
      <c r="B22" s="158" t="s">
        <v>29</v>
      </c>
      <c r="C22" s="150">
        <f>IF(ISERROR('[61]Récolte_N'!$F$14)=TRUE,"",'[61]Récolte_N'!$F$14)</f>
        <v>720</v>
      </c>
      <c r="D22" s="150">
        <f>IF(OR(C22="",C22=0),"",(E22/C22)*10)</f>
        <v>41.66666666666667</v>
      </c>
      <c r="E22" s="151">
        <f>IF(ISERROR('[61]Récolte_N'!$H$14)=TRUE,"",'[61]Récolte_N'!$H$14)</f>
        <v>3000</v>
      </c>
      <c r="F22" s="160">
        <f t="shared" si="4"/>
        <v>2700</v>
      </c>
      <c r="G22" s="222">
        <f>IF(ISERROR('[61]Récolte_N'!$I$14)=TRUE,"",'[61]Récolte_N'!$I$14)</f>
        <v>700</v>
      </c>
      <c r="H22" s="223">
        <f t="shared" si="5"/>
        <v>480.2</v>
      </c>
      <c r="I22" s="153">
        <f t="shared" si="3"/>
        <v>0.457725947521866</v>
      </c>
      <c r="J22" s="154">
        <f t="shared" si="2"/>
        <v>2300</v>
      </c>
      <c r="K22" s="162">
        <f t="shared" si="6"/>
        <v>2219.8</v>
      </c>
      <c r="L22" s="156"/>
      <c r="M22" s="126" t="s">
        <v>29</v>
      </c>
      <c r="N22" s="150">
        <f>IF(ISERROR('[11]Récolte_N'!$F$14)=TRUE,"",'[11]Récolte_N'!$F$14)</f>
        <v>600</v>
      </c>
      <c r="O22" s="150">
        <f t="shared" si="1"/>
        <v>45</v>
      </c>
      <c r="P22" s="151">
        <f>IF(ISERROR('[11]Récolte_N'!$H$14)=TRUE,"",'[11]Récolte_N'!$H$14)</f>
        <v>2700</v>
      </c>
      <c r="Q22" s="222">
        <f>'[21]AV'!$AI178</f>
        <v>480.2</v>
      </c>
    </row>
    <row r="23" spans="1:17" ht="13.5" customHeight="1">
      <c r="A23" s="23" t="s">
        <v>13</v>
      </c>
      <c r="B23" s="158" t="s">
        <v>16</v>
      </c>
      <c r="C23" s="150">
        <f>IF(ISERROR('[62]Récolte_N'!$F$14)=TRUE,"",'[62]Récolte_N'!$F$14)</f>
        <v>10860</v>
      </c>
      <c r="D23" s="150">
        <f t="shared" si="0"/>
        <v>54.99963167587477</v>
      </c>
      <c r="E23" s="151">
        <f>IF(ISERROR('[62]Récolte_N'!$H$14)=TRUE,"",'[62]Récolte_N'!$H$14)</f>
        <v>59729.6</v>
      </c>
      <c r="F23" s="160">
        <f t="shared" si="4"/>
        <v>61010.5</v>
      </c>
      <c r="G23" s="222">
        <f>IF(ISERROR('[62]Récolte_N'!$I$14)=TRUE,"",'[62]Récolte_N'!$I$14)</f>
        <v>36100</v>
      </c>
      <c r="H23" s="223">
        <f t="shared" si="5"/>
        <v>39673.8</v>
      </c>
      <c r="I23" s="153">
        <f t="shared" si="3"/>
        <v>-0.09007959913091268</v>
      </c>
      <c r="J23" s="154">
        <f t="shared" si="2"/>
        <v>23629.6</v>
      </c>
      <c r="K23" s="162">
        <f t="shared" si="6"/>
        <v>21336.699999999997</v>
      </c>
      <c r="L23" s="156"/>
      <c r="M23" s="126" t="s">
        <v>16</v>
      </c>
      <c r="N23" s="150">
        <f>IF(ISERROR('[12]Récolte_N'!$F$14)=TRUE,"",'[12]Récolte_N'!$F$14)</f>
        <v>10790</v>
      </c>
      <c r="O23" s="150">
        <f t="shared" si="1"/>
        <v>56.54355885078776</v>
      </c>
      <c r="P23" s="151">
        <f>IF(ISERROR('[12]Récolte_N'!$H$14)=TRUE,"",'[12]Récolte_N'!$H$14)</f>
        <v>61010.5</v>
      </c>
      <c r="Q23" s="222">
        <f>'[21]AV'!$AI179</f>
        <v>39673.8</v>
      </c>
    </row>
    <row r="24" spans="1:17" ht="13.5" customHeight="1">
      <c r="A24" s="23" t="s">
        <v>13</v>
      </c>
      <c r="B24" s="158" t="s">
        <v>17</v>
      </c>
      <c r="C24" s="150">
        <f>IF(ISERROR('[63]Récolte_N'!$F$14)=TRUE,"",'[63]Récolte_N'!$F$14)</f>
        <v>5235</v>
      </c>
      <c r="D24" s="150">
        <f t="shared" si="0"/>
        <v>54.63228271251194</v>
      </c>
      <c r="E24" s="151">
        <f>IF(ISERROR('[63]Récolte_N'!$H$14)=TRUE,"",'[63]Récolte_N'!$H$14)</f>
        <v>28600</v>
      </c>
      <c r="F24" s="160">
        <f t="shared" si="4"/>
        <v>27155</v>
      </c>
      <c r="G24" s="222">
        <f>IF(ISERROR('[63]Récolte_N'!$I$14)=TRUE,"",'[63]Récolte_N'!$I$14)</f>
        <v>13220</v>
      </c>
      <c r="H24" s="223">
        <f t="shared" si="5"/>
        <v>14547.3</v>
      </c>
      <c r="I24" s="153">
        <f t="shared" si="3"/>
        <v>-0.09124029888707863</v>
      </c>
      <c r="J24" s="154">
        <f t="shared" si="2"/>
        <v>15380</v>
      </c>
      <c r="K24" s="162">
        <f t="shared" si="6"/>
        <v>12607.7</v>
      </c>
      <c r="L24" s="156"/>
      <c r="M24" s="126" t="s">
        <v>17</v>
      </c>
      <c r="N24" s="150">
        <f>IF(ISERROR('[13]Récolte_N'!$F$14)=TRUE,"",'[13]Récolte_N'!$F$14)</f>
        <v>5320</v>
      </c>
      <c r="O24" s="150">
        <f t="shared" si="1"/>
        <v>51.04323308270676</v>
      </c>
      <c r="P24" s="151">
        <f>IF(ISERROR('[13]Récolte_N'!$H$14)=TRUE,"",'[13]Récolte_N'!$H$14)</f>
        <v>27155</v>
      </c>
      <c r="Q24" s="222">
        <f>'[21]AV'!$AI180</f>
        <v>14547.3</v>
      </c>
    </row>
    <row r="25" spans="1:17" ht="13.5" customHeight="1">
      <c r="A25" s="23" t="s">
        <v>13</v>
      </c>
      <c r="B25" s="158" t="s">
        <v>18</v>
      </c>
      <c r="C25" s="150">
        <f>IF(ISERROR('[64]Récolte_N'!$F$14)=TRUE,"",'[64]Récolte_N'!$F$14)</f>
        <v>11100</v>
      </c>
      <c r="D25" s="150">
        <f t="shared" si="0"/>
        <v>49.54954954954955</v>
      </c>
      <c r="E25" s="151">
        <f>IF(ISERROR('[64]Récolte_N'!$H$14)=TRUE,"",'[64]Récolte_N'!$H$14)</f>
        <v>55000</v>
      </c>
      <c r="F25" s="160">
        <f t="shared" si="4"/>
        <v>53500</v>
      </c>
      <c r="G25" s="222">
        <f>IF(ISERROR('[64]Récolte_N'!$I$14)=TRUE,"",'[64]Récolte_N'!$I$14)</f>
        <v>31000</v>
      </c>
      <c r="H25" s="223">
        <f t="shared" si="5"/>
        <v>30779.9</v>
      </c>
      <c r="I25" s="153">
        <f t="shared" si="3"/>
        <v>0.007150770470339296</v>
      </c>
      <c r="J25" s="154">
        <f t="shared" si="2"/>
        <v>24000</v>
      </c>
      <c r="K25" s="162">
        <f t="shared" si="6"/>
        <v>22720.1</v>
      </c>
      <c r="L25" s="156"/>
      <c r="M25" s="126" t="s">
        <v>18</v>
      </c>
      <c r="N25" s="150">
        <f>IF(ISERROR('[14]Récolte_N'!$F$14)=TRUE,"",'[14]Récolte_N'!$F$14)</f>
        <v>11000</v>
      </c>
      <c r="O25" s="150">
        <f t="shared" si="1"/>
        <v>48.63636363636363</v>
      </c>
      <c r="P25" s="151">
        <f>IF(ISERROR('[14]Récolte_N'!$H$14)=TRUE,"",'[14]Récolte_N'!$H$14)</f>
        <v>53500</v>
      </c>
      <c r="Q25" s="222">
        <f>'[21]AV'!$AI181</f>
        <v>30779.9</v>
      </c>
    </row>
    <row r="26" spans="1:17" ht="13.5" customHeight="1">
      <c r="A26" s="23" t="s">
        <v>13</v>
      </c>
      <c r="B26" s="158" t="s">
        <v>19</v>
      </c>
      <c r="C26" s="150">
        <f>IF(ISERROR('[65]Récolte_N'!$F$14)=TRUE,"",'[65]Récolte_N'!$F$14)</f>
        <v>2450</v>
      </c>
      <c r="D26" s="150">
        <f t="shared" si="0"/>
        <v>65</v>
      </c>
      <c r="E26" s="151">
        <f>IF(ISERROR('[65]Récolte_N'!$H$14)=TRUE,"",'[65]Récolte_N'!$H$14)</f>
        <v>15925</v>
      </c>
      <c r="F26" s="160">
        <f t="shared" si="4"/>
        <v>14880</v>
      </c>
      <c r="G26" s="222">
        <f>IF(ISERROR('[65]Récolte_N'!$I$14)=TRUE,"",'[65]Récolte_N'!$I$14)</f>
        <v>12700</v>
      </c>
      <c r="H26" s="223">
        <f t="shared" si="5"/>
        <v>11571.4</v>
      </c>
      <c r="I26" s="153">
        <f t="shared" si="3"/>
        <v>0.09753357415697317</v>
      </c>
      <c r="J26" s="154">
        <f t="shared" si="2"/>
        <v>3225</v>
      </c>
      <c r="K26" s="162">
        <f t="shared" si="6"/>
        <v>3308.6000000000004</v>
      </c>
      <c r="L26" s="156"/>
      <c r="M26" s="126" t="s">
        <v>19</v>
      </c>
      <c r="N26" s="150">
        <f>IF(ISERROR('[15]Récolte_N'!$F$14)=TRUE,"",'[15]Récolte_N'!$F$14)</f>
        <v>2480</v>
      </c>
      <c r="O26" s="150">
        <f t="shared" si="1"/>
        <v>60</v>
      </c>
      <c r="P26" s="151">
        <f>IF(ISERROR('[15]Récolte_N'!$H$14)=TRUE,"",'[15]Récolte_N'!$H$14)</f>
        <v>14880</v>
      </c>
      <c r="Q26" s="222">
        <f>'[21]AV'!$AI182</f>
        <v>11571.4</v>
      </c>
    </row>
    <row r="27" spans="1:17" ht="13.5" customHeight="1">
      <c r="A27" s="23" t="s">
        <v>13</v>
      </c>
      <c r="B27" s="158" t="s">
        <v>20</v>
      </c>
      <c r="C27" s="150">
        <f>IF(ISERROR('[66]Récolte_N'!$F$14)=TRUE,"",'[66]Récolte_N'!$F$14)</f>
        <v>5050</v>
      </c>
      <c r="D27" s="150">
        <f t="shared" si="0"/>
        <v>41.360396039603955</v>
      </c>
      <c r="E27" s="151">
        <f>IF(ISERROR('[66]Récolte_N'!$H$14)=TRUE,"",'[66]Récolte_N'!$H$14)</f>
        <v>20887</v>
      </c>
      <c r="F27" s="160">
        <f t="shared" si="4"/>
        <v>16518</v>
      </c>
      <c r="G27" s="222">
        <f>IF(ISERROR('[66]Récolte_N'!$I$14)=TRUE,"",'[66]Récolte_N'!$I$14)</f>
        <v>7200</v>
      </c>
      <c r="H27" s="223">
        <f t="shared" si="5"/>
        <v>6217.7</v>
      </c>
      <c r="I27" s="153">
        <f t="shared" si="3"/>
        <v>0.15798446370844532</v>
      </c>
      <c r="J27" s="154">
        <f t="shared" si="2"/>
        <v>13687</v>
      </c>
      <c r="K27" s="162">
        <f t="shared" si="6"/>
        <v>10300.3</v>
      </c>
      <c r="L27" s="156"/>
      <c r="M27" s="126" t="s">
        <v>20</v>
      </c>
      <c r="N27" s="150">
        <f>IF(ISERROR('[16]Récolte_N'!$F$14)=TRUE,"",'[16]Récolte_N'!$F$14)</f>
        <v>4550</v>
      </c>
      <c r="O27" s="150">
        <f t="shared" si="1"/>
        <v>36.3032967032967</v>
      </c>
      <c r="P27" s="151">
        <f>IF(ISERROR('[16]Récolte_N'!$H$14)=TRUE,"",'[16]Récolte_N'!$H$14)</f>
        <v>16518</v>
      </c>
      <c r="Q27" s="222">
        <f>'[21]AV'!$AI183</f>
        <v>6217.7</v>
      </c>
    </row>
    <row r="28" spans="1:17" ht="13.5" customHeight="1">
      <c r="A28" s="23" t="s">
        <v>13</v>
      </c>
      <c r="B28" s="158" t="s">
        <v>21</v>
      </c>
      <c r="C28" s="150">
        <f>IF(ISERROR('[67]Récolte_N'!$F$14)=TRUE,"",'[67]Récolte_N'!$F$14)</f>
        <v>1520</v>
      </c>
      <c r="D28" s="150">
        <f t="shared" si="0"/>
        <v>53.47</v>
      </c>
      <c r="E28" s="151">
        <f>IF(ISERROR('[67]Récolte_N'!$H$14)=TRUE,"",'[67]Récolte_N'!$H$14)</f>
        <v>8127.44</v>
      </c>
      <c r="F28" s="160">
        <f t="shared" si="4"/>
        <v>13392</v>
      </c>
      <c r="G28" s="222">
        <f>IF(ISERROR('[67]Récolte_N'!$I$14)=TRUE,"",'[67]Récolte_N'!$I$14)</f>
        <v>4300</v>
      </c>
      <c r="H28" s="223">
        <f t="shared" si="5"/>
        <v>6816.7</v>
      </c>
      <c r="I28" s="153">
        <f t="shared" si="3"/>
        <v>-0.3691962386491997</v>
      </c>
      <c r="J28" s="154">
        <f t="shared" si="2"/>
        <v>3827.4399999999996</v>
      </c>
      <c r="K28" s="162">
        <f t="shared" si="6"/>
        <v>6575.3</v>
      </c>
      <c r="L28" s="156"/>
      <c r="M28" s="126" t="s">
        <v>21</v>
      </c>
      <c r="N28" s="150">
        <f>IF(ISERROR('[17]Récolte_N'!$F$14)=TRUE,"",'[17]Récolte_N'!$F$14)</f>
        <v>2400</v>
      </c>
      <c r="O28" s="150">
        <f t="shared" si="1"/>
        <v>55.8</v>
      </c>
      <c r="P28" s="151">
        <f>IF(ISERROR('[17]Récolte_N'!$H$14)=TRUE,"",'[17]Récolte_N'!$H$14)</f>
        <v>13392</v>
      </c>
      <c r="Q28" s="222">
        <f>'[21]AV'!$AI184</f>
        <v>6816.7</v>
      </c>
    </row>
    <row r="29" spans="2:17" ht="12.75">
      <c r="B29" s="158" t="s">
        <v>30</v>
      </c>
      <c r="C29" s="150">
        <f>IF(ISERROR('[68]Récolte_N'!$F$14)=TRUE,"",'[68]Récolte_N'!$F$14)</f>
        <v>7200</v>
      </c>
      <c r="D29" s="150">
        <f>IF(OR(C29="",C29=0),"",(E29/C29)*10)</f>
        <v>59.833333333333336</v>
      </c>
      <c r="E29" s="151">
        <f>IF(ISERROR('[68]Récolte_N'!$H$14)=TRUE,"",'[68]Récolte_N'!$H$14)</f>
        <v>43080</v>
      </c>
      <c r="F29" s="160">
        <f t="shared" si="4"/>
        <v>44810</v>
      </c>
      <c r="G29" s="222">
        <f>IF(ISERROR('[68]Récolte_N'!$I$14)=TRUE,"",'[68]Récolte_N'!$I$14)</f>
        <v>29200</v>
      </c>
      <c r="H29" s="223">
        <f t="shared" si="5"/>
        <v>30790.8</v>
      </c>
      <c r="I29" s="153">
        <f t="shared" si="3"/>
        <v>-0.05166478298712596</v>
      </c>
      <c r="J29" s="154">
        <f t="shared" si="2"/>
        <v>13880</v>
      </c>
      <c r="K29" s="162">
        <f t="shared" si="6"/>
        <v>14019.2</v>
      </c>
      <c r="M29" s="126" t="s">
        <v>30</v>
      </c>
      <c r="N29" s="150">
        <f>IF(ISERROR('[18]Récolte_N'!$F$14)=TRUE,"",'[18]Récolte_N'!$F$14)</f>
        <v>7850</v>
      </c>
      <c r="O29" s="150">
        <f>IF(OR(N29="",N29=0),"",(P29/N29)*10)</f>
        <v>57.0828025477707</v>
      </c>
      <c r="P29" s="151">
        <f>IF(ISERROR('[18]Récolte_N'!$H$14)=TRUE,"",'[18]Récolte_N'!$H$14)</f>
        <v>44810</v>
      </c>
      <c r="Q29" s="222">
        <f>'[21]AV'!$AI185</f>
        <v>30790.8</v>
      </c>
    </row>
    <row r="30" spans="2:17" ht="12.75">
      <c r="B30" s="158" t="s">
        <v>22</v>
      </c>
      <c r="C30" s="150">
        <f>IF(ISERROR('[69]Récolte_N '!$F$14)=TRUE,"",'[69]Récolte_N '!$F$14)</f>
        <v>6560</v>
      </c>
      <c r="D30" s="150">
        <f t="shared" si="0"/>
        <v>32.5625</v>
      </c>
      <c r="E30" s="151">
        <f>IF(ISERROR('[69]Récolte_N '!$H$14)=TRUE,"",'[69]Récolte_N '!$H$14)</f>
        <v>21361</v>
      </c>
      <c r="F30" s="160">
        <f t="shared" si="4"/>
        <v>19085</v>
      </c>
      <c r="G30" s="222">
        <f>IF(ISERROR('[69]Récolte_N '!$I$14)=TRUE,"",'[69]Récolte_N '!$I$14)</f>
        <v>6700</v>
      </c>
      <c r="H30" s="223">
        <f t="shared" si="5"/>
        <v>6730.9</v>
      </c>
      <c r="I30" s="153">
        <f t="shared" si="3"/>
        <v>-0.00459076795079405</v>
      </c>
      <c r="J30" s="154">
        <f t="shared" si="2"/>
        <v>14661</v>
      </c>
      <c r="K30" s="162">
        <f t="shared" si="6"/>
        <v>12354.1</v>
      </c>
      <c r="L30" s="29"/>
      <c r="M30" s="126" t="s">
        <v>22</v>
      </c>
      <c r="N30" s="150">
        <f>IF(ISERROR('[19]Récolte_N'!$F$14)=TRUE,"",'[19]Récolte_N'!$F$14)</f>
        <v>5799</v>
      </c>
      <c r="O30" s="150">
        <f>IF(OR(N30="",N30=0),"",(P30/N30)*10)</f>
        <v>32.9108466977065</v>
      </c>
      <c r="P30" s="151">
        <f>IF(ISERROR('[19]Récolte_N'!$H$14)=TRUE,"",'[19]Récolte_N'!$H$14)</f>
        <v>19085</v>
      </c>
      <c r="Q30" s="222">
        <f>'[21]AV'!$AI186</f>
        <v>6730.9</v>
      </c>
    </row>
    <row r="31" spans="2:17" ht="12.75">
      <c r="B31" s="158" t="s">
        <v>23</v>
      </c>
      <c r="C31" s="150">
        <f>IF(ISERROR('[70]Récolte_N'!$F$14)=TRUE,"",'[70]Récolte_N'!$F$14)</f>
        <v>1000</v>
      </c>
      <c r="D31" s="150">
        <f t="shared" si="0"/>
        <v>34</v>
      </c>
      <c r="E31" s="151">
        <f>IF(ISERROR('[70]Récolte_N'!$H$14)=TRUE,"",'[70]Récolte_N'!$H$14)</f>
        <v>3400</v>
      </c>
      <c r="F31" s="151">
        <f>P31</f>
        <v>8253</v>
      </c>
      <c r="G31" s="222">
        <f>IF(ISERROR('[70]Récolte_N'!$I$14)=TRUE,"",'[70]Récolte_N'!$I$14)</f>
        <v>550</v>
      </c>
      <c r="H31" s="222">
        <f>Q31</f>
        <v>662.5</v>
      </c>
      <c r="I31" s="153">
        <f t="shared" si="3"/>
        <v>-0.16981132075471694</v>
      </c>
      <c r="J31" s="154">
        <f t="shared" si="2"/>
        <v>2850</v>
      </c>
      <c r="K31" s="155">
        <f>P31-H31</f>
        <v>7590.5</v>
      </c>
      <c r="M31" s="126" t="s">
        <v>23</v>
      </c>
      <c r="N31" s="150">
        <f>IF(ISERROR('[20]Récolte_N'!$F$14)=TRUE,"",'[20]Récolte_N'!$F$14)</f>
        <v>2200</v>
      </c>
      <c r="O31" s="150">
        <f>IF(OR(N31="",N31=0),"",(P31/N31)*10)</f>
        <v>37.513636363636365</v>
      </c>
      <c r="P31" s="151">
        <f>IF(ISERROR('[20]Récolte_N'!$H$14)=TRUE,"",'[20]Récolte_N'!$H$14)</f>
        <v>8253</v>
      </c>
      <c r="Q31" s="222">
        <f>'[21]AV'!$AI187</f>
        <v>662.5</v>
      </c>
    </row>
    <row r="32" spans="2:17" ht="12.75">
      <c r="B32" s="118"/>
      <c r="C32" s="164"/>
      <c r="D32" s="164"/>
      <c r="E32" s="54"/>
      <c r="F32" s="165"/>
      <c r="G32" s="166"/>
      <c r="H32" s="225"/>
      <c r="I32" s="167"/>
      <c r="J32" s="168"/>
      <c r="K32" s="169"/>
      <c r="M32" s="126"/>
      <c r="N32" s="164"/>
      <c r="O32" s="213"/>
      <c r="P32" s="54"/>
      <c r="Q32" s="166"/>
    </row>
    <row r="33" spans="2:17" ht="15.75" thickBot="1">
      <c r="B33" s="171" t="s">
        <v>24</v>
      </c>
      <c r="C33" s="172">
        <f>IF(SUM(C12:C31)=0,"",SUM(C12:C31))</f>
        <v>97300</v>
      </c>
      <c r="D33" s="172">
        <f>IF(OR(C33="",C33=0),"",(E33/C33)*10)</f>
        <v>46.490857142857145</v>
      </c>
      <c r="E33" s="172">
        <f>IF(SUM(E12:E31)=0,"",SUM(E12:E31))</f>
        <v>452356.04</v>
      </c>
      <c r="F33" s="173">
        <f>IF(SUM(F12:F31)=0,"",SUM(F12:F31))</f>
        <v>443656.5</v>
      </c>
      <c r="G33" s="174">
        <f>IF(SUM(G12:G31)=0,"",SUM(G12:G31))</f>
        <v>245445</v>
      </c>
      <c r="H33" s="226">
        <f>IF(SUM(H12:H31)=0,"",SUM(H12:H31))</f>
        <v>248872.19999999998</v>
      </c>
      <c r="I33" s="176">
        <f>IF(OR(G33=0,G33=""),"",(G33/H33)-1)</f>
        <v>-0.013770923389595069</v>
      </c>
      <c r="J33" s="177">
        <f>SUM(J12:J31)</f>
        <v>206911.04</v>
      </c>
      <c r="K33" s="178">
        <f>SUM(K12:K31)</f>
        <v>194784.3</v>
      </c>
      <c r="M33" s="179" t="s">
        <v>24</v>
      </c>
      <c r="N33" s="172">
        <f>IF(SUM(N12:N31)=0,"",SUM(N12:N31))</f>
        <v>94624</v>
      </c>
      <c r="O33" s="180">
        <f>IF(OR(N33="",N33=0),"",(P33/N33)*10)</f>
        <v>46.88625507270882</v>
      </c>
      <c r="P33" s="172">
        <f>IF(SUM(P12:P31)=0,"",SUM(P12:P31))</f>
        <v>443656.5</v>
      </c>
      <c r="Q33" s="174">
        <f>IF(SUM(Q12:Q31)=0,"",SUM(Q12:Q31))</f>
        <v>248872.19999999998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94624</v>
      </c>
      <c r="D35" s="189">
        <f>(E35/C35)*10</f>
        <v>46.88625507270882</v>
      </c>
      <c r="E35" s="189">
        <f>P33</f>
        <v>443656.5</v>
      </c>
      <c r="F35" s="189"/>
      <c r="G35" s="189">
        <f>Q33</f>
        <v>248872.19999999998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F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0.028280351707812068</v>
      </c>
      <c r="D37" s="192">
        <f>IF(OR(D33="",D33=0),"",(D33/D35)-1)</f>
        <v>-0.008433130972787528</v>
      </c>
      <c r="E37" s="192">
        <f>IF(OR(E33="",E33=0),"",(E33/E35)-1)</f>
        <v>0.019608728825115884</v>
      </c>
      <c r="F37" s="192"/>
      <c r="G37" s="192">
        <f>IF(OR(G33="",G33=0),"",(G33/G35)-1)</f>
        <v>-0.013770923389595069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18" t="s">
        <v>8</v>
      </c>
      <c r="C43" s="81">
        <f>'[22]AV'!$AI168</f>
        <v>2121.5</v>
      </c>
      <c r="D43" s="53">
        <f>'[21]AV'!$AF168</f>
        <v>2573</v>
      </c>
      <c r="E43" s="212">
        <f aca="true" t="shared" si="7" ref="E43:F62">IF(OR(G12="",G12=0),"",C43/G12)</f>
        <v>0.9428888888888889</v>
      </c>
      <c r="F43" s="71">
        <f t="shared" si="7"/>
        <v>0.9613660140487221</v>
      </c>
      <c r="G43" s="213">
        <f aca="true" t="shared" si="8" ref="G43:G62">IF(OR(E43="",E43=0),"",(E43-F43)*100)</f>
        <v>-1.847712515983324</v>
      </c>
      <c r="H43" s="185">
        <f aca="true" t="shared" si="9" ref="H43:H62">IF(E12="","",(G12/E12))</f>
        <v>0.24861878453038674</v>
      </c>
    </row>
    <row r="44" spans="2:8" ht="12">
      <c r="B44" s="118" t="s">
        <v>31</v>
      </c>
      <c r="C44" s="53">
        <f>'[22]AV'!$AI169</f>
        <v>6407.7</v>
      </c>
      <c r="D44" s="53">
        <f>'[21]AV'!$AF169</f>
        <v>5884.8</v>
      </c>
      <c r="E44" s="71">
        <f t="shared" si="7"/>
        <v>0.85436</v>
      </c>
      <c r="F44" s="71">
        <f t="shared" si="7"/>
        <v>0.9170497576787022</v>
      </c>
      <c r="G44" s="213">
        <f t="shared" si="8"/>
        <v>-6.268975767870222</v>
      </c>
      <c r="H44" s="185">
        <f t="shared" si="9"/>
        <v>0.35417453721193803</v>
      </c>
    </row>
    <row r="45" spans="2:8" ht="12">
      <c r="B45" s="118" t="s">
        <v>9</v>
      </c>
      <c r="C45" s="53">
        <f>'[22]AV'!$AI170</f>
        <v>24567.4</v>
      </c>
      <c r="D45" s="53">
        <f>'[21]AV'!$AF170</f>
        <v>20751.2</v>
      </c>
      <c r="E45" s="71">
        <f t="shared" si="7"/>
        <v>0.9449000000000001</v>
      </c>
      <c r="F45" s="227">
        <f t="shared" si="7"/>
        <v>0.9007418210861233</v>
      </c>
      <c r="G45" s="213">
        <f t="shared" si="8"/>
        <v>4.415817891387674</v>
      </c>
      <c r="H45" s="185">
        <f t="shared" si="9"/>
        <v>0.5282405526208859</v>
      </c>
    </row>
    <row r="46" spans="2:8" ht="12">
      <c r="B46" s="118" t="s">
        <v>28</v>
      </c>
      <c r="C46" s="53">
        <f>'[22]AV'!$AI171</f>
        <v>3223.4</v>
      </c>
      <c r="D46" s="53">
        <f>'[21]AV'!$AF171</f>
        <v>2208.1</v>
      </c>
      <c r="E46" s="71">
        <f t="shared" si="7"/>
        <v>0.9480588235294118</v>
      </c>
      <c r="F46" s="227">
        <f t="shared" si="7"/>
        <v>0.9836949258252774</v>
      </c>
      <c r="G46" s="213">
        <f t="shared" si="8"/>
        <v>-3.5636102295865557</v>
      </c>
      <c r="H46" s="185">
        <f t="shared" si="9"/>
        <v>0.4427083333333333</v>
      </c>
    </row>
    <row r="47" spans="2:8" ht="12">
      <c r="B47" s="118" t="s">
        <v>10</v>
      </c>
      <c r="C47" s="53">
        <f>'[22]AV'!$AI172</f>
        <v>7340.9</v>
      </c>
      <c r="D47" s="53">
        <f>'[21]AV'!$AF172</f>
        <v>12351.3</v>
      </c>
      <c r="E47" s="71">
        <f t="shared" si="7"/>
        <v>0.9176124999999999</v>
      </c>
      <c r="F47" s="227">
        <f t="shared" si="7"/>
        <v>0.920570917492733</v>
      </c>
      <c r="G47" s="213">
        <f t="shared" si="8"/>
        <v>-0.29584174927330675</v>
      </c>
      <c r="H47" s="185">
        <f t="shared" si="9"/>
        <v>0.48484848484848486</v>
      </c>
    </row>
    <row r="48" spans="2:8" ht="12">
      <c r="B48" s="118" t="s">
        <v>11</v>
      </c>
      <c r="C48" s="53">
        <f>'[22]AV'!$AI173</f>
        <v>17390.7</v>
      </c>
      <c r="D48" s="53">
        <f>'[21]AV'!$AF173</f>
        <v>19454.8</v>
      </c>
      <c r="E48" s="71">
        <f t="shared" si="7"/>
        <v>0.8695350000000001</v>
      </c>
      <c r="F48" s="227">
        <f t="shared" si="7"/>
        <v>0.9369440524751855</v>
      </c>
      <c r="G48" s="213">
        <f t="shared" si="8"/>
        <v>-6.740905247518548</v>
      </c>
      <c r="H48" s="185">
        <f t="shared" si="9"/>
        <v>0.7692307692307693</v>
      </c>
    </row>
    <row r="49" spans="2:8" ht="12">
      <c r="B49" s="118" t="s">
        <v>12</v>
      </c>
      <c r="C49" s="53">
        <f>'[22]AV'!$AI174</f>
        <v>5504.2</v>
      </c>
      <c r="D49" s="53">
        <f>'[21]AV'!$AF174</f>
        <v>3160.3</v>
      </c>
      <c r="E49" s="71">
        <f t="shared" si="7"/>
        <v>0.949</v>
      </c>
      <c r="F49" s="227">
        <f t="shared" si="7"/>
        <v>0.9537649011619135</v>
      </c>
      <c r="G49" s="213">
        <f t="shared" si="8"/>
        <v>-0.4764901161913526</v>
      </c>
      <c r="H49" s="185">
        <f t="shared" si="9"/>
        <v>0.6465997770345596</v>
      </c>
    </row>
    <row r="50" spans="2:8" ht="12">
      <c r="B50" s="118" t="s">
        <v>14</v>
      </c>
      <c r="C50" s="53">
        <f>'[22]AV'!$AI175</f>
        <v>309</v>
      </c>
      <c r="D50" s="53">
        <f>'[21]AV'!$AF175</f>
        <v>314.3</v>
      </c>
      <c r="E50" s="71">
        <f t="shared" si="7"/>
        <v>0.9507692307692308</v>
      </c>
      <c r="F50" s="227">
        <f t="shared" si="7"/>
        <v>1</v>
      </c>
      <c r="G50" s="213">
        <f t="shared" si="8"/>
        <v>-4.923076923076919</v>
      </c>
      <c r="H50" s="185">
        <f t="shared" si="9"/>
        <v>0.08904109589041095</v>
      </c>
    </row>
    <row r="51" spans="2:8" ht="12">
      <c r="B51" s="118" t="s">
        <v>27</v>
      </c>
      <c r="C51" s="53">
        <f>'[22]AV'!$AI176</f>
        <v>18164.5</v>
      </c>
      <c r="D51" s="53">
        <f>'[21]AV'!$AF176</f>
        <v>20167.2</v>
      </c>
      <c r="E51" s="71">
        <f t="shared" si="7"/>
        <v>0.7729574468085106</v>
      </c>
      <c r="F51" s="227">
        <f t="shared" si="7"/>
        <v>0.9320743729462169</v>
      </c>
      <c r="G51" s="213">
        <f t="shared" si="8"/>
        <v>-15.911692613770622</v>
      </c>
      <c r="H51" s="185">
        <f t="shared" si="9"/>
        <v>0.7704918032786885</v>
      </c>
    </row>
    <row r="52" spans="2:8" ht="12">
      <c r="B52" s="118" t="s">
        <v>15</v>
      </c>
      <c r="C52" s="53">
        <f>'[22]AV'!$AI177</f>
        <v>6779.1</v>
      </c>
      <c r="D52" s="53">
        <f>'[21]AV'!$AF177</f>
        <v>6285.3</v>
      </c>
      <c r="E52" s="71">
        <f t="shared" si="7"/>
        <v>0.9684428571428572</v>
      </c>
      <c r="F52" s="227">
        <f t="shared" si="7"/>
        <v>0.9271584723635881</v>
      </c>
      <c r="G52" s="213">
        <f t="shared" si="8"/>
        <v>4.12843847792691</v>
      </c>
      <c r="H52" s="185">
        <f t="shared" si="9"/>
        <v>0.34146341463414637</v>
      </c>
    </row>
    <row r="53" spans="2:8" ht="12">
      <c r="B53" s="118" t="s">
        <v>29</v>
      </c>
      <c r="C53" s="53">
        <f>'[22]AV'!$AI178</f>
        <v>615.2</v>
      </c>
      <c r="D53" s="53">
        <f>'[21]AV'!$AF178</f>
        <v>468.3</v>
      </c>
      <c r="E53" s="71">
        <f t="shared" si="7"/>
        <v>0.8788571428571429</v>
      </c>
      <c r="F53" s="227">
        <f t="shared" si="7"/>
        <v>0.9752186588921283</v>
      </c>
      <c r="G53" s="213">
        <f t="shared" si="8"/>
        <v>-9.636151603498543</v>
      </c>
      <c r="H53" s="185">
        <f t="shared" si="9"/>
        <v>0.23333333333333334</v>
      </c>
    </row>
    <row r="54" spans="2:8" ht="12">
      <c r="B54" s="118" t="s">
        <v>16</v>
      </c>
      <c r="C54" s="53">
        <f>'[22]AV'!$AI179</f>
        <v>35878.1</v>
      </c>
      <c r="D54" s="53">
        <f>'[21]AV'!$AF179</f>
        <v>39235.3</v>
      </c>
      <c r="E54" s="71">
        <f t="shared" si="7"/>
        <v>0.9938531855955678</v>
      </c>
      <c r="F54" s="227">
        <f t="shared" si="7"/>
        <v>0.9889473657678367</v>
      </c>
      <c r="G54" s="213">
        <f t="shared" si="8"/>
        <v>0.4905819827731084</v>
      </c>
      <c r="H54" s="185">
        <f t="shared" si="9"/>
        <v>0.6043904529747395</v>
      </c>
    </row>
    <row r="55" spans="2:8" ht="12">
      <c r="B55" s="118" t="s">
        <v>17</v>
      </c>
      <c r="C55" s="53">
        <f>'[22]AV'!$AI180</f>
        <v>12356.7</v>
      </c>
      <c r="D55" s="53">
        <f>'[21]AV'!$AF180</f>
        <v>13156.8</v>
      </c>
      <c r="E55" s="71">
        <f t="shared" si="7"/>
        <v>0.9346974281391831</v>
      </c>
      <c r="F55" s="227">
        <f t="shared" si="7"/>
        <v>0.9044152523148625</v>
      </c>
      <c r="G55" s="213">
        <f t="shared" si="8"/>
        <v>3.028217582432058</v>
      </c>
      <c r="H55" s="185">
        <f t="shared" si="9"/>
        <v>0.46223776223776225</v>
      </c>
    </row>
    <row r="56" spans="2:8" ht="12">
      <c r="B56" s="118" t="s">
        <v>18</v>
      </c>
      <c r="C56" s="53">
        <f>'[22]AV'!$AI181</f>
        <v>28150.1</v>
      </c>
      <c r="D56" s="53">
        <f>'[21]AV'!$AF181</f>
        <v>26204.6</v>
      </c>
      <c r="E56" s="71">
        <f t="shared" si="7"/>
        <v>0.9080677419354838</v>
      </c>
      <c r="F56" s="227">
        <f t="shared" si="7"/>
        <v>0.8513542928989372</v>
      </c>
      <c r="G56" s="213">
        <f t="shared" si="8"/>
        <v>5.671344903654663</v>
      </c>
      <c r="H56" s="185">
        <f t="shared" si="9"/>
        <v>0.5636363636363636</v>
      </c>
    </row>
    <row r="57" spans="2:8" ht="12">
      <c r="B57" s="118" t="s">
        <v>19</v>
      </c>
      <c r="C57" s="53">
        <f>'[22]AV'!$AI182</f>
        <v>10119.3</v>
      </c>
      <c r="D57" s="53">
        <f>'[21]AV'!$AF182</f>
        <v>10751.9</v>
      </c>
      <c r="E57" s="71">
        <f t="shared" si="7"/>
        <v>0.7967952755905511</v>
      </c>
      <c r="F57" s="227">
        <f t="shared" si="7"/>
        <v>0.9291788374786111</v>
      </c>
      <c r="G57" s="213">
        <f t="shared" si="8"/>
        <v>-13.238356188806</v>
      </c>
      <c r="H57" s="185">
        <f t="shared" si="9"/>
        <v>0.7974882260596546</v>
      </c>
    </row>
    <row r="58" spans="2:8" ht="12">
      <c r="B58" s="118" t="s">
        <v>20</v>
      </c>
      <c r="C58" s="53">
        <f>'[22]AV'!$AI183</f>
        <v>6776.3</v>
      </c>
      <c r="D58" s="53">
        <f>'[21]AV'!$AF183</f>
        <v>5715</v>
      </c>
      <c r="E58" s="71">
        <f t="shared" si="7"/>
        <v>0.9411527777777778</v>
      </c>
      <c r="F58" s="227">
        <f t="shared" si="7"/>
        <v>0.9191501680685784</v>
      </c>
      <c r="G58" s="213">
        <f t="shared" si="8"/>
        <v>2.2002609709199428</v>
      </c>
      <c r="H58" s="185">
        <f t="shared" si="9"/>
        <v>0.34471202183176136</v>
      </c>
    </row>
    <row r="59" spans="2:8" ht="12">
      <c r="B59" s="118" t="s">
        <v>21</v>
      </c>
      <c r="C59" s="53">
        <f>'[22]AV'!$AI184</f>
        <v>3797.1</v>
      </c>
      <c r="D59" s="53">
        <f>'[21]AV'!$AF184</f>
        <v>5826.4</v>
      </c>
      <c r="E59" s="71">
        <f t="shared" si="7"/>
        <v>0.8830465116279069</v>
      </c>
      <c r="F59" s="227">
        <f t="shared" si="7"/>
        <v>0.8547244267754192</v>
      </c>
      <c r="G59" s="213">
        <f t="shared" si="8"/>
        <v>2.832208485248777</v>
      </c>
      <c r="H59" s="185">
        <f t="shared" si="9"/>
        <v>0.5290718848739578</v>
      </c>
    </row>
    <row r="60" spans="2:8" ht="12">
      <c r="B60" s="118" t="s">
        <v>30</v>
      </c>
      <c r="C60" s="53">
        <f>'[22]AV'!$AI185</f>
        <v>25257.3</v>
      </c>
      <c r="D60" s="53">
        <f>'[21]AV'!$AF185</f>
        <v>27225.8</v>
      </c>
      <c r="E60" s="71">
        <f t="shared" si="7"/>
        <v>0.8649760273972602</v>
      </c>
      <c r="F60" s="227">
        <f t="shared" si="7"/>
        <v>0.8842186627174351</v>
      </c>
      <c r="G60" s="213">
        <f t="shared" si="8"/>
        <v>-1.9242635320174895</v>
      </c>
      <c r="H60" s="185">
        <f t="shared" si="9"/>
        <v>0.6778087279480037</v>
      </c>
    </row>
    <row r="61" spans="2:8" ht="12">
      <c r="B61" s="118" t="s">
        <v>22</v>
      </c>
      <c r="C61" s="53">
        <f>'[22]AV'!$AI186</f>
        <v>7180.4</v>
      </c>
      <c r="D61" s="53">
        <f>'[21]AV'!$AF186</f>
        <v>6313.7</v>
      </c>
      <c r="E61" s="71">
        <f t="shared" si="7"/>
        <v>1.0717014925373134</v>
      </c>
      <c r="F61" s="227">
        <f t="shared" si="7"/>
        <v>0.9380172042371748</v>
      </c>
      <c r="G61" s="213">
        <f t="shared" si="8"/>
        <v>13.368428830013857</v>
      </c>
      <c r="H61" s="185">
        <f t="shared" si="9"/>
        <v>0.31365572772810263</v>
      </c>
    </row>
    <row r="62" spans="2:8" ht="12">
      <c r="B62" s="118" t="s">
        <v>23</v>
      </c>
      <c r="C62" s="53">
        <f>'[22]AV'!$AI187</f>
        <v>520.4</v>
      </c>
      <c r="D62" s="53">
        <f>'[21]AV'!$AF187</f>
        <v>662.5</v>
      </c>
      <c r="E62" s="71">
        <f t="shared" si="7"/>
        <v>0.9461818181818181</v>
      </c>
      <c r="F62" s="227">
        <f t="shared" si="7"/>
        <v>1</v>
      </c>
      <c r="G62" s="213">
        <f t="shared" si="8"/>
        <v>-5.381818181818188</v>
      </c>
      <c r="H62" s="185">
        <f t="shared" si="9"/>
        <v>0.16176470588235295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222459.3</v>
      </c>
      <c r="D64" s="216">
        <f>IF(SUM(D43:D62)=0,"",SUM(D43:D62))</f>
        <v>228710.6</v>
      </c>
      <c r="E64" s="217">
        <f>IF(OR(G33="",G33=0),"",C64/G33)</f>
        <v>0.9063509136466418</v>
      </c>
      <c r="F64" s="218">
        <f>IF(OR(H33="",H33=0),"",D64/H33)</f>
        <v>0.9189881392939832</v>
      </c>
      <c r="G64" s="219">
        <f>IF(OR(E64="",E64=0),"",(E64-F64)*100)</f>
        <v>-1.2637225647341377</v>
      </c>
      <c r="H64" s="220">
        <f>IF(E33="","",(G33/E33))</f>
        <v>0.5425925118630007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103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IF(ISERROR('[51]Récolte_N'!$F$10)=TRUE,"",'[51]Récolte_N'!$F$10)</f>
        <v>350</v>
      </c>
      <c r="D12" s="150">
        <f aca="true" t="shared" si="0" ref="D12:D31">IF(OR(C12="",C12=0),"",(E12/C12)*10)</f>
        <v>45</v>
      </c>
      <c r="E12" s="151">
        <f>IF(ISERROR('[51]Récolte_N'!$H$10)=TRUE,"",'[51]Récolte_N'!$H$10)</f>
        <v>1575</v>
      </c>
      <c r="F12" s="151">
        <f>P12</f>
        <v>2140</v>
      </c>
      <c r="G12" s="222">
        <f>IF(ISERROR('[51]Récolte_N'!$I$10)=TRUE,"",'[51]Récolte_N'!$I$10)</f>
        <v>245</v>
      </c>
      <c r="H12" s="222">
        <f>Q12</f>
        <v>423.1</v>
      </c>
      <c r="I12" s="153">
        <f>IF(OR(H12=0,H12=""),"",(G12/H12)-1)</f>
        <v>-0.42094067596312934</v>
      </c>
      <c r="J12" s="154">
        <f>E12-G12</f>
        <v>1330</v>
      </c>
      <c r="K12" s="155">
        <f>P12-H12</f>
        <v>1716.9</v>
      </c>
      <c r="L12" s="156"/>
      <c r="M12" s="157" t="s">
        <v>8</v>
      </c>
      <c r="N12" s="150">
        <f>IF(ISERROR('[1]Récolte_N'!$F$10)=TRUE,"",'[1]Récolte_N'!$F$10)</f>
        <v>480</v>
      </c>
      <c r="O12" s="150">
        <f aca="true" t="shared" si="1" ref="O12:O19">IF(OR(N12="",N12=0),"",(P12/N12)*10)</f>
        <v>44.58333333333333</v>
      </c>
      <c r="P12" s="151">
        <f>IF(ISERROR('[1]Récolte_N'!$H$10)=TRUE,"",'[1]Récolte_N'!$H$10)</f>
        <v>2140</v>
      </c>
      <c r="Q12" s="222">
        <f>'[21]SE'!$AI168</f>
        <v>423.1</v>
      </c>
    </row>
    <row r="13" spans="1:17" ht="13.5" customHeight="1">
      <c r="A13" s="23">
        <v>7280</v>
      </c>
      <c r="B13" s="158" t="s">
        <v>31</v>
      </c>
      <c r="C13" s="150">
        <f>IF(ISERROR('[52]Récolte_N'!$F$10)=TRUE,"",'[52]Récolte_N'!$F$10)</f>
        <v>5510</v>
      </c>
      <c r="D13" s="150">
        <f t="shared" si="0"/>
        <v>44.32667876588022</v>
      </c>
      <c r="E13" s="151">
        <f>IF(ISERROR('[52]Récolte_N'!$H$10)=TRUE,"",'[52]Récolte_N'!$H$10)</f>
        <v>24424</v>
      </c>
      <c r="F13" s="151">
        <f>P13</f>
        <v>26661</v>
      </c>
      <c r="G13" s="222">
        <f>IF(ISERROR('[52]Récolte_N'!$I$10)=TRUE,"",'[52]Récolte_N'!$I$10)</f>
        <v>6000</v>
      </c>
      <c r="H13" s="222">
        <f>Q13</f>
        <v>5579.6</v>
      </c>
      <c r="I13" s="153">
        <f>IF(OR(H13=0,H13=""),"",(G13/H13)-1)</f>
        <v>0.07534590293210974</v>
      </c>
      <c r="J13" s="154">
        <f aca="true" t="shared" si="2" ref="J13:J31">E13-G13</f>
        <v>18424</v>
      </c>
      <c r="K13" s="155">
        <f>P13-H13</f>
        <v>21081.4</v>
      </c>
      <c r="L13" s="156"/>
      <c r="M13" s="159" t="s">
        <v>31</v>
      </c>
      <c r="N13" s="150">
        <f>IF(ISERROR('[2]Récolte_N'!$F$10)=TRUE,"",'[2]Récolte_N'!$F$10)</f>
        <v>6040</v>
      </c>
      <c r="O13" s="150">
        <f t="shared" si="1"/>
        <v>44.140728476821195</v>
      </c>
      <c r="P13" s="151">
        <f>IF(ISERROR('[2]Récolte_N'!$H$10)=TRUE,"",'[2]Récolte_N'!$H$10)</f>
        <v>26661</v>
      </c>
      <c r="Q13" s="222">
        <f>'[21]SE'!$AI169</f>
        <v>5579.6</v>
      </c>
    </row>
    <row r="14" spans="1:17" ht="13.5" customHeight="1">
      <c r="A14" s="23">
        <v>17376</v>
      </c>
      <c r="B14" s="158" t="s">
        <v>9</v>
      </c>
      <c r="C14" s="150">
        <f>IF(ISERROR('[53]Récolte_N'!$F$10)=TRUE,"",'[53]Récolte_N'!$F$10)</f>
        <v>1470</v>
      </c>
      <c r="D14" s="150">
        <f t="shared" si="0"/>
        <v>46</v>
      </c>
      <c r="E14" s="151">
        <f>IF(ISERROR('[53]Récolte_N'!$H$10)=TRUE,"",'[53]Récolte_N'!$H$10)</f>
        <v>6762</v>
      </c>
      <c r="F14" s="160">
        <f>P14</f>
        <v>10279</v>
      </c>
      <c r="G14" s="222">
        <f>IF(ISERROR('[53]Récolte_N'!$I$10)=TRUE,"",'[53]Récolte_N'!$I$10)</f>
        <v>3800</v>
      </c>
      <c r="H14" s="223">
        <f>Q14</f>
        <v>5631.5</v>
      </c>
      <c r="I14" s="153">
        <f aca="true" t="shared" si="3" ref="I14:I31">IF(OR(H14=0,H14=""),"",(G14/H14)-1)</f>
        <v>-0.32522418538577647</v>
      </c>
      <c r="J14" s="154">
        <f t="shared" si="2"/>
        <v>2962</v>
      </c>
      <c r="K14" s="162">
        <f>P14-H14</f>
        <v>4647.5</v>
      </c>
      <c r="L14" s="156"/>
      <c r="M14" s="126" t="s">
        <v>9</v>
      </c>
      <c r="N14" s="150">
        <f>IF(ISERROR('[3]Récolte_N'!$F$10)=TRUE,"",'[3]Récolte_N'!$F$10)</f>
        <v>2130</v>
      </c>
      <c r="O14" s="150">
        <f t="shared" si="1"/>
        <v>48.25821596244132</v>
      </c>
      <c r="P14" s="151">
        <f>IF(ISERROR('[3]Récolte_N'!$H$10)=TRUE,"",'[3]Récolte_N'!$H$10)</f>
        <v>10279</v>
      </c>
      <c r="Q14" s="222">
        <f>'[21]SE'!$AI170</f>
        <v>5631.5</v>
      </c>
    </row>
    <row r="15" spans="1:17" ht="13.5" customHeight="1">
      <c r="A15" s="23">
        <v>26391</v>
      </c>
      <c r="B15" s="158" t="s">
        <v>28</v>
      </c>
      <c r="C15" s="150">
        <f>IF(ISERROR('[54]Récolte_N'!$F$10)=TRUE,"",'[54]Récolte_N'!$F$10)</f>
        <v>1370</v>
      </c>
      <c r="D15" s="150">
        <f t="shared" si="0"/>
        <v>53</v>
      </c>
      <c r="E15" s="151">
        <f>IF(ISERROR('[54]Récolte_N'!$H$10)=TRUE,"",'[54]Récolte_N'!$H$10)</f>
        <v>7261</v>
      </c>
      <c r="F15" s="160">
        <f aca="true" t="shared" si="4" ref="F15:F30">P15</f>
        <v>8109</v>
      </c>
      <c r="G15" s="222">
        <f>IF(ISERROR('[54]Récolte_N'!$I$10)=TRUE,"",'[54]Récolte_N'!$I$10)</f>
        <v>5300</v>
      </c>
      <c r="H15" s="223">
        <f aca="true" t="shared" si="5" ref="H15:H30">Q15</f>
        <v>4896.1</v>
      </c>
      <c r="I15" s="153">
        <f t="shared" si="3"/>
        <v>0.08249423010150925</v>
      </c>
      <c r="J15" s="154">
        <f t="shared" si="2"/>
        <v>1961</v>
      </c>
      <c r="K15" s="162">
        <f aca="true" t="shared" si="6" ref="K15:K30">P15-H15</f>
        <v>3212.8999999999996</v>
      </c>
      <c r="L15" s="156"/>
      <c r="M15" s="126" t="s">
        <v>28</v>
      </c>
      <c r="N15" s="150">
        <f>IF(ISERROR('[4]Récolte_N'!$F$10)=TRUE,"",'[4]Récolte_N'!$F$10)</f>
        <v>1530</v>
      </c>
      <c r="O15" s="150">
        <f t="shared" si="1"/>
        <v>53</v>
      </c>
      <c r="P15" s="151">
        <f>IF(ISERROR('[4]Récolte_N'!$H$10)=TRUE,"",'[4]Récolte_N'!$H$10)</f>
        <v>8109</v>
      </c>
      <c r="Q15" s="222">
        <f>'[21]SE'!$AI171</f>
        <v>4896.1</v>
      </c>
    </row>
    <row r="16" spans="1:17" ht="13.5" customHeight="1">
      <c r="A16" s="23">
        <v>19136</v>
      </c>
      <c r="B16" s="158" t="s">
        <v>10</v>
      </c>
      <c r="C16" s="150">
        <f>IF(ISERROR('[55]Récolte_N'!$F$10)=TRUE,"",'[55]Récolte_N'!$F$10)</f>
        <v>100</v>
      </c>
      <c r="D16" s="150">
        <f t="shared" si="0"/>
        <v>70</v>
      </c>
      <c r="E16" s="151">
        <f>IF(ISERROR('[55]Récolte_N'!$H$10)=TRUE,"",'[55]Récolte_N'!$H$10)</f>
        <v>700</v>
      </c>
      <c r="F16" s="160">
        <f t="shared" si="4"/>
        <v>760</v>
      </c>
      <c r="G16" s="222">
        <f>IF(ISERROR('[55]Récolte_N'!$I$10)=TRUE,"",'[55]Récolte_N'!$I$10)</f>
        <v>1000</v>
      </c>
      <c r="H16" s="223">
        <f t="shared" si="5"/>
        <v>838.7</v>
      </c>
      <c r="I16" s="153">
        <f>IF(OR(H16=0,H16=""),"",(G16/H16)-1)</f>
        <v>0.1923214498628829</v>
      </c>
      <c r="J16" s="154">
        <f t="shared" si="2"/>
        <v>-300</v>
      </c>
      <c r="K16" s="162">
        <f t="shared" si="6"/>
        <v>-78.70000000000005</v>
      </c>
      <c r="L16" s="156"/>
      <c r="M16" s="126" t="s">
        <v>10</v>
      </c>
      <c r="N16" s="150">
        <f>IF(ISERROR('[5]Récolte_N'!$F$10)=TRUE,"",'[5]Récolte_N'!$F$10)</f>
        <v>100</v>
      </c>
      <c r="O16" s="150">
        <f t="shared" si="1"/>
        <v>76</v>
      </c>
      <c r="P16" s="151">
        <f>IF(ISERROR('[5]Récolte_N'!$H$10)=TRUE,"",'[5]Récolte_N'!$H$10)</f>
        <v>760</v>
      </c>
      <c r="Q16" s="222">
        <f>'[21]SE'!$AI172</f>
        <v>838.7</v>
      </c>
    </row>
    <row r="17" spans="1:17" ht="13.5" customHeight="1">
      <c r="A17" s="23">
        <v>1790</v>
      </c>
      <c r="B17" s="158" t="s">
        <v>11</v>
      </c>
      <c r="C17" s="150">
        <f>IF(ISERROR('[56]Récolte_N'!$F$10)=TRUE,"",'[56]Récolte_N'!$F$10)</f>
        <v>600</v>
      </c>
      <c r="D17" s="150">
        <f t="shared" si="0"/>
        <v>63.33333333333333</v>
      </c>
      <c r="E17" s="151">
        <f>IF(ISERROR('[56]Récolte_N'!$H$10)=TRUE,"",'[56]Récolte_N'!$H$10)</f>
        <v>3800</v>
      </c>
      <c r="F17" s="160">
        <f t="shared" si="4"/>
        <v>3760</v>
      </c>
      <c r="G17" s="222">
        <f>IF(ISERROR('[56]Récolte_N'!$I$10)=TRUE,"",'[56]Récolte_N'!$I$10)</f>
        <v>3000</v>
      </c>
      <c r="H17" s="223">
        <f t="shared" si="5"/>
        <v>2913.2</v>
      </c>
      <c r="I17" s="153">
        <f t="shared" si="3"/>
        <v>0.029795413977756535</v>
      </c>
      <c r="J17" s="154">
        <f t="shared" si="2"/>
        <v>800</v>
      </c>
      <c r="K17" s="162">
        <f t="shared" si="6"/>
        <v>846.8000000000002</v>
      </c>
      <c r="L17" s="156"/>
      <c r="M17" s="126" t="s">
        <v>11</v>
      </c>
      <c r="N17" s="150">
        <f>IF(ISERROR('[6]Récolte_N'!$F$10)=TRUE,"",'[6]Récolte_N'!$F$10)</f>
        <v>580</v>
      </c>
      <c r="O17" s="150">
        <f t="shared" si="1"/>
        <v>64.82758620689654</v>
      </c>
      <c r="P17" s="151">
        <f>IF(ISERROR('[6]Récolte_N'!$H$10)=TRUE,"",'[6]Récolte_N'!$H$10)</f>
        <v>3760</v>
      </c>
      <c r="Q17" s="222">
        <f>'[21]SE'!$AI173</f>
        <v>2913.2</v>
      </c>
    </row>
    <row r="18" spans="1:17" ht="13.5" customHeight="1">
      <c r="A18" s="23" t="s">
        <v>13</v>
      </c>
      <c r="B18" s="158" t="s">
        <v>12</v>
      </c>
      <c r="C18" s="150">
        <f>IF(ISERROR('[57]Récolte_N'!$F$10)=TRUE,"",'[57]Récolte_N'!$F$10)</f>
        <v>3125</v>
      </c>
      <c r="D18" s="150">
        <f t="shared" si="0"/>
        <v>41.760000000000005</v>
      </c>
      <c r="E18" s="151">
        <f>IF(ISERROR('[57]Récolte_N'!$H$10)=TRUE,"",'[57]Récolte_N'!$H$10)</f>
        <v>13050</v>
      </c>
      <c r="F18" s="160">
        <f t="shared" si="4"/>
        <v>16050</v>
      </c>
      <c r="G18" s="222">
        <f>IF(ISERROR('[57]Récolte_N'!$I$10)=TRUE,"",'[57]Récolte_N'!$I$10)</f>
        <v>3400</v>
      </c>
      <c r="H18" s="223">
        <f t="shared" si="5"/>
        <v>5023</v>
      </c>
      <c r="I18" s="153">
        <f t="shared" si="3"/>
        <v>-0.32311367708540717</v>
      </c>
      <c r="J18" s="154">
        <f t="shared" si="2"/>
        <v>9650</v>
      </c>
      <c r="K18" s="162">
        <f t="shared" si="6"/>
        <v>11027</v>
      </c>
      <c r="L18" s="156"/>
      <c r="M18" s="126" t="s">
        <v>12</v>
      </c>
      <c r="N18" s="150">
        <f>IF(ISERROR('[7]Récolte_N'!$F$10)=TRUE,"",'[7]Récolte_N'!$F$10)</f>
        <v>3550</v>
      </c>
      <c r="O18" s="150">
        <f t="shared" si="1"/>
        <v>45.2112676056338</v>
      </c>
      <c r="P18" s="151">
        <f>IF(ISERROR('[7]Récolte_N'!$H$10)=TRUE,"",'[7]Récolte_N'!$H$10)</f>
        <v>16050</v>
      </c>
      <c r="Q18" s="222">
        <f>'[21]SE'!$AI174</f>
        <v>5023</v>
      </c>
    </row>
    <row r="19" spans="1:17" ht="13.5" customHeight="1">
      <c r="A19" s="23" t="s">
        <v>13</v>
      </c>
      <c r="B19" s="158" t="s">
        <v>14</v>
      </c>
      <c r="C19" s="150">
        <f>IF(ISERROR('[58]Récolte_N'!$F$10)=TRUE,"",'[58]Récolte_N'!$F$10)</f>
        <v>335</v>
      </c>
      <c r="D19" s="150">
        <f t="shared" si="0"/>
        <v>30.597014925373138</v>
      </c>
      <c r="E19" s="151">
        <f>IF(ISERROR('[58]Récolte_N'!$H$10)=TRUE,"",'[58]Récolte_N'!$H$10)</f>
        <v>1025</v>
      </c>
      <c r="F19" s="160">
        <f t="shared" si="4"/>
        <v>1230</v>
      </c>
      <c r="G19" s="222">
        <f>IF(ISERROR('[58]Récolte_N'!$I$10)=TRUE,"",'[58]Récolte_N'!$I$10)</f>
        <v>340</v>
      </c>
      <c r="H19" s="223">
        <f t="shared" si="5"/>
        <v>533.4</v>
      </c>
      <c r="I19" s="153">
        <f>IF(OR(H19=0,H19=""),"",(G19/H19)-1)</f>
        <v>-0.3625796775403074</v>
      </c>
      <c r="J19" s="154">
        <f t="shared" si="2"/>
        <v>685</v>
      </c>
      <c r="K19" s="162">
        <f t="shared" si="6"/>
        <v>696.6</v>
      </c>
      <c r="L19" s="156"/>
      <c r="M19" s="126" t="s">
        <v>14</v>
      </c>
      <c r="N19" s="150">
        <f>IF(ISERROR('[8]Récolte_N'!$F$10)=TRUE,"",'[8]Récolte_N'!$F$10)</f>
        <v>410</v>
      </c>
      <c r="O19" s="150">
        <f t="shared" si="1"/>
        <v>30</v>
      </c>
      <c r="P19" s="151">
        <f>IF(ISERROR('[8]Récolte_N'!$H$10)=TRUE,"",'[8]Récolte_N'!$H$10)</f>
        <v>1230</v>
      </c>
      <c r="Q19" s="222">
        <f>'[21]SE'!$AI175</f>
        <v>533.4</v>
      </c>
    </row>
    <row r="20" spans="1:17" ht="13.5" customHeight="1">
      <c r="A20" s="23" t="s">
        <v>13</v>
      </c>
      <c r="B20" s="158" t="s">
        <v>27</v>
      </c>
      <c r="C20" s="150">
        <f>IF(ISERROR('[59]Récolte_N'!$F$10)=TRUE,"",'[59]Récolte_N'!$F$10)</f>
        <v>280</v>
      </c>
      <c r="D20" s="150">
        <f>IF(OR(C20="",C20=0),"",(E20/C20)*10)</f>
        <v>45.357142857142854</v>
      </c>
      <c r="E20" s="151">
        <f>IF(ISERROR('[59]Récolte_N'!$H$10)=TRUE,"",'[59]Récolte_N'!$H$10)</f>
        <v>1270</v>
      </c>
      <c r="F20" s="160">
        <f t="shared" si="4"/>
        <v>1080</v>
      </c>
      <c r="G20" s="222">
        <f>IF(ISERROR('[59]Récolte_N'!$I$10)=TRUE,"",'[59]Récolte_N'!$I$10)</f>
        <v>1205</v>
      </c>
      <c r="H20" s="223">
        <f t="shared" si="5"/>
        <v>844.6</v>
      </c>
      <c r="I20" s="153">
        <f>IF(OR(H20=0,H20=""),"",(G20/H20)-1)</f>
        <v>0.426710869050438</v>
      </c>
      <c r="J20" s="154">
        <f t="shared" si="2"/>
        <v>65</v>
      </c>
      <c r="K20" s="162">
        <f t="shared" si="6"/>
        <v>235.39999999999998</v>
      </c>
      <c r="L20" s="156"/>
      <c r="M20" s="126" t="s">
        <v>27</v>
      </c>
      <c r="N20" s="150">
        <f>IF(ISERROR('[9]Récolte_N'!$F$10)=TRUE,"",'[9]Récolte_N'!$F$10)</f>
        <v>240</v>
      </c>
      <c r="O20" s="150">
        <f>IF(OR(N20="",N20=0),"",(P20/N20)*10)</f>
        <v>45</v>
      </c>
      <c r="P20" s="151">
        <f>IF(ISERROR('[9]Récolte_N'!$H$10)=TRUE,"",'[9]Récolte_N'!$H$10)</f>
        <v>1080</v>
      </c>
      <c r="Q20" s="222">
        <f>'[21]SE'!$AI176</f>
        <v>844.6</v>
      </c>
    </row>
    <row r="21" spans="1:17" ht="13.5" customHeight="1">
      <c r="A21" s="23" t="s">
        <v>13</v>
      </c>
      <c r="B21" s="158" t="s">
        <v>15</v>
      </c>
      <c r="C21" s="150">
        <f>IF(ISERROR('[60]Récolte_N'!$F$10)=TRUE,"",'[60]Récolte_N'!$F$10)</f>
        <v>430</v>
      </c>
      <c r="D21" s="150">
        <f>IF(OR(C21="",C21=0),"",(E21/C21)*10)</f>
        <v>44.18604651162791</v>
      </c>
      <c r="E21" s="151">
        <f>IF(ISERROR('[60]Récolte_N'!$H$10)=TRUE,"",'[60]Récolte_N'!$H$10)</f>
        <v>1900</v>
      </c>
      <c r="F21" s="160">
        <f t="shared" si="4"/>
        <v>4250</v>
      </c>
      <c r="G21" s="222">
        <f>IF(ISERROR('[60]Récolte_N'!$I$10)=TRUE,"",'[60]Récolte_N'!$I$10)</f>
        <v>1000</v>
      </c>
      <c r="H21" s="223">
        <f t="shared" si="5"/>
        <v>1089.4</v>
      </c>
      <c r="I21" s="153">
        <f t="shared" si="3"/>
        <v>-0.08206352120433269</v>
      </c>
      <c r="J21" s="154">
        <f t="shared" si="2"/>
        <v>900</v>
      </c>
      <c r="K21" s="162">
        <f t="shared" si="6"/>
        <v>3160.6</v>
      </c>
      <c r="L21" s="156"/>
      <c r="M21" s="126" t="s">
        <v>15</v>
      </c>
      <c r="N21" s="150">
        <f>IF(ISERROR('[10]Récolte_N'!$F$10)=TRUE,"",'[10]Récolte_N'!$F$10)</f>
        <v>850</v>
      </c>
      <c r="O21" s="150">
        <f>IF(OR(N21="",N21=0),"",(P21/N21)*10)</f>
        <v>50</v>
      </c>
      <c r="P21" s="151">
        <f>IF(ISERROR('[10]Récolte_N'!$H$10)=TRUE,"",'[10]Récolte_N'!$H$10)</f>
        <v>4250</v>
      </c>
      <c r="Q21" s="222">
        <f>'[21]SE'!$AI177</f>
        <v>1089.4</v>
      </c>
    </row>
    <row r="22" spans="1:17" ht="13.5" customHeight="1">
      <c r="A22" s="23" t="s">
        <v>13</v>
      </c>
      <c r="B22" s="158" t="s">
        <v>29</v>
      </c>
      <c r="C22" s="150">
        <f>IF(ISERROR('[61]Récolte_N'!$F$10)=TRUE,"",'[61]Récolte_N'!$F$10)</f>
        <v>180</v>
      </c>
      <c r="D22" s="150">
        <f>IF(OR(C22="",C22=0),"",(E22/C22)*10)</f>
        <v>44.44444444444444</v>
      </c>
      <c r="E22" s="151">
        <f>IF(ISERROR('[61]Récolte_N'!$H$10)=TRUE,"",'[61]Récolte_N'!$H$10)</f>
        <v>800</v>
      </c>
      <c r="F22" s="160">
        <f t="shared" si="4"/>
        <v>1035</v>
      </c>
      <c r="G22" s="222">
        <f>IF(ISERROR('[61]Récolte_N'!$I$10)=TRUE,"",'[61]Récolte_N'!$I$10)</f>
        <v>300</v>
      </c>
      <c r="H22" s="223">
        <f t="shared" si="5"/>
        <v>596</v>
      </c>
      <c r="I22" s="153">
        <f t="shared" si="3"/>
        <v>-0.49664429530201337</v>
      </c>
      <c r="J22" s="154">
        <f t="shared" si="2"/>
        <v>500</v>
      </c>
      <c r="K22" s="162">
        <f t="shared" si="6"/>
        <v>439</v>
      </c>
      <c r="L22" s="156"/>
      <c r="M22" s="126" t="s">
        <v>29</v>
      </c>
      <c r="N22" s="150">
        <f>IF(ISERROR('[11]Récolte_N'!$F$10)=TRUE,"",'[11]Récolte_N'!$F$10)</f>
        <v>230</v>
      </c>
      <c r="O22" s="150">
        <f>IF(OR(N22="",N22=0),"",(P22/N22)*10)</f>
        <v>45</v>
      </c>
      <c r="P22" s="151">
        <f>IF(ISERROR('[11]Récolte_N'!$H$10)=TRUE,"",'[11]Récolte_N'!$H$10)</f>
        <v>1035</v>
      </c>
      <c r="Q22" s="222">
        <f>'[21]SE'!$AI178</f>
        <v>596</v>
      </c>
    </row>
    <row r="23" spans="1:17" ht="13.5" customHeight="1">
      <c r="A23" s="23" t="s">
        <v>13</v>
      </c>
      <c r="B23" s="158" t="s">
        <v>16</v>
      </c>
      <c r="C23" s="150">
        <f>IF(ISERROR('[62]Récolte_N'!$F$10)=TRUE,"",'[62]Récolte_N'!$F$10)</f>
        <v>300</v>
      </c>
      <c r="D23" s="150">
        <f t="shared" si="0"/>
        <v>45.68333333333334</v>
      </c>
      <c r="E23" s="151">
        <f>IF(ISERROR('[62]Récolte_N'!$H$10)=TRUE,"",'[62]Récolte_N'!$H$10)</f>
        <v>1370.5</v>
      </c>
      <c r="F23" s="160">
        <f t="shared" si="4"/>
        <v>958.4</v>
      </c>
      <c r="G23" s="222">
        <f>IF(ISERROR('[62]Récolte_N'!$I$10)=TRUE,"",'[62]Récolte_N'!$I$10)</f>
        <v>813</v>
      </c>
      <c r="H23" s="223">
        <f t="shared" si="5"/>
        <v>250</v>
      </c>
      <c r="I23" s="153">
        <f t="shared" si="3"/>
        <v>2.252</v>
      </c>
      <c r="J23" s="154">
        <f t="shared" si="2"/>
        <v>557.5</v>
      </c>
      <c r="K23" s="162">
        <f t="shared" si="6"/>
        <v>708.4</v>
      </c>
      <c r="L23" s="156"/>
      <c r="M23" s="126" t="s">
        <v>16</v>
      </c>
      <c r="N23" s="150">
        <f>IF(ISERROR('[12]Récolte_N'!$F$10)=TRUE,"",'[12]Récolte_N'!$F$10)</f>
        <v>219</v>
      </c>
      <c r="O23" s="150">
        <f aca="true" t="shared" si="7" ref="O23:O31">IF(OR(N23="",N23=0),"",(P23/N23)*10)</f>
        <v>43.762557077625566</v>
      </c>
      <c r="P23" s="151">
        <f>IF(ISERROR('[12]Récolte_N'!$H$10)=TRUE,"",'[12]Récolte_N'!$H$10)</f>
        <v>958.4</v>
      </c>
      <c r="Q23" s="222">
        <f>'[21]SE'!$AI179</f>
        <v>250</v>
      </c>
    </row>
    <row r="24" spans="1:17" ht="13.5" customHeight="1">
      <c r="A24" s="23" t="s">
        <v>13</v>
      </c>
      <c r="B24" s="158" t="s">
        <v>17</v>
      </c>
      <c r="C24" s="150">
        <f>IF(ISERROR('[63]Récolte_N'!$F$10)=TRUE,"",'[63]Récolte_N'!$F$10)</f>
        <v>1175</v>
      </c>
      <c r="D24" s="150">
        <f t="shared" si="0"/>
        <v>55.319148936170215</v>
      </c>
      <c r="E24" s="151">
        <f>IF(ISERROR('[63]Récolte_N'!$H$10)=TRUE,"",'[63]Récolte_N'!$H$10)</f>
        <v>6500</v>
      </c>
      <c r="F24" s="160">
        <f t="shared" si="4"/>
        <v>4150</v>
      </c>
      <c r="G24" s="222">
        <f>IF(ISERROR('[63]Récolte_N'!$I$10)=TRUE,"",'[63]Récolte_N'!$I$10)</f>
        <v>4100</v>
      </c>
      <c r="H24" s="223">
        <f t="shared" si="5"/>
        <v>2890</v>
      </c>
      <c r="I24" s="153">
        <f t="shared" si="3"/>
        <v>0.4186851211072664</v>
      </c>
      <c r="J24" s="154">
        <f t="shared" si="2"/>
        <v>2400</v>
      </c>
      <c r="K24" s="162">
        <f t="shared" si="6"/>
        <v>1260</v>
      </c>
      <c r="L24" s="156"/>
      <c r="M24" s="126" t="s">
        <v>17</v>
      </c>
      <c r="N24" s="150">
        <f>IF(ISERROR('[13]Récolte_N'!$F$10)=TRUE,"",'[13]Récolte_N'!$F$10)</f>
        <v>765</v>
      </c>
      <c r="O24" s="150">
        <f t="shared" si="7"/>
        <v>54.2483660130719</v>
      </c>
      <c r="P24" s="151">
        <f>IF(ISERROR('[13]Récolte_N'!$H$10)=TRUE,"",'[13]Récolte_N'!$H$10)</f>
        <v>4150</v>
      </c>
      <c r="Q24" s="222">
        <f>'[21]SE'!$AI180</f>
        <v>2890</v>
      </c>
    </row>
    <row r="25" spans="1:17" ht="13.5" customHeight="1">
      <c r="A25" s="23" t="s">
        <v>13</v>
      </c>
      <c r="B25" s="158" t="s">
        <v>18</v>
      </c>
      <c r="C25" s="150">
        <f>IF(ISERROR('[64]Récolte_N'!$F$10)=TRUE,"",'[64]Récolte_N'!$F$10)</f>
        <v>6800</v>
      </c>
      <c r="D25" s="150">
        <f t="shared" si="0"/>
        <v>58.82352941176471</v>
      </c>
      <c r="E25" s="151">
        <f>IF(ISERROR('[64]Récolte_N'!$H$10)=TRUE,"",'[64]Récolte_N'!$H$10)</f>
        <v>40000</v>
      </c>
      <c r="F25" s="160">
        <f t="shared" si="4"/>
        <v>45000</v>
      </c>
      <c r="G25" s="222">
        <f>IF(ISERROR('[64]Récolte_N'!$I$10)=TRUE,"",'[64]Récolte_N'!$I$10)</f>
        <v>24000</v>
      </c>
      <c r="H25" s="223">
        <f t="shared" si="5"/>
        <v>24438</v>
      </c>
      <c r="I25" s="153">
        <f t="shared" si="3"/>
        <v>-0.017922906948195427</v>
      </c>
      <c r="J25" s="154">
        <f t="shared" si="2"/>
        <v>16000</v>
      </c>
      <c r="K25" s="162">
        <f t="shared" si="6"/>
        <v>20562</v>
      </c>
      <c r="L25" s="156"/>
      <c r="M25" s="126" t="s">
        <v>18</v>
      </c>
      <c r="N25" s="150">
        <f>IF(ISERROR('[14]Récolte_N'!$F$10)=TRUE,"",'[14]Récolte_N'!$F$10)</f>
        <v>7700</v>
      </c>
      <c r="O25" s="150">
        <f t="shared" si="7"/>
        <v>58.44155844155844</v>
      </c>
      <c r="P25" s="151">
        <f>IF(ISERROR('[14]Récolte_N'!$H$10)=TRUE,"",'[14]Récolte_N'!$H$10)</f>
        <v>45000</v>
      </c>
      <c r="Q25" s="222">
        <f>'[21]SE'!$AI181</f>
        <v>24438</v>
      </c>
    </row>
    <row r="26" spans="1:17" ht="13.5" customHeight="1">
      <c r="A26" s="23" t="s">
        <v>13</v>
      </c>
      <c r="B26" s="158" t="s">
        <v>19</v>
      </c>
      <c r="C26" s="150">
        <f>IF(ISERROR('[65]Récolte_N'!$F$10)=TRUE,"",'[65]Récolte_N'!$F$10)</f>
        <v>360</v>
      </c>
      <c r="D26" s="150">
        <f t="shared" si="0"/>
        <v>65</v>
      </c>
      <c r="E26" s="151">
        <f>IF(ISERROR('[65]Récolte_N'!$H$10)=TRUE,"",'[65]Récolte_N'!$H$10)</f>
        <v>2340</v>
      </c>
      <c r="F26" s="160">
        <f t="shared" si="4"/>
        <v>2470</v>
      </c>
      <c r="G26" s="222">
        <f>IF(ISERROR('[65]Récolte_N'!$I$10)=TRUE,"",'[65]Récolte_N'!$I$10)</f>
        <v>2000</v>
      </c>
      <c r="H26" s="223">
        <f t="shared" si="5"/>
        <v>1682.4</v>
      </c>
      <c r="I26" s="153">
        <f t="shared" si="3"/>
        <v>0.18877793628150252</v>
      </c>
      <c r="J26" s="154">
        <f t="shared" si="2"/>
        <v>340</v>
      </c>
      <c r="K26" s="162">
        <f t="shared" si="6"/>
        <v>787.5999999999999</v>
      </c>
      <c r="L26" s="156"/>
      <c r="M26" s="126" t="s">
        <v>19</v>
      </c>
      <c r="N26" s="150">
        <f>IF(ISERROR('[15]Récolte_N'!$F$10)=TRUE,"",'[15]Récolte_N'!$F$10)</f>
        <v>380</v>
      </c>
      <c r="O26" s="150">
        <f t="shared" si="7"/>
        <v>65</v>
      </c>
      <c r="P26" s="151">
        <f>IF(ISERROR('[15]Récolte_N'!$H$10)=TRUE,"",'[15]Récolte_N'!$H$10)</f>
        <v>2470</v>
      </c>
      <c r="Q26" s="222">
        <f>'[21]SE'!$AI182</f>
        <v>1682.4</v>
      </c>
    </row>
    <row r="27" spans="1:17" ht="13.5" customHeight="1">
      <c r="A27" s="23" t="s">
        <v>13</v>
      </c>
      <c r="B27" s="158" t="s">
        <v>20</v>
      </c>
      <c r="C27" s="150">
        <f>IF(ISERROR('[66]Récolte_N'!$F$10)=TRUE,"",'[66]Récolte_N'!$F$10)</f>
        <v>655</v>
      </c>
      <c r="D27" s="150">
        <f t="shared" si="0"/>
        <v>50</v>
      </c>
      <c r="E27" s="151">
        <f>IF(ISERROR('[66]Récolte_N'!$H$10)=TRUE,"",'[66]Récolte_N'!$H$10)</f>
        <v>3275</v>
      </c>
      <c r="F27" s="160">
        <f t="shared" si="4"/>
        <v>3507</v>
      </c>
      <c r="G27" s="222">
        <f>IF(ISERROR('[66]Récolte_N'!$I$10)=TRUE,"",'[66]Récolte_N'!$I$10)</f>
        <v>1250</v>
      </c>
      <c r="H27" s="223">
        <f t="shared" si="5"/>
        <v>976.1</v>
      </c>
      <c r="I27" s="153">
        <f t="shared" si="3"/>
        <v>0.2806064952361438</v>
      </c>
      <c r="J27" s="154">
        <f t="shared" si="2"/>
        <v>2025</v>
      </c>
      <c r="K27" s="162">
        <f t="shared" si="6"/>
        <v>2530.9</v>
      </c>
      <c r="L27" s="156"/>
      <c r="M27" s="126" t="s">
        <v>20</v>
      </c>
      <c r="N27" s="150">
        <f>IF(ISERROR('[16]Récolte_N'!$F$10)=TRUE,"",'[16]Récolte_N'!$F$10)</f>
        <v>625</v>
      </c>
      <c r="O27" s="150">
        <f t="shared" si="7"/>
        <v>56.112</v>
      </c>
      <c r="P27" s="151">
        <f>IF(ISERROR('[16]Récolte_N'!$H$10)=TRUE,"",'[16]Récolte_N'!$H$10)</f>
        <v>3507</v>
      </c>
      <c r="Q27" s="222">
        <f>'[21]SE'!$AI183</f>
        <v>976.1</v>
      </c>
    </row>
    <row r="28" spans="1:17" ht="13.5" customHeight="1">
      <c r="A28" s="23" t="s">
        <v>13</v>
      </c>
      <c r="B28" s="158" t="s">
        <v>21</v>
      </c>
      <c r="C28" s="150">
        <f>IF(ISERROR('[67]Récolte_N'!$F$10)=TRUE,"",'[67]Récolte_N'!$F$10)</f>
        <v>62</v>
      </c>
      <c r="D28" s="150">
        <f t="shared" si="0"/>
        <v>70</v>
      </c>
      <c r="E28" s="151">
        <f>IF(ISERROR('[67]Récolte_N'!$H$10)=TRUE,"",'[67]Récolte_N'!$H$10)</f>
        <v>434</v>
      </c>
      <c r="F28" s="160">
        <f t="shared" si="4"/>
        <v>425</v>
      </c>
      <c r="G28" s="222">
        <f>IF(ISERROR('[67]Récolte_N'!$I$10)=TRUE,"",'[67]Récolte_N'!$I$10)</f>
        <v>430</v>
      </c>
      <c r="H28" s="223">
        <f t="shared" si="5"/>
        <v>349.5</v>
      </c>
      <c r="I28" s="153">
        <f t="shared" si="3"/>
        <v>0.23032904148783984</v>
      </c>
      <c r="J28" s="154">
        <f t="shared" si="2"/>
        <v>4</v>
      </c>
      <c r="K28" s="162">
        <f t="shared" si="6"/>
        <v>75.5</v>
      </c>
      <c r="L28" s="156"/>
      <c r="M28" s="126" t="s">
        <v>21</v>
      </c>
      <c r="N28" s="150">
        <f>IF(ISERROR('[17]Récolte_N'!$F$10)=TRUE,"",'[17]Récolte_N'!$F$10)</f>
        <v>85</v>
      </c>
      <c r="O28" s="150">
        <f t="shared" si="7"/>
        <v>50</v>
      </c>
      <c r="P28" s="151">
        <f>IF(ISERROR('[17]Récolte_N'!$H$10)=TRUE,"",'[17]Récolte_N'!$H$10)</f>
        <v>425</v>
      </c>
      <c r="Q28" s="222">
        <f>'[21]SE'!$AI184</f>
        <v>349.5</v>
      </c>
    </row>
    <row r="29" spans="2:17" ht="12.75">
      <c r="B29" s="158" t="s">
        <v>30</v>
      </c>
      <c r="C29" s="150">
        <f>IF(ISERROR('[68]Récolte_N'!$F$10)=TRUE,"",'[68]Récolte_N'!$F$10)</f>
        <v>265</v>
      </c>
      <c r="D29" s="150">
        <f t="shared" si="0"/>
        <v>56.22641509433962</v>
      </c>
      <c r="E29" s="151">
        <f>IF(ISERROR('[68]Récolte_N'!$H$10)=TRUE,"",'[68]Récolte_N'!$H$10)</f>
        <v>1490</v>
      </c>
      <c r="F29" s="160">
        <f t="shared" si="4"/>
        <v>1525</v>
      </c>
      <c r="G29" s="222">
        <f>IF(ISERROR('[68]Récolte_N'!$I$10)=TRUE,"",'[68]Récolte_N'!$I$10)</f>
        <v>995</v>
      </c>
      <c r="H29" s="223">
        <f t="shared" si="5"/>
        <v>588.6</v>
      </c>
      <c r="I29" s="153">
        <f>IF(OR(H29=0,H29=""),"",(G29/H29)-1)</f>
        <v>0.6904519198097179</v>
      </c>
      <c r="J29" s="154">
        <f t="shared" si="2"/>
        <v>495</v>
      </c>
      <c r="K29" s="162">
        <f t="shared" si="6"/>
        <v>936.4</v>
      </c>
      <c r="M29" s="126" t="s">
        <v>30</v>
      </c>
      <c r="N29" s="150">
        <f>IF(ISERROR('[18]Récolte_N'!$F$10)=TRUE,"",'[18]Récolte_N'!$F$10)</f>
        <v>300</v>
      </c>
      <c r="O29" s="150">
        <f t="shared" si="7"/>
        <v>50.83333333333333</v>
      </c>
      <c r="P29" s="151">
        <f>IF(ISERROR('[18]Récolte_N'!$H$10)=TRUE,"",'[18]Récolte_N'!$H$10)</f>
        <v>1525</v>
      </c>
      <c r="Q29" s="222">
        <f>'[21]SE'!$AI185</f>
        <v>588.6</v>
      </c>
    </row>
    <row r="30" spans="2:17" ht="12.75">
      <c r="B30" s="158" t="s">
        <v>22</v>
      </c>
      <c r="C30" s="150">
        <f>IF(ISERROR('[69]Récolte_N '!$F$10)=TRUE,"",'[69]Récolte_N '!$F$10)</f>
        <v>1155</v>
      </c>
      <c r="D30" s="150">
        <f t="shared" si="0"/>
        <v>38.26839826839827</v>
      </c>
      <c r="E30" s="151">
        <f>IF(ISERROR('[69]Récolte_N '!$H$10)=TRUE,"",'[69]Récolte_N '!$H$10)</f>
        <v>4420</v>
      </c>
      <c r="F30" s="160">
        <f t="shared" si="4"/>
        <v>5348</v>
      </c>
      <c r="G30" s="222">
        <f>IF(ISERROR('[69]Récolte_N '!$I$10)=TRUE,"",'[69]Récolte_N '!$I$10)</f>
        <v>2000</v>
      </c>
      <c r="H30" s="223">
        <f t="shared" si="5"/>
        <v>1382.8</v>
      </c>
      <c r="I30" s="153">
        <f t="shared" si="3"/>
        <v>0.4463407578825571</v>
      </c>
      <c r="J30" s="154">
        <f t="shared" si="2"/>
        <v>2420</v>
      </c>
      <c r="K30" s="162">
        <f t="shared" si="6"/>
        <v>3965.2</v>
      </c>
      <c r="L30" s="29"/>
      <c r="M30" s="126" t="s">
        <v>22</v>
      </c>
      <c r="N30" s="150">
        <f>IF(ISERROR('[19]Récolte_N'!$F$10)=TRUE,"",'[19]Récolte_N'!$F$10)</f>
        <v>1387</v>
      </c>
      <c r="O30" s="150">
        <f t="shared" si="7"/>
        <v>38.55803893294881</v>
      </c>
      <c r="P30" s="151">
        <f>IF(ISERROR('[19]Récolte_N'!$H$10)=TRUE,"",'[19]Récolte_N'!$H$10)</f>
        <v>5348</v>
      </c>
      <c r="Q30" s="222">
        <f>'[21]SE'!$AI186</f>
        <v>1382.8</v>
      </c>
    </row>
    <row r="31" spans="2:17" ht="12.75">
      <c r="B31" s="158" t="s">
        <v>23</v>
      </c>
      <c r="C31" s="150">
        <f>IF(ISERROR('[70]Récolte_N'!$F$10)=TRUE,"",'[70]Récolte_N'!$F$10)</f>
        <v>1600</v>
      </c>
      <c r="D31" s="150">
        <f t="shared" si="0"/>
        <v>34</v>
      </c>
      <c r="E31" s="151">
        <f>IF(ISERROR('[70]Récolte_N'!$H$10)=TRUE,"",'[70]Récolte_N'!$H$10)</f>
        <v>5440</v>
      </c>
      <c r="F31" s="151">
        <f>P31</f>
        <v>6572</v>
      </c>
      <c r="G31" s="222">
        <f>IF(ISERROR('[70]Récolte_N'!$I$10)=TRUE,"",'[70]Récolte_N'!$I$10)</f>
        <v>450</v>
      </c>
      <c r="H31" s="222">
        <f>Q31</f>
        <v>421.8</v>
      </c>
      <c r="I31" s="153">
        <f t="shared" si="3"/>
        <v>0.06685633001422464</v>
      </c>
      <c r="J31" s="154">
        <f t="shared" si="2"/>
        <v>4990</v>
      </c>
      <c r="K31" s="155">
        <f>P31-H31</f>
        <v>6150.2</v>
      </c>
      <c r="M31" s="126" t="s">
        <v>23</v>
      </c>
      <c r="N31" s="150">
        <f>IF(ISERROR('[20]Récolte_N'!$F$10)=TRUE,"",'[20]Récolte_N'!$F$10)</f>
        <v>1900</v>
      </c>
      <c r="O31" s="150">
        <f t="shared" si="7"/>
        <v>34.589473684210525</v>
      </c>
      <c r="P31" s="151">
        <f>IF(ISERROR('[20]Récolte_N'!$H$10)=TRUE,"",'[20]Récolte_N'!$H$10)</f>
        <v>6572</v>
      </c>
      <c r="Q31" s="222">
        <f>'[21]SE'!$AI187</f>
        <v>421.8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224"/>
    </row>
    <row r="33" spans="2:17" ht="15.75" thickBot="1">
      <c r="B33" s="171" t="s">
        <v>24</v>
      </c>
      <c r="C33" s="172">
        <f>IF(SUM(C12:C31)=0,"",SUM(C12:C31))</f>
        <v>26122</v>
      </c>
      <c r="D33" s="172">
        <f>IF(OR(C33="",C33=0),"",(E33/C33)*10)</f>
        <v>48.938251282443915</v>
      </c>
      <c r="E33" s="172">
        <f>IF(SUM(E12:E31)=0,"",SUM(E12:E31))</f>
        <v>127836.5</v>
      </c>
      <c r="F33" s="173">
        <f>IF(SUM(F12:F31)=0,"",SUM(F12:F31))</f>
        <v>145309.4</v>
      </c>
      <c r="G33" s="174">
        <f>IF(SUM(G12:G31)=0,"",SUM(G12:G31))</f>
        <v>61628</v>
      </c>
      <c r="H33" s="175">
        <f>IF(SUM(H12:H31)=0,"",SUM(H12:H31))</f>
        <v>61347.80000000001</v>
      </c>
      <c r="I33" s="176">
        <f>IF(OR(G33=0,G33=""),"",(G33/H33)-1)</f>
        <v>0.0045674009499931945</v>
      </c>
      <c r="J33" s="177">
        <f>SUM(J12:J31)</f>
        <v>66208.5</v>
      </c>
      <c r="K33" s="178">
        <f>SUM(K12:K31)</f>
        <v>83961.59999999999</v>
      </c>
      <c r="M33" s="179" t="s">
        <v>24</v>
      </c>
      <c r="N33" s="180">
        <f>IF(SUM(N12:N31)=0,"",SUM(N12:N31))</f>
        <v>29501</v>
      </c>
      <c r="O33" s="180">
        <f>IF(OR(N33="",N33=0),"",(P33/N33)*10)</f>
        <v>49.25575404223586</v>
      </c>
      <c r="P33" s="177">
        <f>IF(SUM(P12:P31)=0,"",SUM(P12:P31))</f>
        <v>145309.4</v>
      </c>
      <c r="Q33" s="181">
        <f>IF(SUM(Q12:Q31)=0,"",SUM(Q12:Q31))</f>
        <v>61347.80000000001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29501</v>
      </c>
      <c r="D35" s="189">
        <f>(E35/C35)*10</f>
        <v>49.25575404223586</v>
      </c>
      <c r="E35" s="189">
        <f>P33</f>
        <v>145309.4</v>
      </c>
      <c r="G35" s="189">
        <f>Q33</f>
        <v>61347.80000000001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-0.11453849022067053</v>
      </c>
      <c r="D37" s="192">
        <f>IF(OR(D33="",D33=0),"",(D33/D35)-1)</f>
        <v>-0.006446003435856218</v>
      </c>
      <c r="E37" s="192">
        <f>IF(OR(E33="",E33=0),"",(E33/E35)-1)</f>
        <v>-0.12024617815502636</v>
      </c>
      <c r="G37" s="192">
        <f>IF(OR(G33="",G33=0),"",(G33/G35)-1)</f>
        <v>0.0045674009499931945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'[22]SE'!$AI168</f>
        <v>209.9</v>
      </c>
      <c r="D43" s="53">
        <f>'[21]SE'!$AF168</f>
        <v>421</v>
      </c>
      <c r="E43" s="212">
        <f>IF(OR(G12="",G12=0),"",C43/G12)</f>
        <v>0.8567346938775511</v>
      </c>
      <c r="F43" s="71">
        <f>IF(OR(H12="",H12=0),"",D43/H12)</f>
        <v>0.9950366343653982</v>
      </c>
      <c r="G43" s="213">
        <f>IF(OR(E43="",E43=0),"",(E43-F43)*100)</f>
        <v>-13.830194048784715</v>
      </c>
      <c r="H43" s="185">
        <f>IF(E12="","",(G12/E12))</f>
        <v>0.15555555555555556</v>
      </c>
    </row>
    <row r="44" spans="2:8" ht="12">
      <c r="B44" s="158" t="s">
        <v>31</v>
      </c>
      <c r="C44" s="53">
        <f>'[22]SE'!$AI169</f>
        <v>5499.6</v>
      </c>
      <c r="D44" s="53">
        <f>'[21]SE'!$AF169</f>
        <v>5259.6</v>
      </c>
      <c r="E44" s="71">
        <f>IF(OR(G13="",G13=0),"",C44/G13)</f>
        <v>0.9166000000000001</v>
      </c>
      <c r="F44" s="71">
        <f>IF(OR(H13="",H13=0),"",D44/H13)</f>
        <v>0.9426482185102875</v>
      </c>
      <c r="G44" s="213">
        <f>IF(OR(E44="",E44=0),"",(E44-F44)*100)</f>
        <v>-2.604821851028738</v>
      </c>
      <c r="H44" s="185">
        <f>IF(E13="","",(G13/E13))</f>
        <v>0.2456600065509335</v>
      </c>
    </row>
    <row r="45" spans="2:8" ht="12">
      <c r="B45" s="158" t="s">
        <v>9</v>
      </c>
      <c r="C45" s="53">
        <f>'[22]SE'!$AI170</f>
        <v>3349.9</v>
      </c>
      <c r="D45" s="53">
        <f>'[21]SE'!$AF170</f>
        <v>4858</v>
      </c>
      <c r="E45" s="71">
        <f aca="true" t="shared" si="8" ref="E45:F62">IF(OR(G14="",G14=0),"",C45/G14)</f>
        <v>0.8815526315789474</v>
      </c>
      <c r="F45" s="71">
        <f t="shared" si="8"/>
        <v>0.8626476072094469</v>
      </c>
      <c r="G45" s="213">
        <f aca="true" t="shared" si="9" ref="G45:G62">IF(OR(E45="",E45=0),"",(E45-F45)*100)</f>
        <v>1.8905024369500478</v>
      </c>
      <c r="H45" s="185">
        <f>IF(E14="","",(G14/E14))</f>
        <v>0.5619639160011831</v>
      </c>
    </row>
    <row r="46" spans="2:8" ht="12">
      <c r="B46" s="158" t="s">
        <v>28</v>
      </c>
      <c r="C46" s="53">
        <f>'[22]SE'!$AI171</f>
        <v>4447.2</v>
      </c>
      <c r="D46" s="53">
        <f>'[21]SE'!$AF171</f>
        <v>4263.9</v>
      </c>
      <c r="E46" s="71">
        <f t="shared" si="8"/>
        <v>0.8390943396226415</v>
      </c>
      <c r="F46" s="71">
        <f t="shared" si="8"/>
        <v>0.870876820326382</v>
      </c>
      <c r="G46" s="213">
        <f t="shared" si="9"/>
        <v>-3.1782480703740568</v>
      </c>
      <c r="H46" s="185">
        <f>IF(E15="","",(G15/E15))</f>
        <v>0.7299270072992701</v>
      </c>
    </row>
    <row r="47" spans="2:8" ht="12">
      <c r="B47" s="158" t="s">
        <v>10</v>
      </c>
      <c r="C47" s="53">
        <f>'[22]SE'!$AI172</f>
        <v>988.3</v>
      </c>
      <c r="D47" s="53">
        <f>'[21]SE'!$AF172</f>
        <v>838.7</v>
      </c>
      <c r="E47" s="71">
        <f t="shared" si="8"/>
        <v>0.9883</v>
      </c>
      <c r="F47" s="71">
        <f t="shared" si="8"/>
        <v>1</v>
      </c>
      <c r="G47" s="213">
        <f t="shared" si="9"/>
        <v>-1.1700000000000044</v>
      </c>
      <c r="H47" s="185">
        <f aca="true" t="shared" si="10" ref="H47:H62">IF(E16="","",(G16/E16))</f>
        <v>1.4285714285714286</v>
      </c>
    </row>
    <row r="48" spans="2:8" ht="12">
      <c r="B48" s="158" t="s">
        <v>11</v>
      </c>
      <c r="C48" s="53">
        <f>'[22]SE'!$AI173</f>
        <v>2650.4</v>
      </c>
      <c r="D48" s="53">
        <f>'[21]SE'!$AF173</f>
        <v>2899.3</v>
      </c>
      <c r="E48" s="71">
        <f t="shared" si="8"/>
        <v>0.8834666666666667</v>
      </c>
      <c r="F48" s="71">
        <f t="shared" si="8"/>
        <v>0.9952286145819031</v>
      </c>
      <c r="G48" s="213">
        <f t="shared" si="9"/>
        <v>-11.176194791523642</v>
      </c>
      <c r="H48" s="185">
        <f t="shared" si="10"/>
        <v>0.7894736842105263</v>
      </c>
    </row>
    <row r="49" spans="2:8" ht="12">
      <c r="B49" s="158" t="s">
        <v>12</v>
      </c>
      <c r="C49" s="53">
        <f>'[22]SE'!$AI174</f>
        <v>3182.8</v>
      </c>
      <c r="D49" s="53">
        <f>'[21]SE'!$AF174</f>
        <v>4993.4</v>
      </c>
      <c r="E49" s="71">
        <f t="shared" si="8"/>
        <v>0.9361176470588236</v>
      </c>
      <c r="F49" s="71">
        <f t="shared" si="8"/>
        <v>0.9941071073063905</v>
      </c>
      <c r="G49" s="213">
        <f t="shared" si="9"/>
        <v>-5.79894602475669</v>
      </c>
      <c r="H49" s="185">
        <f t="shared" si="10"/>
        <v>0.26053639846743293</v>
      </c>
    </row>
    <row r="50" spans="2:8" ht="12">
      <c r="B50" s="158" t="s">
        <v>14</v>
      </c>
      <c r="C50" s="53">
        <f>'[22]SE'!$AI175</f>
        <v>328.6</v>
      </c>
      <c r="D50" s="53">
        <f>'[21]SE'!$AF175</f>
        <v>533.4</v>
      </c>
      <c r="E50" s="71">
        <f>IF(OR(G19="",G19=0),"",C50/G19)</f>
        <v>0.9664705882352942</v>
      </c>
      <c r="F50" s="71">
        <f t="shared" si="8"/>
        <v>1</v>
      </c>
      <c r="G50" s="213">
        <f t="shared" si="9"/>
        <v>-3.3529411764705808</v>
      </c>
      <c r="H50" s="185">
        <f t="shared" si="10"/>
        <v>0.33170731707317075</v>
      </c>
    </row>
    <row r="51" spans="2:8" ht="12">
      <c r="B51" s="158" t="s">
        <v>27</v>
      </c>
      <c r="C51" s="53">
        <f>'[22]SE'!$AI176</f>
        <v>236</v>
      </c>
      <c r="D51" s="53">
        <f>'[21]SE'!$AF176</f>
        <v>696.9</v>
      </c>
      <c r="E51" s="71">
        <f t="shared" si="8"/>
        <v>0.195850622406639</v>
      </c>
      <c r="F51" s="71">
        <f t="shared" si="8"/>
        <v>0.825124319204357</v>
      </c>
      <c r="G51" s="213">
        <f t="shared" si="9"/>
        <v>-62.92736967977181</v>
      </c>
      <c r="H51" s="185">
        <f t="shared" si="10"/>
        <v>0.9488188976377953</v>
      </c>
    </row>
    <row r="52" spans="2:8" ht="12">
      <c r="B52" s="158" t="s">
        <v>15</v>
      </c>
      <c r="C52" s="53">
        <f>'[22]SE'!$AI177</f>
        <v>280.4</v>
      </c>
      <c r="D52" s="53">
        <f>'[21]SE'!$AF177</f>
        <v>699.9</v>
      </c>
      <c r="E52" s="71">
        <f t="shared" si="8"/>
        <v>0.2804</v>
      </c>
      <c r="F52" s="71">
        <f>IF(OR(H21="",H21=0),"",D52/H21)</f>
        <v>0.6424637415090875</v>
      </c>
      <c r="G52" s="213">
        <f t="shared" si="9"/>
        <v>-36.20637415090875</v>
      </c>
      <c r="H52" s="185">
        <f t="shared" si="10"/>
        <v>0.5263157894736842</v>
      </c>
    </row>
    <row r="53" spans="2:8" ht="12">
      <c r="B53" s="158" t="s">
        <v>29</v>
      </c>
      <c r="C53" s="53">
        <f>'[22]SE'!$AI178</f>
        <v>227.4</v>
      </c>
      <c r="D53" s="53">
        <f>'[21]SE'!$AF178</f>
        <v>565.2</v>
      </c>
      <c r="E53" s="71">
        <f t="shared" si="8"/>
        <v>0.758</v>
      </c>
      <c r="F53" s="71">
        <f t="shared" si="8"/>
        <v>0.9483221476510068</v>
      </c>
      <c r="G53" s="213">
        <f t="shared" si="9"/>
        <v>-19.032214765100676</v>
      </c>
      <c r="H53" s="185">
        <f t="shared" si="10"/>
        <v>0.375</v>
      </c>
    </row>
    <row r="54" spans="2:8" ht="12">
      <c r="B54" s="158" t="s">
        <v>16</v>
      </c>
      <c r="C54" s="53">
        <f>'[22]SE'!$AI179</f>
        <v>808.9</v>
      </c>
      <c r="D54" s="53">
        <f>'[21]SE'!$AF179</f>
        <v>250</v>
      </c>
      <c r="E54" s="71">
        <f t="shared" si="8"/>
        <v>0.9949569495694957</v>
      </c>
      <c r="F54" s="71">
        <f t="shared" si="8"/>
        <v>1</v>
      </c>
      <c r="G54" s="213">
        <f t="shared" si="9"/>
        <v>-0.5043050430504348</v>
      </c>
      <c r="H54" s="185">
        <f t="shared" si="10"/>
        <v>0.5932141554177307</v>
      </c>
    </row>
    <row r="55" spans="2:8" ht="12">
      <c r="B55" s="158" t="s">
        <v>17</v>
      </c>
      <c r="C55" s="53">
        <f>'[22]SE'!$AI180</f>
        <v>3971.9</v>
      </c>
      <c r="D55" s="53">
        <f>'[21]SE'!$AF180</f>
        <v>2821.2</v>
      </c>
      <c r="E55" s="71">
        <f t="shared" si="8"/>
        <v>0.9687560975609756</v>
      </c>
      <c r="F55" s="71">
        <f t="shared" si="8"/>
        <v>0.9761937716262975</v>
      </c>
      <c r="G55" s="213">
        <f t="shared" si="9"/>
        <v>-0.743767406532192</v>
      </c>
      <c r="H55" s="185">
        <f t="shared" si="10"/>
        <v>0.6307692307692307</v>
      </c>
    </row>
    <row r="56" spans="2:8" ht="12">
      <c r="B56" s="158" t="s">
        <v>18</v>
      </c>
      <c r="C56" s="53">
        <f>'[22]SE'!$AI181</f>
        <v>20074.1</v>
      </c>
      <c r="D56" s="53">
        <f>'[21]SE'!$AF181</f>
        <v>21631.3</v>
      </c>
      <c r="E56" s="71">
        <f t="shared" si="8"/>
        <v>0.8364208333333333</v>
      </c>
      <c r="F56" s="71">
        <f t="shared" si="8"/>
        <v>0.8851501759554792</v>
      </c>
      <c r="G56" s="213">
        <f t="shared" si="9"/>
        <v>-4.87293426221459</v>
      </c>
      <c r="H56" s="185">
        <f t="shared" si="10"/>
        <v>0.6</v>
      </c>
    </row>
    <row r="57" spans="2:8" ht="12">
      <c r="B57" s="158" t="s">
        <v>19</v>
      </c>
      <c r="C57" s="53">
        <f>'[22]SE'!$AI182</f>
        <v>1502.9</v>
      </c>
      <c r="D57" s="53">
        <f>'[21]SE'!$AF182</f>
        <v>1398</v>
      </c>
      <c r="E57" s="71">
        <f t="shared" si="8"/>
        <v>0.7514500000000001</v>
      </c>
      <c r="F57" s="71">
        <f t="shared" si="8"/>
        <v>0.8309557774607703</v>
      </c>
      <c r="G57" s="213">
        <f t="shared" si="9"/>
        <v>-7.950577746077025</v>
      </c>
      <c r="H57" s="185">
        <f t="shared" si="10"/>
        <v>0.8547008547008547</v>
      </c>
    </row>
    <row r="58" spans="2:8" ht="12">
      <c r="B58" s="158" t="s">
        <v>20</v>
      </c>
      <c r="C58" s="53">
        <f>'[22]SE'!$AI183</f>
        <v>1170.9</v>
      </c>
      <c r="D58" s="53">
        <f>'[21]SE'!$AF183</f>
        <v>953.4</v>
      </c>
      <c r="E58" s="71">
        <f t="shared" si="8"/>
        <v>0.9367200000000001</v>
      </c>
      <c r="F58" s="71">
        <f t="shared" si="8"/>
        <v>0.9767441860465116</v>
      </c>
      <c r="G58" s="213">
        <f t="shared" si="9"/>
        <v>-4.002418604651147</v>
      </c>
      <c r="H58" s="185">
        <f t="shared" si="10"/>
        <v>0.3816793893129771</v>
      </c>
    </row>
    <row r="59" spans="2:8" ht="12">
      <c r="B59" s="158" t="s">
        <v>21</v>
      </c>
      <c r="C59" s="53">
        <f>'[22]SE'!$AI184</f>
        <v>414.1</v>
      </c>
      <c r="D59" s="53">
        <f>'[21]SE'!$AF184</f>
        <v>342.3</v>
      </c>
      <c r="E59" s="71">
        <f t="shared" si="8"/>
        <v>0.9630232558139535</v>
      </c>
      <c r="F59" s="71">
        <f t="shared" si="8"/>
        <v>0.9793991416309014</v>
      </c>
      <c r="G59" s="213">
        <f t="shared" si="9"/>
        <v>-1.6375885816947822</v>
      </c>
      <c r="H59" s="185">
        <f>IF(E28="","",(G28/E28))</f>
        <v>0.9907834101382489</v>
      </c>
    </row>
    <row r="60" spans="2:8" ht="12">
      <c r="B60" s="158" t="s">
        <v>30</v>
      </c>
      <c r="C60" s="53">
        <f>'[22]SE'!$AI185</f>
        <v>609.7</v>
      </c>
      <c r="D60" s="53">
        <f>'[21]SE'!$AF185</f>
        <v>588.6</v>
      </c>
      <c r="E60" s="71">
        <f t="shared" si="8"/>
        <v>0.6127638190954774</v>
      </c>
      <c r="F60" s="71">
        <f>IF(OR(H29="",H29=0),"",D60/H29)</f>
        <v>1</v>
      </c>
      <c r="G60" s="213">
        <f t="shared" si="9"/>
        <v>-38.72361809045226</v>
      </c>
      <c r="H60" s="185">
        <f>IF(E29="","",(G29/E29))</f>
        <v>0.6677852348993288</v>
      </c>
    </row>
    <row r="61" spans="2:8" ht="12">
      <c r="B61" s="158" t="s">
        <v>22</v>
      </c>
      <c r="C61" s="53">
        <f>'[22]SE'!$AI186</f>
        <v>1479.2</v>
      </c>
      <c r="D61" s="53">
        <f>'[21]SE'!$AF186</f>
        <v>1376.5</v>
      </c>
      <c r="E61" s="71">
        <f t="shared" si="8"/>
        <v>0.7396</v>
      </c>
      <c r="F61" s="71">
        <f t="shared" si="8"/>
        <v>0.99544402661267</v>
      </c>
      <c r="G61" s="213">
        <f t="shared" si="9"/>
        <v>-25.584402661266992</v>
      </c>
      <c r="H61" s="185">
        <f t="shared" si="10"/>
        <v>0.45248868778280543</v>
      </c>
    </row>
    <row r="62" spans="2:8" ht="12">
      <c r="B62" s="158" t="s">
        <v>23</v>
      </c>
      <c r="C62" s="53">
        <f>'[22]SE'!$AI187</f>
        <v>418.2</v>
      </c>
      <c r="D62" s="53">
        <f>'[21]SE'!$AF187</f>
        <v>409.6</v>
      </c>
      <c r="E62" s="71">
        <f t="shared" si="8"/>
        <v>0.9293333333333333</v>
      </c>
      <c r="F62" s="71">
        <f t="shared" si="8"/>
        <v>0.9710763394973921</v>
      </c>
      <c r="G62" s="213">
        <f t="shared" si="9"/>
        <v>-4.17430061640588</v>
      </c>
      <c r="H62" s="185">
        <f t="shared" si="10"/>
        <v>0.08272058823529412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51850.399999999994</v>
      </c>
      <c r="D64" s="216">
        <f>IF(SUM(D43:D62)=0,"",SUM(D43:D62))</f>
        <v>55800.200000000004</v>
      </c>
      <c r="E64" s="217">
        <f>IF(OR(G33="",G33=0),"",C64/G33)</f>
        <v>0.8413448432530667</v>
      </c>
      <c r="F64" s="218">
        <f>IF(OR(H33="",H33=0),"",D64/H33)</f>
        <v>0.9095713293712243</v>
      </c>
      <c r="G64" s="219">
        <f>IF(OR(E64="",E64=0),"",(E64-F64)*100)</f>
        <v>-6.8226486118157625</v>
      </c>
      <c r="H64" s="220">
        <f>IF(E33="","",(G33/E33))</f>
        <v>0.4820845376711659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2015-05-18T17:25:40Z</dcterms:modified>
  <cp:category/>
  <cp:version/>
  <cp:contentType/>
  <cp:contentStatus/>
</cp:coreProperties>
</file>