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" yWindow="135" windowWidth="11745" windowHeight="7440" tabRatio="687" activeTab="0"/>
  </bookViews>
  <sheets>
    <sheet name="COLZA" sheetId="1" r:id="rId1"/>
    <sheet name="TOURNESOL" sheetId="2" r:id="rId2"/>
    <sheet name="SOJA" sheetId="3" r:id="rId3"/>
    <sheet name="POIS" sheetId="4" r:id="rId4"/>
    <sheet name="FÉVEROL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coll">'COLZA'!#REF!</definedName>
    <definedName name="prod">'COLZA'!#REF!</definedName>
    <definedName name="surf">'COLZA'!#REF!</definedName>
    <definedName name="_xlnm.Print_Area" localSheetId="0">'COLZA'!#REF!</definedName>
  </definedNames>
  <calcPr fullCalcOnLoad="1"/>
</workbook>
</file>

<file path=xl/sharedStrings.xml><?xml version="1.0" encoding="utf-8"?>
<sst xmlns="http://schemas.openxmlformats.org/spreadsheetml/2006/main" count="727" uniqueCount="70">
  <si>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</si>
  <si>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</si>
  <si>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</si>
  <si>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</si>
  <si>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</si>
  <si>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</si>
  <si>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</si>
  <si>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</si>
  <si>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</si>
  <si>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</si>
  <si>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</si>
  <si>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</si>
  <si>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</si>
  <si>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</si>
  <si>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</si>
  <si>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</si>
  <si>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</si>
  <si>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</si>
  <si>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</si>
  <si>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</si>
  <si>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</si>
  <si>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</si>
  <si>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</si>
  <si>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</si>
  <si>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</si>
  <si>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</si>
  <si>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</si>
  <si>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</si>
  <si>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</si>
  <si>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</si>
  <si>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</si>
  <si>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</si>
  <si>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</si>
  <si>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</si>
  <si>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</si>
  <si>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</si>
  <si>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FranceAgriMer</t>
  </si>
  <si>
    <t>BESANCON</t>
  </si>
  <si>
    <t>STRASBOURG</t>
  </si>
  <si>
    <t>CAEN</t>
  </si>
  <si>
    <t>CLERMONT-FERRAND+LIMOGES</t>
  </si>
  <si>
    <t xml:space="preserve">                         </t>
  </si>
  <si>
    <t xml:space="preserve">                             </t>
  </si>
  <si>
    <t>2013/2014</t>
  </si>
  <si>
    <t>13.14</t>
  </si>
  <si>
    <t>% autoconso/réc 2013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</si>
  <si>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</si>
  <si>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</si>
  <si>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</si>
  <si>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</si>
  <si>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</si>
  <si>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</si>
  <si>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</si>
  <si>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</si>
  <si>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>% auto/coll 2013</t>
  </si>
  <si>
    <t>f</t>
  </si>
  <si>
    <t>Prévisions de Collecte de COLZA - Récolte 2014 -</t>
  </si>
  <si>
    <t>2014/2015</t>
  </si>
  <si>
    <t>% autoconso/réc 2014</t>
  </si>
  <si>
    <t>2013/14</t>
  </si>
  <si>
    <t>RECOLTE 2013</t>
  </si>
  <si>
    <t>14.15</t>
  </si>
  <si>
    <t>CAMPAGNE 13.14</t>
  </si>
  <si>
    <t>au 01/10/14</t>
  </si>
  <si>
    <t>au 01/10/13</t>
  </si>
  <si>
    <t>Prévisions de Collecte de Tournesol - Récolte 2014 -</t>
  </si>
  <si>
    <t>% auto/coll 2014</t>
  </si>
  <si>
    <t>Prévisions de Collecte de SOJA - Récolte 2014 -</t>
  </si>
  <si>
    <t>Prévisions de Collecte de POIS - Récolte 2014 -</t>
  </si>
  <si>
    <t>Prévisions de Collecte de FEVEROLE - Récolte 2014 -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</si>
</sst>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24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9"/>
      <name val="Arial"/>
      <family val="2"/>
    </font>
    <font>
      <b/>
      <i/>
      <sz val="8"/>
      <name val="Arial"/>
      <family val="0"/>
    </font>
    <font>
      <b/>
      <sz val="11"/>
      <name val="Helv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84" fontId="7" fillId="0" borderId="0" xfId="0" applyNumberFormat="1" applyFont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4" fontId="11" fillId="0" borderId="7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4" fontId="6" fillId="0" borderId="8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3" fontId="10" fillId="0" borderId="3" xfId="0" applyNumberFormat="1" applyFont="1" applyBorder="1" applyAlignment="1" applyProtection="1">
      <alignment/>
      <protection locked="0"/>
    </xf>
    <xf numFmtId="3" fontId="13" fillId="0" borderId="13" xfId="0" applyNumberFormat="1" applyFont="1" applyBorder="1" applyAlignment="1" applyProtection="1">
      <alignment vertic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83" fontId="8" fillId="0" borderId="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15" fillId="0" borderId="15" xfId="0" applyNumberFormat="1" applyFont="1" applyBorder="1" applyAlignment="1" applyProtection="1">
      <alignment horizontal="centerContinuous"/>
      <protection locked="0"/>
    </xf>
    <xf numFmtId="4" fontId="0" fillId="0" borderId="15" xfId="0" applyNumberFormat="1" applyBorder="1" applyAlignment="1" applyProtection="1">
      <alignment horizontal="centerContinuous"/>
      <protection locked="0"/>
    </xf>
    <xf numFmtId="3" fontId="0" fillId="0" borderId="15" xfId="0" applyNumberFormat="1" applyBorder="1" applyAlignment="1" applyProtection="1">
      <alignment horizontal="centerContinuous"/>
      <protection locked="0"/>
    </xf>
    <xf numFmtId="183" fontId="0" fillId="0" borderId="15" xfId="0" applyNumberFormat="1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 quotePrefix="1">
      <alignment horizontal="center"/>
      <protection locked="0"/>
    </xf>
    <xf numFmtId="182" fontId="6" fillId="0" borderId="16" xfId="0" applyNumberFormat="1" applyFont="1" applyFill="1" applyBorder="1" applyAlignment="1" applyProtection="1">
      <alignment horizontal="center"/>
      <protection locked="0"/>
    </xf>
    <xf numFmtId="183" fontId="6" fillId="0" borderId="7" xfId="0" applyNumberFormat="1" applyFont="1" applyFill="1" applyBorder="1" applyAlignment="1" applyProtection="1">
      <alignment horizontal="centerContinuous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10" fillId="0" borderId="3" xfId="0" applyNumberFormat="1" applyFont="1" applyFill="1" applyBorder="1" applyAlignment="1" applyProtection="1">
      <alignment horizontal="center"/>
      <protection locked="0"/>
    </xf>
    <xf numFmtId="182" fontId="6" fillId="0" borderId="1" xfId="0" applyNumberFormat="1" applyFont="1" applyFill="1" applyBorder="1" applyAlignment="1" applyProtection="1" quotePrefix="1">
      <alignment horizontal="center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center"/>
      <protection locked="0"/>
    </xf>
    <xf numFmtId="182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182" fontId="6" fillId="0" borderId="17" xfId="0" applyNumberFormat="1" applyFont="1" applyFill="1" applyBorder="1" applyAlignment="1" applyProtection="1">
      <alignment horizontal="center"/>
      <protection locked="0"/>
    </xf>
    <xf numFmtId="183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 vertical="center"/>
      <protection locked="0"/>
    </xf>
    <xf numFmtId="182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82" fontId="6" fillId="0" borderId="1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/>
      <protection locked="0"/>
    </xf>
    <xf numFmtId="22" fontId="16" fillId="0" borderId="0" xfId="0" applyNumberFormat="1" applyFont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 wrapText="1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 wrapText="1"/>
      <protection locked="0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 wrapText="1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 vertical="center"/>
      <protection locked="0"/>
    </xf>
    <xf numFmtId="3" fontId="10" fillId="0" borderId="27" xfId="0" applyNumberFormat="1" applyFont="1" applyBorder="1" applyAlignment="1" applyProtection="1">
      <alignment vertical="center"/>
      <protection locked="0"/>
    </xf>
    <xf numFmtId="9" fontId="8" fillId="0" borderId="28" xfId="19" applyFont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9" fontId="8" fillId="0" borderId="28" xfId="19" applyFont="1" applyFill="1" applyBorder="1" applyAlignment="1" applyProtection="1">
      <alignment vertical="center"/>
      <protection locked="0"/>
    </xf>
    <xf numFmtId="183" fontId="0" fillId="0" borderId="0" xfId="0" applyNumberFormat="1" applyFill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8" fillId="0" borderId="29" xfId="0" applyNumberFormat="1" applyFont="1" applyFill="1" applyBorder="1" applyAlignment="1" applyProtection="1">
      <alignment horizontal="center"/>
      <protection locked="0"/>
    </xf>
    <xf numFmtId="3" fontId="5" fillId="0" borderId="32" xfId="0" applyNumberFormat="1" applyFont="1" applyFill="1" applyBorder="1" applyAlignment="1" applyProtection="1">
      <alignment horizontal="center"/>
      <protection locked="0"/>
    </xf>
    <xf numFmtId="182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5" fontId="10" fillId="0" borderId="34" xfId="0" applyNumberFormat="1" applyFont="1" applyFill="1" applyBorder="1" applyAlignment="1" applyProtection="1">
      <alignment horizontal="center"/>
      <protection locked="0"/>
    </xf>
    <xf numFmtId="185" fontId="10" fillId="0" borderId="35" xfId="0" applyNumberFormat="1" applyFont="1" applyFill="1" applyBorder="1" applyAlignment="1" applyProtection="1">
      <alignment horizontal="center"/>
      <protection locked="0"/>
    </xf>
    <xf numFmtId="185" fontId="12" fillId="0" borderId="1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182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182" fontId="8" fillId="0" borderId="1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182" fontId="8" fillId="0" borderId="26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3" fontId="6" fillId="0" borderId="40" xfId="0" applyNumberFormat="1" applyFont="1" applyBorder="1" applyAlignment="1" applyProtection="1">
      <alignment/>
      <protection locked="0"/>
    </xf>
    <xf numFmtId="182" fontId="8" fillId="0" borderId="39" xfId="0" applyNumberFormat="1" applyFont="1" applyBorder="1" applyAlignment="1" applyProtection="1">
      <alignment/>
      <protection locked="0"/>
    </xf>
    <xf numFmtId="182" fontId="8" fillId="0" borderId="41" xfId="0" applyNumberFormat="1" applyFont="1" applyBorder="1" applyAlignment="1" applyProtection="1">
      <alignment/>
      <protection locked="0"/>
    </xf>
    <xf numFmtId="4" fontId="8" fillId="0" borderId="42" xfId="0" applyNumberFormat="1" applyFont="1" applyBorder="1" applyAlignment="1" applyProtection="1">
      <alignment/>
      <protection locked="0"/>
    </xf>
    <xf numFmtId="182" fontId="6" fillId="0" borderId="43" xfId="0" applyNumberFormat="1" applyFont="1" applyBorder="1" applyAlignment="1" applyProtection="1">
      <alignment/>
      <protection locked="0"/>
    </xf>
    <xf numFmtId="22" fontId="17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/>
      <protection locked="0"/>
    </xf>
    <xf numFmtId="183" fontId="6" fillId="0" borderId="44" xfId="0" applyNumberFormat="1" applyFont="1" applyFill="1" applyBorder="1" applyAlignment="1" applyProtection="1">
      <alignment horizontal="centerContinuous"/>
      <protection locked="0"/>
    </xf>
    <xf numFmtId="183" fontId="6" fillId="0" borderId="45" xfId="0" applyNumberFormat="1" applyFont="1" applyFill="1" applyBorder="1" applyAlignment="1" applyProtection="1">
      <alignment horizontal="centerContinuous"/>
      <protection locked="0"/>
    </xf>
    <xf numFmtId="183" fontId="6" fillId="0" borderId="46" xfId="0" applyNumberFormat="1" applyFont="1" applyFill="1" applyBorder="1" applyAlignment="1" applyProtection="1">
      <alignment horizontal="center"/>
      <protection locked="0"/>
    </xf>
    <xf numFmtId="183" fontId="10" fillId="0" borderId="46" xfId="0" applyNumberFormat="1" applyFont="1" applyFill="1" applyBorder="1" applyAlignment="1" applyProtection="1" quotePrefix="1">
      <alignment horizontal="center"/>
      <protection locked="0"/>
    </xf>
    <xf numFmtId="183" fontId="10" fillId="0" borderId="47" xfId="0" applyNumberFormat="1" applyFont="1" applyFill="1" applyBorder="1" applyAlignment="1" applyProtection="1" quotePrefix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9" fontId="8" fillId="0" borderId="50" xfId="19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3" fontId="8" fillId="0" borderId="51" xfId="0" applyNumberFormat="1" applyFont="1" applyBorder="1" applyAlignment="1" applyProtection="1">
      <alignment vertical="center"/>
      <protection locked="0"/>
    </xf>
    <xf numFmtId="9" fontId="0" fillId="0" borderId="0" xfId="19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8" fillId="0" borderId="52" xfId="0" applyNumberFormat="1" applyFont="1" applyBorder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183" fontId="10" fillId="0" borderId="28" xfId="0" applyNumberFormat="1" applyFont="1" applyFill="1" applyBorder="1" applyAlignment="1" applyProtection="1">
      <alignment horizontal="center" wrapText="1"/>
      <protection locked="0"/>
    </xf>
    <xf numFmtId="0" fontId="0" fillId="0" borderId="28" xfId="0" applyBorder="1" applyAlignment="1">
      <alignment/>
    </xf>
    <xf numFmtId="4" fontId="11" fillId="0" borderId="53" xfId="0" applyNumberFormat="1" applyFont="1" applyFill="1" applyBorder="1" applyAlignment="1" applyProtection="1">
      <alignment horizontal="center"/>
      <protection locked="0"/>
    </xf>
    <xf numFmtId="4" fontId="11" fillId="0" borderId="54" xfId="0" applyNumberFormat="1" applyFont="1" applyFill="1" applyBorder="1" applyAlignment="1" applyProtection="1">
      <alignment horizontal="center"/>
      <protection locked="0"/>
    </xf>
    <xf numFmtId="4" fontId="11" fillId="0" borderId="55" xfId="0" applyNumberFormat="1" applyFont="1" applyFill="1" applyBorder="1" applyAlignment="1" applyProtection="1">
      <alignment horizontal="center"/>
      <protection locked="0"/>
    </xf>
    <xf numFmtId="183" fontId="6" fillId="0" borderId="56" xfId="0" applyNumberFormat="1" applyFont="1" applyFill="1" applyBorder="1" applyAlignment="1" applyProtection="1">
      <alignment horizontal="center"/>
      <protection locked="0"/>
    </xf>
    <xf numFmtId="183" fontId="6" fillId="0" borderId="57" xfId="0" applyNumberFormat="1" applyFont="1" applyFill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3" fontId="19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3" fontId="22" fillId="0" borderId="58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 applyProtection="1">
      <alignment vertical="center"/>
      <protection locked="0"/>
    </xf>
    <xf numFmtId="3" fontId="23" fillId="0" borderId="58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182" fontId="8" fillId="0" borderId="1" xfId="0" applyNumberFormat="1" applyFont="1" applyFill="1" applyBorder="1" applyAlignment="1" applyProtection="1">
      <alignment/>
      <protection locked="0"/>
    </xf>
    <xf numFmtId="182" fontId="8" fillId="0" borderId="1" xfId="0" applyNumberFormat="1" applyFont="1" applyFill="1" applyBorder="1" applyAlignment="1" applyProtection="1">
      <alignment/>
      <protection locked="0"/>
    </xf>
    <xf numFmtId="3" fontId="8" fillId="0" borderId="58" xfId="0" applyNumberFormat="1" applyFont="1" applyFill="1" applyBorder="1" applyAlignment="1">
      <alignment horizontal="left"/>
    </xf>
    <xf numFmtId="3" fontId="0" fillId="0" borderId="0" xfId="0" applyNumberFormat="1" applyFill="1" applyAlignment="1" applyProtection="1">
      <alignment/>
      <protection locked="0"/>
    </xf>
    <xf numFmtId="3" fontId="8" fillId="0" borderId="58" xfId="0" applyNumberFormat="1" applyFont="1" applyFill="1" applyBorder="1" applyAlignment="1" quotePrefix="1">
      <alignment horizontal="left"/>
    </xf>
    <xf numFmtId="9" fontId="23" fillId="0" borderId="0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9" fontId="23" fillId="0" borderId="60" xfId="0" applyNumberFormat="1" applyFont="1" applyFill="1" applyBorder="1" applyAlignment="1">
      <alignment/>
    </xf>
    <xf numFmtId="4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82" fontId="6" fillId="0" borderId="61" xfId="0" applyNumberFormat="1" applyFont="1" applyFill="1" applyBorder="1" applyAlignment="1" applyProtection="1">
      <alignment horizontal="center"/>
      <protection locked="0"/>
    </xf>
    <xf numFmtId="182" fontId="6" fillId="0" borderId="51" xfId="0" applyNumberFormat="1" applyFont="1" applyFill="1" applyBorder="1" applyAlignment="1" applyProtection="1">
      <alignment horizontal="center"/>
      <protection locked="0"/>
    </xf>
    <xf numFmtId="182" fontId="6" fillId="0" borderId="62" xfId="0" applyNumberFormat="1" applyFont="1" applyFill="1" applyBorder="1" applyAlignment="1" applyProtection="1">
      <alignment horizontal="center"/>
      <protection locked="0"/>
    </xf>
    <xf numFmtId="182" fontId="6" fillId="0" borderId="51" xfId="0" applyNumberFormat="1" applyFont="1" applyBorder="1" applyAlignment="1" applyProtection="1">
      <alignment/>
      <protection locked="0"/>
    </xf>
    <xf numFmtId="182" fontId="6" fillId="0" borderId="63" xfId="0" applyNumberFormat="1" applyFont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183" fontId="6" fillId="0" borderId="56" xfId="0" applyNumberFormat="1" applyFont="1" applyFill="1" applyBorder="1" applyAlignment="1" applyProtection="1">
      <alignment horizontal="centerContinuous"/>
      <protection locked="0"/>
    </xf>
    <xf numFmtId="183" fontId="6" fillId="0" borderId="16" xfId="0" applyNumberFormat="1" applyFont="1" applyFill="1" applyBorder="1" applyAlignment="1" applyProtection="1">
      <alignment horizontal="centerContinuous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83" fontId="5" fillId="0" borderId="65" xfId="0" applyNumberFormat="1" applyFont="1" applyFill="1" applyBorder="1" applyAlignment="1" applyProtection="1">
      <alignment horizontal="center"/>
      <protection locked="0"/>
    </xf>
    <xf numFmtId="183" fontId="6" fillId="0" borderId="17" xfId="0" applyNumberFormat="1" applyFont="1" applyFill="1" applyBorder="1" applyAlignment="1" applyProtection="1">
      <alignment horizontal="center"/>
      <protection locked="0"/>
    </xf>
    <xf numFmtId="183" fontId="10" fillId="0" borderId="24" xfId="0" applyNumberFormat="1" applyFont="1" applyFill="1" applyBorder="1" applyAlignment="1" applyProtection="1" quotePrefix="1">
      <alignment horizontal="center"/>
      <protection locked="0"/>
    </xf>
    <xf numFmtId="183" fontId="10" fillId="0" borderId="1" xfId="0" applyNumberFormat="1" applyFont="1" applyFill="1" applyBorder="1" applyAlignment="1" applyProtection="1" quotePrefix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183" fontId="5" fillId="0" borderId="5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vertical="center"/>
      <protection locked="0"/>
    </xf>
    <xf numFmtId="3" fontId="10" fillId="0" borderId="20" xfId="0" applyNumberFormat="1" applyFont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183" fontId="13" fillId="0" borderId="11" xfId="0" applyNumberFormat="1" applyFont="1" applyBorder="1" applyAlignment="1" applyProtection="1">
      <alignment vertical="center"/>
      <protection locked="0"/>
    </xf>
    <xf numFmtId="3" fontId="8" fillId="0" borderId="66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 vertical="center"/>
      <protection locked="0"/>
    </xf>
    <xf numFmtId="0" fontId="10" fillId="0" borderId="67" xfId="0" applyFont="1" applyFill="1" applyBorder="1" applyAlignment="1" applyProtection="1">
      <alignment horizontal="center"/>
      <protection locked="0"/>
    </xf>
    <xf numFmtId="3" fontId="5" fillId="0" borderId="67" xfId="0" applyNumberFormat="1" applyFont="1" applyFill="1" applyBorder="1" applyAlignment="1" applyProtection="1">
      <alignment horizontal="center"/>
      <protection locked="0"/>
    </xf>
    <xf numFmtId="182" fontId="6" fillId="0" borderId="29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3" fontId="5" fillId="0" borderId="50" xfId="0" applyNumberFormat="1" applyFont="1" applyFill="1" applyBorder="1" applyAlignment="1" applyProtection="1">
      <alignment horizontal="center"/>
      <protection locked="0"/>
    </xf>
    <xf numFmtId="4" fontId="8" fillId="0" borderId="26" xfId="0" applyNumberFormat="1" applyFont="1" applyBorder="1" applyAlignment="1" applyProtection="1">
      <alignment/>
      <protection locked="0"/>
    </xf>
    <xf numFmtId="182" fontId="6" fillId="0" borderId="1" xfId="0" applyNumberFormat="1" applyFont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4" fontId="8" fillId="0" borderId="68" xfId="0" applyNumberFormat="1" applyFont="1" applyBorder="1" applyAlignment="1" applyProtection="1">
      <alignment/>
      <protection locked="0"/>
    </xf>
    <xf numFmtId="182" fontId="6" fillId="0" borderId="39" xfId="0" applyNumberFormat="1" applyFont="1" applyBorder="1" applyAlignment="1" applyProtection="1">
      <alignment/>
      <protection locked="0"/>
    </xf>
    <xf numFmtId="9" fontId="6" fillId="0" borderId="0" xfId="19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11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410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4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41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4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510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5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610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6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51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5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1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710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7102014_b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_b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610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606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810201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806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910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906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3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010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006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110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106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210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2102014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310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210201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1710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706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4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2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31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1104\prevreg03102014_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10950</v>
          </cell>
          <cell r="H21">
            <v>29080</v>
          </cell>
          <cell r="I21">
            <v>27750</v>
          </cell>
        </row>
        <row r="22">
          <cell r="F22">
            <v>64950</v>
          </cell>
          <cell r="H22">
            <v>176775</v>
          </cell>
          <cell r="I22">
            <v>170500</v>
          </cell>
        </row>
        <row r="23">
          <cell r="F23">
            <v>865</v>
          </cell>
          <cell r="H23">
            <v>2050</v>
          </cell>
          <cell r="I23">
            <v>825</v>
          </cell>
        </row>
        <row r="24">
          <cell r="F24">
            <v>2015</v>
          </cell>
          <cell r="H24">
            <v>4975</v>
          </cell>
          <cell r="I24">
            <v>1525</v>
          </cell>
        </row>
        <row r="25">
          <cell r="F25">
            <v>11945</v>
          </cell>
          <cell r="H25">
            <v>37590</v>
          </cell>
          <cell r="I25">
            <v>26900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32000</v>
          </cell>
          <cell r="H21">
            <v>115200</v>
          </cell>
          <cell r="I21">
            <v>137000</v>
          </cell>
        </row>
        <row r="23">
          <cell r="F23">
            <v>1575</v>
          </cell>
          <cell r="H23">
            <v>7560</v>
          </cell>
          <cell r="I23">
            <v>3000</v>
          </cell>
        </row>
        <row r="24">
          <cell r="F24">
            <v>4100</v>
          </cell>
          <cell r="H24">
            <v>18450</v>
          </cell>
          <cell r="I24">
            <v>16000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21">
          <cell r="F21">
            <v>35500</v>
          </cell>
          <cell r="H21">
            <v>142000</v>
          </cell>
        </row>
        <row r="23">
          <cell r="F23">
            <v>1500</v>
          </cell>
          <cell r="H23">
            <v>7800</v>
          </cell>
        </row>
        <row r="24">
          <cell r="F24">
            <v>5100</v>
          </cell>
          <cell r="H24">
            <v>25500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138200</v>
          </cell>
          <cell r="H21">
            <v>554000</v>
          </cell>
          <cell r="I21">
            <v>543000</v>
          </cell>
        </row>
        <row r="22">
          <cell r="F22">
            <v>900</v>
          </cell>
          <cell r="H22">
            <v>2500</v>
          </cell>
          <cell r="I22">
            <v>1700</v>
          </cell>
        </row>
        <row r="23">
          <cell r="F23">
            <v>16200</v>
          </cell>
          <cell r="H23">
            <v>69600</v>
          </cell>
          <cell r="I23">
            <v>60000</v>
          </cell>
        </row>
        <row r="24">
          <cell r="F24">
            <v>15500</v>
          </cell>
          <cell r="H24">
            <v>66200</v>
          </cell>
          <cell r="I24">
            <v>62000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21">
          <cell r="F21">
            <v>144100</v>
          </cell>
          <cell r="H21">
            <v>518560</v>
          </cell>
        </row>
        <row r="22">
          <cell r="F22">
            <v>1000</v>
          </cell>
          <cell r="H22">
            <v>2800</v>
          </cell>
        </row>
        <row r="23">
          <cell r="F23">
            <v>15100</v>
          </cell>
          <cell r="H23">
            <v>71100</v>
          </cell>
        </row>
        <row r="24">
          <cell r="F24">
            <v>15900</v>
          </cell>
          <cell r="H24">
            <v>59270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20300</v>
          </cell>
          <cell r="H21">
            <v>68500</v>
          </cell>
          <cell r="I21">
            <v>69000</v>
          </cell>
        </row>
        <row r="22">
          <cell r="F22">
            <v>23800</v>
          </cell>
          <cell r="H22">
            <v>47100</v>
          </cell>
          <cell r="I22">
            <v>45000</v>
          </cell>
        </row>
        <row r="23">
          <cell r="F23">
            <v>1360</v>
          </cell>
          <cell r="H23">
            <v>4450</v>
          </cell>
          <cell r="I23">
            <v>2500</v>
          </cell>
        </row>
        <row r="24">
          <cell r="F24">
            <v>227</v>
          </cell>
          <cell r="H24">
            <v>375</v>
          </cell>
          <cell r="I24">
            <v>170</v>
          </cell>
        </row>
        <row r="25">
          <cell r="F25">
            <v>7020</v>
          </cell>
          <cell r="H25">
            <v>22480</v>
          </cell>
          <cell r="I25">
            <v>21000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21">
          <cell r="F21">
            <v>18970</v>
          </cell>
          <cell r="H21">
            <v>56000</v>
          </cell>
        </row>
        <row r="22">
          <cell r="F22">
            <v>22545</v>
          </cell>
          <cell r="H22">
            <v>40725</v>
          </cell>
        </row>
        <row r="23">
          <cell r="F23">
            <v>980</v>
          </cell>
          <cell r="H23">
            <v>3140</v>
          </cell>
        </row>
        <row r="24">
          <cell r="F24">
            <v>153</v>
          </cell>
          <cell r="H24">
            <v>260</v>
          </cell>
        </row>
        <row r="25">
          <cell r="F25">
            <v>4320</v>
          </cell>
          <cell r="H25">
            <v>13030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3225</v>
          </cell>
          <cell r="H21">
            <v>7350</v>
          </cell>
          <cell r="I21">
            <v>5150</v>
          </cell>
        </row>
        <row r="22">
          <cell r="F22">
            <v>7600</v>
          </cell>
          <cell r="H22">
            <v>13500</v>
          </cell>
          <cell r="I22">
            <v>12600</v>
          </cell>
        </row>
        <row r="23">
          <cell r="F23">
            <v>1120</v>
          </cell>
          <cell r="H23">
            <v>2550</v>
          </cell>
          <cell r="I23">
            <v>2050</v>
          </cell>
        </row>
        <row r="24">
          <cell r="F24">
            <v>0</v>
          </cell>
        </row>
        <row r="25">
          <cell r="F25">
            <v>500</v>
          </cell>
          <cell r="H25">
            <v>1345</v>
          </cell>
          <cell r="I25">
            <v>1200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21">
          <cell r="F21">
            <v>2950</v>
          </cell>
          <cell r="H21">
            <v>6700</v>
          </cell>
        </row>
        <row r="22">
          <cell r="F22">
            <v>8400</v>
          </cell>
          <cell r="H22">
            <v>15250</v>
          </cell>
        </row>
        <row r="23">
          <cell r="F23">
            <v>840</v>
          </cell>
          <cell r="H23">
            <v>2200</v>
          </cell>
        </row>
        <row r="24">
          <cell r="F24">
            <v>0</v>
          </cell>
        </row>
        <row r="25">
          <cell r="F25">
            <v>350</v>
          </cell>
          <cell r="H25">
            <v>970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192400</v>
          </cell>
          <cell r="H21">
            <v>756000</v>
          </cell>
          <cell r="I21">
            <v>730000</v>
          </cell>
        </row>
        <row r="22">
          <cell r="F22">
            <v>12120</v>
          </cell>
          <cell r="H22">
            <v>33000</v>
          </cell>
          <cell r="I22">
            <v>28700</v>
          </cell>
        </row>
        <row r="23">
          <cell r="F23">
            <v>20750</v>
          </cell>
          <cell r="H23">
            <v>84400</v>
          </cell>
          <cell r="I23">
            <v>75000</v>
          </cell>
        </row>
        <row r="24">
          <cell r="F24">
            <v>5930</v>
          </cell>
          <cell r="H24">
            <v>17400</v>
          </cell>
          <cell r="I24">
            <v>15100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21">
          <cell r="F21">
            <v>192120</v>
          </cell>
          <cell r="H21">
            <v>594720</v>
          </cell>
        </row>
        <row r="22">
          <cell r="F22">
            <v>15580</v>
          </cell>
          <cell r="H22">
            <v>34546</v>
          </cell>
        </row>
        <row r="23">
          <cell r="F23">
            <v>15300</v>
          </cell>
          <cell r="H23">
            <v>63313</v>
          </cell>
        </row>
        <row r="24">
          <cell r="F24">
            <v>4370</v>
          </cell>
          <cell r="H24">
            <v>14899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21">
          <cell r="F21">
            <v>9230</v>
          </cell>
          <cell r="H21">
            <v>21625</v>
          </cell>
        </row>
        <row r="22">
          <cell r="F22">
            <v>67600</v>
          </cell>
          <cell r="H22">
            <v>131600</v>
          </cell>
        </row>
        <row r="23">
          <cell r="F23">
            <v>680</v>
          </cell>
          <cell r="H23">
            <v>1540</v>
          </cell>
        </row>
        <row r="24">
          <cell r="F24">
            <v>1320</v>
          </cell>
          <cell r="H24">
            <v>3275</v>
          </cell>
        </row>
        <row r="25">
          <cell r="F25">
            <v>6500</v>
          </cell>
          <cell r="H25">
            <v>15820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21">
          <cell r="F21">
            <v>124430</v>
          </cell>
          <cell r="H21">
            <v>462000</v>
          </cell>
          <cell r="I21">
            <v>460000</v>
          </cell>
        </row>
        <row r="22">
          <cell r="F22">
            <v>12700</v>
          </cell>
          <cell r="H22">
            <v>33000</v>
          </cell>
          <cell r="I22">
            <v>25000</v>
          </cell>
        </row>
        <row r="23">
          <cell r="F23">
            <v>9700</v>
          </cell>
          <cell r="H23">
            <v>36000</v>
          </cell>
          <cell r="I23">
            <v>22000</v>
          </cell>
        </row>
        <row r="24">
          <cell r="F24">
            <v>2090</v>
          </cell>
          <cell r="H24">
            <v>7200</v>
          </cell>
          <cell r="I24">
            <v>2500</v>
          </cell>
        </row>
        <row r="25">
          <cell r="F25">
            <v>110</v>
          </cell>
          <cell r="H25">
            <v>250</v>
          </cell>
          <cell r="I25">
            <v>300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21">
          <cell r="F21">
            <v>91650</v>
          </cell>
          <cell r="H21">
            <v>230000</v>
          </cell>
        </row>
        <row r="22">
          <cell r="F22">
            <v>19200</v>
          </cell>
          <cell r="H22">
            <v>42000</v>
          </cell>
        </row>
        <row r="23">
          <cell r="F23">
            <v>7450</v>
          </cell>
          <cell r="H23">
            <v>29800</v>
          </cell>
        </row>
        <row r="24">
          <cell r="F24">
            <v>1580</v>
          </cell>
          <cell r="H24">
            <v>5670</v>
          </cell>
        </row>
        <row r="25">
          <cell r="F25">
            <v>40</v>
          </cell>
          <cell r="H25">
            <v>80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21">
          <cell r="F21">
            <v>3000</v>
          </cell>
          <cell r="H21">
            <v>12800</v>
          </cell>
          <cell r="I21">
            <v>12500</v>
          </cell>
        </row>
        <row r="22">
          <cell r="F22">
            <v>640</v>
          </cell>
          <cell r="H22">
            <v>1300</v>
          </cell>
          <cell r="I22">
            <v>1220</v>
          </cell>
        </row>
        <row r="23">
          <cell r="F23">
            <v>80</v>
          </cell>
          <cell r="H23">
            <v>270</v>
          </cell>
          <cell r="I23">
            <v>20</v>
          </cell>
        </row>
        <row r="24">
          <cell r="F2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21">
          <cell r="F21">
            <v>3000</v>
          </cell>
          <cell r="H21">
            <v>10200</v>
          </cell>
        </row>
        <row r="22">
          <cell r="F22">
            <v>600</v>
          </cell>
          <cell r="H22">
            <v>1400</v>
          </cell>
        </row>
        <row r="23">
          <cell r="F23">
            <v>50</v>
          </cell>
          <cell r="H23">
            <v>175</v>
          </cell>
        </row>
        <row r="24">
          <cell r="F24">
            <v>0</v>
          </cell>
        </row>
        <row r="25">
          <cell r="F25">
            <v>1500</v>
          </cell>
          <cell r="H25">
            <v>4700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1">
        <row r="21">
          <cell r="F21">
            <v>42420</v>
          </cell>
          <cell r="H21">
            <v>144228</v>
          </cell>
          <cell r="I21">
            <v>122258</v>
          </cell>
        </row>
        <row r="22">
          <cell r="F22">
            <v>151</v>
          </cell>
          <cell r="H22">
            <v>360.9</v>
          </cell>
          <cell r="I22">
            <v>95</v>
          </cell>
        </row>
        <row r="23">
          <cell r="F23">
            <v>2391</v>
          </cell>
          <cell r="H23">
            <v>10619.3</v>
          </cell>
          <cell r="I23">
            <v>6176</v>
          </cell>
        </row>
        <row r="24">
          <cell r="F24">
            <v>1397</v>
          </cell>
          <cell r="H24">
            <v>4677.6</v>
          </cell>
          <cell r="I24">
            <v>2640</v>
          </cell>
        </row>
        <row r="25">
          <cell r="F25">
            <v>2</v>
          </cell>
          <cell r="H25">
            <v>5.6</v>
          </cell>
          <cell r="I2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21">
          <cell r="F21">
            <v>43484</v>
          </cell>
          <cell r="H21">
            <v>146910.6</v>
          </cell>
        </row>
        <row r="22">
          <cell r="F22">
            <v>151</v>
          </cell>
          <cell r="H22">
            <v>358.1</v>
          </cell>
        </row>
        <row r="23">
          <cell r="F23">
            <v>1956</v>
          </cell>
          <cell r="H23">
            <v>8382.7</v>
          </cell>
        </row>
        <row r="24">
          <cell r="F24">
            <v>1239</v>
          </cell>
          <cell r="H24">
            <v>4099.8</v>
          </cell>
        </row>
        <row r="25">
          <cell r="F25">
            <v>2</v>
          </cell>
          <cell r="H25">
            <v>5.6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60815</v>
          </cell>
          <cell r="H21">
            <v>220455</v>
          </cell>
          <cell r="I21">
            <v>206000</v>
          </cell>
        </row>
        <row r="22">
          <cell r="F22">
            <v>27925</v>
          </cell>
          <cell r="H22">
            <v>73040</v>
          </cell>
          <cell r="I22">
            <v>68000</v>
          </cell>
        </row>
        <row r="23">
          <cell r="F23">
            <v>7680</v>
          </cell>
          <cell r="H23">
            <v>29820</v>
          </cell>
          <cell r="I23">
            <v>11300</v>
          </cell>
        </row>
        <row r="24">
          <cell r="F24">
            <v>4335</v>
          </cell>
          <cell r="H24">
            <v>15470</v>
          </cell>
          <cell r="I24">
            <v>3200</v>
          </cell>
        </row>
        <row r="25">
          <cell r="F25">
            <v>145</v>
          </cell>
          <cell r="H25">
            <v>330</v>
          </cell>
          <cell r="I25">
            <v>155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21">
          <cell r="F21">
            <v>64900</v>
          </cell>
          <cell r="H21">
            <v>189080</v>
          </cell>
        </row>
        <row r="22">
          <cell r="F22">
            <v>40875</v>
          </cell>
          <cell r="H22">
            <v>93795</v>
          </cell>
        </row>
        <row r="23">
          <cell r="F23">
            <v>6345</v>
          </cell>
          <cell r="H23">
            <v>27305</v>
          </cell>
        </row>
        <row r="24">
          <cell r="F24">
            <v>2480</v>
          </cell>
          <cell r="H24">
            <v>7810</v>
          </cell>
        </row>
        <row r="25">
          <cell r="F25">
            <v>95</v>
          </cell>
          <cell r="H25">
            <v>170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</sheetNames>
    <sheetDataSet>
      <sheetData sheetId="1">
        <row r="21">
          <cell r="F21">
            <v>291900</v>
          </cell>
          <cell r="H21">
            <v>1026000</v>
          </cell>
          <cell r="I21">
            <v>1025000</v>
          </cell>
        </row>
        <row r="22">
          <cell r="F22">
            <v>78600</v>
          </cell>
          <cell r="H22">
            <v>197000</v>
          </cell>
          <cell r="I22">
            <v>173500</v>
          </cell>
        </row>
        <row r="23">
          <cell r="F23">
            <v>22400</v>
          </cell>
          <cell r="H23">
            <v>85000</v>
          </cell>
          <cell r="I23">
            <v>72000</v>
          </cell>
        </row>
        <row r="24">
          <cell r="F24">
            <v>4500</v>
          </cell>
          <cell r="H24">
            <v>13500</v>
          </cell>
          <cell r="I24">
            <v>6600</v>
          </cell>
        </row>
        <row r="25">
          <cell r="F25">
            <v>560</v>
          </cell>
          <cell r="H25">
            <v>1500</v>
          </cell>
          <cell r="I25">
            <v>500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21">
          <cell r="F21">
            <v>275800</v>
          </cell>
          <cell r="H21">
            <v>783000</v>
          </cell>
        </row>
        <row r="22">
          <cell r="F22">
            <v>107900</v>
          </cell>
          <cell r="H22">
            <v>243000</v>
          </cell>
        </row>
        <row r="23">
          <cell r="F23">
            <v>19650</v>
          </cell>
          <cell r="H23">
            <v>75000</v>
          </cell>
        </row>
        <row r="24">
          <cell r="F24">
            <v>4000</v>
          </cell>
          <cell r="H24">
            <v>11500</v>
          </cell>
        </row>
        <row r="25">
          <cell r="F25">
            <v>300</v>
          </cell>
          <cell r="H25">
            <v>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11">
        <row r="168">
          <cell r="Z168">
            <v>14791.1</v>
          </cell>
          <cell r="AI168">
            <v>20713.1</v>
          </cell>
        </row>
        <row r="169">
          <cell r="Z169">
            <v>26965.8</v>
          </cell>
          <cell r="AI169">
            <v>47815.4</v>
          </cell>
        </row>
        <row r="170">
          <cell r="Z170">
            <v>299209.5</v>
          </cell>
          <cell r="AI170">
            <v>432127.1</v>
          </cell>
        </row>
        <row r="171">
          <cell r="Z171">
            <v>64448.4</v>
          </cell>
          <cell r="AI171">
            <v>97062.3</v>
          </cell>
        </row>
        <row r="172">
          <cell r="Z172">
            <v>87794.7</v>
          </cell>
          <cell r="AI172">
            <v>148448.9</v>
          </cell>
        </row>
        <row r="173">
          <cell r="Z173">
            <v>387118.1</v>
          </cell>
          <cell r="AI173">
            <v>507786.7</v>
          </cell>
        </row>
        <row r="174">
          <cell r="Z174">
            <v>50305.7</v>
          </cell>
          <cell r="AI174">
            <v>56181.2</v>
          </cell>
        </row>
        <row r="175">
          <cell r="Z175">
            <v>4779.5</v>
          </cell>
          <cell r="AI175">
            <v>5259.2</v>
          </cell>
        </row>
        <row r="176">
          <cell r="Z176">
            <v>497912.3</v>
          </cell>
          <cell r="AI176">
            <v>563770.4</v>
          </cell>
        </row>
        <row r="177">
          <cell r="Z177">
            <v>174399.7</v>
          </cell>
          <cell r="AI177">
            <v>235422.9</v>
          </cell>
        </row>
        <row r="178">
          <cell r="Z178">
            <v>8801</v>
          </cell>
          <cell r="AI178">
            <v>9816.7</v>
          </cell>
        </row>
        <row r="179">
          <cell r="Z179">
            <v>127098.3</v>
          </cell>
          <cell r="AI179">
            <v>146501.8</v>
          </cell>
        </row>
        <row r="180">
          <cell r="Z180">
            <v>112081.4</v>
          </cell>
          <cell r="AI180">
            <v>180445.4</v>
          </cell>
        </row>
        <row r="181">
          <cell r="Z181">
            <v>367928.1</v>
          </cell>
          <cell r="AI181">
            <v>786529.1</v>
          </cell>
        </row>
        <row r="182">
          <cell r="Z182">
            <v>187388.6</v>
          </cell>
          <cell r="AI182">
            <v>253952.9</v>
          </cell>
        </row>
        <row r="183">
          <cell r="Z183">
            <v>148467.5</v>
          </cell>
          <cell r="AI183">
            <v>191388.3</v>
          </cell>
        </row>
        <row r="184">
          <cell r="Z184">
            <v>165096.2</v>
          </cell>
          <cell r="AI184">
            <v>336333.5</v>
          </cell>
        </row>
        <row r="185">
          <cell r="Z185">
            <v>92234.2</v>
          </cell>
          <cell r="AI185">
            <v>168822.1</v>
          </cell>
        </row>
        <row r="186">
          <cell r="Z186">
            <v>78869.2</v>
          </cell>
          <cell r="AI186">
            <v>114024.3</v>
          </cell>
        </row>
        <row r="187">
          <cell r="Z187">
            <v>8341.9</v>
          </cell>
          <cell r="AI187">
            <v>10973.7</v>
          </cell>
        </row>
      </sheetData>
      <sheetData sheetId="12">
        <row r="168">
          <cell r="Z168">
            <v>25132.3</v>
          </cell>
          <cell r="AI168">
            <v>119540.9</v>
          </cell>
        </row>
        <row r="169">
          <cell r="Z169">
            <v>6808</v>
          </cell>
          <cell r="AI169">
            <v>28968.5</v>
          </cell>
        </row>
        <row r="170">
          <cell r="Z170">
            <v>5436.6</v>
          </cell>
          <cell r="AI170">
            <v>47378.6</v>
          </cell>
        </row>
        <row r="171">
          <cell r="Z171">
            <v>1400.8</v>
          </cell>
          <cell r="AI171">
            <v>6092.2</v>
          </cell>
        </row>
        <row r="172">
          <cell r="Z172">
            <v>0</v>
          </cell>
          <cell r="AI172">
            <v>6.7</v>
          </cell>
        </row>
        <row r="173">
          <cell r="Z173">
            <v>466.3</v>
          </cell>
          <cell r="AI173">
            <v>1864.1</v>
          </cell>
        </row>
        <row r="174">
          <cell r="Z174">
            <v>9941.6</v>
          </cell>
          <cell r="AI174">
            <v>36330.8</v>
          </cell>
        </row>
        <row r="175">
          <cell r="Z175">
            <v>7073.2</v>
          </cell>
          <cell r="AI175">
            <v>13783.5</v>
          </cell>
        </row>
        <row r="176">
          <cell r="Z176">
            <v>5416.8</v>
          </cell>
          <cell r="AI176">
            <v>30609.9</v>
          </cell>
        </row>
        <row r="177">
          <cell r="Z177">
            <v>12759.3</v>
          </cell>
          <cell r="AI177">
            <v>37583.9</v>
          </cell>
        </row>
        <row r="178">
          <cell r="Z178">
            <v>325.8</v>
          </cell>
          <cell r="AI178">
            <v>960.2</v>
          </cell>
        </row>
        <row r="179">
          <cell r="Z179">
            <v>38.8</v>
          </cell>
          <cell r="AI179">
            <v>220.7</v>
          </cell>
        </row>
        <row r="180">
          <cell r="Z180">
            <v>17679.4</v>
          </cell>
          <cell r="AI180">
            <v>87750.3</v>
          </cell>
        </row>
        <row r="181">
          <cell r="Z181">
            <v>22007.2</v>
          </cell>
          <cell r="AI181">
            <v>214989.5</v>
          </cell>
        </row>
        <row r="182">
          <cell r="Z182">
            <v>1877.1</v>
          </cell>
          <cell r="AI182">
            <v>8006.6</v>
          </cell>
        </row>
        <row r="183">
          <cell r="Z183">
            <v>96597.7</v>
          </cell>
          <cell r="AI183">
            <v>358455.2</v>
          </cell>
        </row>
        <row r="184">
          <cell r="Z184">
            <v>0</v>
          </cell>
          <cell r="AI184">
            <v>622.9</v>
          </cell>
        </row>
        <row r="185">
          <cell r="Z185">
            <v>104.8</v>
          </cell>
          <cell r="AI185">
            <v>3166.2</v>
          </cell>
        </row>
        <row r="186">
          <cell r="Z186">
            <v>27258</v>
          </cell>
          <cell r="AI186">
            <v>366401.7</v>
          </cell>
        </row>
        <row r="187">
          <cell r="Z187">
            <v>3032.3</v>
          </cell>
          <cell r="AI187">
            <v>43046</v>
          </cell>
        </row>
      </sheetData>
      <sheetData sheetId="13">
        <row r="168">
          <cell r="Z168">
            <v>329.1</v>
          </cell>
          <cell r="AI168">
            <v>8960.4</v>
          </cell>
        </row>
        <row r="169">
          <cell r="Z169">
            <v>1.4</v>
          </cell>
          <cell r="AI169">
            <v>492.8</v>
          </cell>
        </row>
        <row r="170">
          <cell r="Z170">
            <v>1010.9</v>
          </cell>
          <cell r="AI170">
            <v>17999</v>
          </cell>
        </row>
        <row r="171">
          <cell r="Z171">
            <v>1988</v>
          </cell>
          <cell r="AI171">
            <v>14034.3</v>
          </cell>
        </row>
        <row r="172">
          <cell r="Z172">
            <v>0</v>
          </cell>
          <cell r="AI172">
            <v>0</v>
          </cell>
        </row>
        <row r="173">
          <cell r="Z173">
            <v>0</v>
          </cell>
          <cell r="AI173">
            <v>0</v>
          </cell>
        </row>
        <row r="174">
          <cell r="Z174">
            <v>3077.9</v>
          </cell>
          <cell r="AI174">
            <v>11670.6</v>
          </cell>
        </row>
        <row r="175">
          <cell r="Z175">
            <v>0</v>
          </cell>
          <cell r="AI175">
            <v>1079.5</v>
          </cell>
        </row>
        <row r="176">
          <cell r="Z176">
            <v>0</v>
          </cell>
          <cell r="AI176">
            <v>79.4</v>
          </cell>
        </row>
        <row r="177">
          <cell r="Z177">
            <v>0</v>
          </cell>
          <cell r="AI177">
            <v>18.6</v>
          </cell>
        </row>
        <row r="178">
          <cell r="Z178">
            <v>2795.2</v>
          </cell>
          <cell r="AI178">
            <v>4591.4</v>
          </cell>
        </row>
        <row r="179">
          <cell r="Z179">
            <v>0</v>
          </cell>
          <cell r="AI179">
            <v>29.9</v>
          </cell>
        </row>
        <row r="180">
          <cell r="Z180">
            <v>12.3</v>
          </cell>
          <cell r="AI180">
            <v>49</v>
          </cell>
        </row>
        <row r="181">
          <cell r="Z181">
            <v>39.6</v>
          </cell>
          <cell r="AI181">
            <v>338.8</v>
          </cell>
        </row>
        <row r="182">
          <cell r="Z182">
            <v>23.8</v>
          </cell>
          <cell r="AI182">
            <v>23.8</v>
          </cell>
        </row>
        <row r="183">
          <cell r="Z183">
            <v>0</v>
          </cell>
          <cell r="AI183">
            <v>405.7</v>
          </cell>
        </row>
        <row r="184">
          <cell r="Z184">
            <v>0</v>
          </cell>
          <cell r="AI184">
            <v>0</v>
          </cell>
        </row>
        <row r="185">
          <cell r="Z185">
            <v>0</v>
          </cell>
          <cell r="AI185">
            <v>0</v>
          </cell>
        </row>
        <row r="186">
          <cell r="Z186">
            <v>1778.8</v>
          </cell>
          <cell r="AI186">
            <v>27785.2</v>
          </cell>
        </row>
        <row r="187">
          <cell r="Z187">
            <v>0.9</v>
          </cell>
          <cell r="AI187">
            <v>355.6</v>
          </cell>
        </row>
      </sheetData>
      <sheetData sheetId="15">
        <row r="168">
          <cell r="Z168">
            <v>306.9</v>
          </cell>
          <cell r="AI168">
            <v>311.4</v>
          </cell>
        </row>
        <row r="169">
          <cell r="Z169">
            <v>699.9</v>
          </cell>
          <cell r="AI169">
            <v>1378.9</v>
          </cell>
        </row>
        <row r="170">
          <cell r="Z170">
            <v>18292.5</v>
          </cell>
          <cell r="AI170">
            <v>27084.8</v>
          </cell>
        </row>
        <row r="171">
          <cell r="Z171">
            <v>267.7</v>
          </cell>
          <cell r="AI171">
            <v>389.5</v>
          </cell>
        </row>
        <row r="172">
          <cell r="Z172">
            <v>2427.9</v>
          </cell>
          <cell r="AI172">
            <v>5766.4</v>
          </cell>
        </row>
        <row r="173">
          <cell r="Z173">
            <v>55886.5</v>
          </cell>
          <cell r="AI173">
            <v>69054.5</v>
          </cell>
        </row>
        <row r="174">
          <cell r="Z174">
            <v>1672.7</v>
          </cell>
          <cell r="AI174">
            <v>1805.4</v>
          </cell>
        </row>
        <row r="175">
          <cell r="Z175">
            <v>1498</v>
          </cell>
          <cell r="AI175">
            <v>1742.7</v>
          </cell>
        </row>
        <row r="176">
          <cell r="Z176">
            <v>45003.3</v>
          </cell>
          <cell r="AI176">
            <v>58114.4</v>
          </cell>
        </row>
        <row r="177">
          <cell r="Z177">
            <v>15189.6</v>
          </cell>
          <cell r="AI177">
            <v>24230.6</v>
          </cell>
        </row>
        <row r="178">
          <cell r="Z178">
            <v>17.4</v>
          </cell>
          <cell r="AI178">
            <v>20.3</v>
          </cell>
        </row>
        <row r="179">
          <cell r="Z179">
            <v>4182.1</v>
          </cell>
          <cell r="AI179">
            <v>4624.9</v>
          </cell>
        </row>
        <row r="180">
          <cell r="Z180">
            <v>6702.7</v>
          </cell>
          <cell r="AI180">
            <v>10374.5</v>
          </cell>
        </row>
        <row r="181">
          <cell r="Z181">
            <v>31173.8</v>
          </cell>
          <cell r="AI181">
            <v>62232.9</v>
          </cell>
        </row>
        <row r="182">
          <cell r="Z182">
            <v>18501.4</v>
          </cell>
          <cell r="AI182">
            <v>27551</v>
          </cell>
        </row>
        <row r="183">
          <cell r="Z183">
            <v>38418.1</v>
          </cell>
          <cell r="AI183">
            <v>45291.6</v>
          </cell>
        </row>
        <row r="184">
          <cell r="Z184">
            <v>13361.6</v>
          </cell>
          <cell r="AI184">
            <v>27238.7</v>
          </cell>
        </row>
        <row r="185">
          <cell r="Z185">
            <v>8487.4</v>
          </cell>
          <cell r="AI185">
            <v>19468.4</v>
          </cell>
        </row>
        <row r="186">
          <cell r="Z186">
            <v>3489.9</v>
          </cell>
          <cell r="AI186">
            <v>4370</v>
          </cell>
        </row>
        <row r="187">
          <cell r="Z187">
            <v>3172.9</v>
          </cell>
          <cell r="AI187">
            <v>4651.8</v>
          </cell>
        </row>
      </sheetData>
      <sheetData sheetId="16">
        <row r="168">
          <cell r="Z168">
            <v>1180.2</v>
          </cell>
          <cell r="AI168">
            <v>1449.4</v>
          </cell>
        </row>
        <row r="169">
          <cell r="Z169">
            <v>167.4</v>
          </cell>
          <cell r="AI169">
            <v>308.5</v>
          </cell>
        </row>
        <row r="170">
          <cell r="Z170">
            <v>1236.9</v>
          </cell>
          <cell r="AI170">
            <v>2099.8</v>
          </cell>
        </row>
        <row r="171">
          <cell r="Z171">
            <v>229.6</v>
          </cell>
          <cell r="AI171">
            <v>455.5</v>
          </cell>
        </row>
        <row r="172">
          <cell r="Z172">
            <v>7440.6</v>
          </cell>
          <cell r="AI172">
            <v>19937.3</v>
          </cell>
        </row>
        <row r="173">
          <cell r="Z173">
            <v>41838</v>
          </cell>
          <cell r="AI173">
            <v>56938.4</v>
          </cell>
        </row>
        <row r="174">
          <cell r="Z174">
            <v>113.8</v>
          </cell>
          <cell r="AI174">
            <v>115.8</v>
          </cell>
        </row>
        <row r="175">
          <cell r="Z175">
            <v>175.6</v>
          </cell>
          <cell r="AI175">
            <v>175.6</v>
          </cell>
        </row>
        <row r="176">
          <cell r="Z176">
            <v>9374.7</v>
          </cell>
          <cell r="AI176">
            <v>12697.3</v>
          </cell>
        </row>
        <row r="177">
          <cell r="Z177">
            <v>1595.4</v>
          </cell>
          <cell r="AI177">
            <v>3106.8</v>
          </cell>
        </row>
        <row r="178">
          <cell r="Z178">
            <v>15.9</v>
          </cell>
          <cell r="AI178">
            <v>15.9</v>
          </cell>
        </row>
        <row r="179">
          <cell r="Z179">
            <v>1234.6</v>
          </cell>
          <cell r="AI179">
            <v>1676.1</v>
          </cell>
        </row>
        <row r="180">
          <cell r="Z180">
            <v>1364.3</v>
          </cell>
          <cell r="AI180">
            <v>1858</v>
          </cell>
        </row>
        <row r="181">
          <cell r="Z181">
            <v>4266.6</v>
          </cell>
          <cell r="AI181">
            <v>7961.2</v>
          </cell>
        </row>
        <row r="182">
          <cell r="Z182">
            <v>30198.1</v>
          </cell>
          <cell r="AI182">
            <v>43476.5</v>
          </cell>
        </row>
        <row r="183">
          <cell r="Z183">
            <v>1072.9</v>
          </cell>
          <cell r="AI183">
            <v>1299.7</v>
          </cell>
        </row>
        <row r="184">
          <cell r="Z184">
            <v>15409</v>
          </cell>
          <cell r="AI184">
            <v>28833.2</v>
          </cell>
        </row>
        <row r="185">
          <cell r="Z185">
            <v>11648.9</v>
          </cell>
          <cell r="AI185">
            <v>15823.8</v>
          </cell>
        </row>
        <row r="186">
          <cell r="Z186">
            <v>1212.5</v>
          </cell>
          <cell r="AI186">
            <v>1613.4</v>
          </cell>
        </row>
        <row r="187">
          <cell r="Z187">
            <v>82.1</v>
          </cell>
          <cell r="AI187">
            <v>82.1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ECOLTE N+1"/>
      <sheetName val="commentaires"/>
    </sheetNames>
    <sheetDataSet>
      <sheetData sheetId="0">
        <row r="21">
          <cell r="F21">
            <v>78000</v>
          </cell>
          <cell r="H21">
            <v>312000</v>
          </cell>
          <cell r="I21">
            <v>295000</v>
          </cell>
        </row>
        <row r="22">
          <cell r="F22">
            <v>2350</v>
          </cell>
          <cell r="H22">
            <v>7050</v>
          </cell>
          <cell r="I22">
            <v>5600</v>
          </cell>
        </row>
        <row r="23">
          <cell r="F23">
            <v>6100</v>
          </cell>
          <cell r="H23">
            <v>25620</v>
          </cell>
          <cell r="I23">
            <v>22000</v>
          </cell>
        </row>
        <row r="24">
          <cell r="F24">
            <v>13800</v>
          </cell>
          <cell r="H24">
            <v>53820</v>
          </cell>
          <cell r="I24">
            <v>48000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21">
          <cell r="F21">
            <v>76850</v>
          </cell>
          <cell r="H21">
            <v>261290</v>
          </cell>
        </row>
        <row r="22">
          <cell r="F22">
            <v>3300</v>
          </cell>
          <cell r="H22">
            <v>9570</v>
          </cell>
        </row>
        <row r="23">
          <cell r="F23">
            <v>7050</v>
          </cell>
          <cell r="H23">
            <v>33135</v>
          </cell>
        </row>
        <row r="24">
          <cell r="F24">
            <v>13250</v>
          </cell>
          <cell r="H24">
            <v>49025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  <sheetDataSet>
      <sheetData sheetId="0">
        <row r="21">
          <cell r="F21">
            <v>97995</v>
          </cell>
          <cell r="H21">
            <v>355306</v>
          </cell>
          <cell r="I21">
            <v>338000</v>
          </cell>
        </row>
        <row r="22">
          <cell r="F22">
            <v>157990</v>
          </cell>
          <cell r="H22">
            <v>389276</v>
          </cell>
          <cell r="I22">
            <v>359000</v>
          </cell>
        </row>
        <row r="23">
          <cell r="F23">
            <v>16380</v>
          </cell>
          <cell r="H23">
            <v>57280</v>
          </cell>
          <cell r="I23">
            <v>45500</v>
          </cell>
        </row>
        <row r="24">
          <cell r="F24">
            <v>1845</v>
          </cell>
          <cell r="H24">
            <v>5074</v>
          </cell>
          <cell r="I24">
            <v>1900</v>
          </cell>
        </row>
        <row r="25">
          <cell r="F25">
            <v>1210</v>
          </cell>
          <cell r="H25">
            <v>2990</v>
          </cell>
          <cell r="I25">
            <v>1200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21">
          <cell r="F21">
            <v>69965</v>
          </cell>
          <cell r="H21">
            <v>194299</v>
          </cell>
        </row>
        <row r="22">
          <cell r="F22">
            <v>197960</v>
          </cell>
          <cell r="H22">
            <v>391016</v>
          </cell>
        </row>
        <row r="23">
          <cell r="F23">
            <v>14050</v>
          </cell>
          <cell r="H23">
            <v>55443</v>
          </cell>
        </row>
        <row r="24">
          <cell r="F24">
            <v>1215</v>
          </cell>
          <cell r="H24">
            <v>3308</v>
          </cell>
        </row>
        <row r="25">
          <cell r="F25">
            <v>405</v>
          </cell>
          <cell r="H25">
            <v>983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89600</v>
          </cell>
          <cell r="H21">
            <v>313600</v>
          </cell>
          <cell r="I21">
            <v>310000</v>
          </cell>
        </row>
        <row r="22">
          <cell r="F22">
            <v>200</v>
          </cell>
          <cell r="H22">
            <v>480</v>
          </cell>
          <cell r="I22">
            <v>350</v>
          </cell>
        </row>
        <row r="23">
          <cell r="F23">
            <v>5300</v>
          </cell>
          <cell r="H23">
            <v>23558.500000000004</v>
          </cell>
          <cell r="I23">
            <v>25000</v>
          </cell>
        </row>
        <row r="24">
          <cell r="F24">
            <v>6600</v>
          </cell>
          <cell r="H24">
            <v>33528</v>
          </cell>
          <cell r="I24">
            <v>27000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21">
          <cell r="F21">
            <v>93300</v>
          </cell>
          <cell r="H21">
            <v>331215</v>
          </cell>
        </row>
        <row r="22">
          <cell r="F22">
            <v>300</v>
          </cell>
          <cell r="H22">
            <v>750</v>
          </cell>
        </row>
        <row r="23">
          <cell r="F23">
            <v>6900</v>
          </cell>
          <cell r="H23">
            <v>29808</v>
          </cell>
        </row>
        <row r="24">
          <cell r="F24">
            <v>7300</v>
          </cell>
          <cell r="H24">
            <v>28689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ESTIPREV N+1"/>
    </sheetNames>
    <sheetDataSet>
      <sheetData sheetId="0">
        <row r="21">
          <cell r="F21">
            <v>48900</v>
          </cell>
          <cell r="H21">
            <v>177510</v>
          </cell>
          <cell r="I21">
            <v>176000</v>
          </cell>
        </row>
        <row r="22">
          <cell r="F22">
            <v>750</v>
          </cell>
          <cell r="H22">
            <v>1935</v>
          </cell>
          <cell r="I22">
            <v>1935</v>
          </cell>
        </row>
        <row r="23">
          <cell r="F23">
            <v>5670</v>
          </cell>
          <cell r="H23">
            <v>24522</v>
          </cell>
          <cell r="I23">
            <v>20000</v>
          </cell>
        </row>
        <row r="24">
          <cell r="F24">
            <v>4270</v>
          </cell>
          <cell r="H24">
            <v>21700</v>
          </cell>
          <cell r="I24">
            <v>18500</v>
          </cell>
        </row>
        <row r="25">
          <cell r="F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21">
          <cell r="F21">
            <v>50100</v>
          </cell>
          <cell r="H21">
            <v>169730</v>
          </cell>
        </row>
        <row r="22">
          <cell r="F22">
            <v>1600</v>
          </cell>
          <cell r="H22">
            <v>4280</v>
          </cell>
        </row>
        <row r="23">
          <cell r="F23">
            <v>5800</v>
          </cell>
          <cell r="H23">
            <v>23170</v>
          </cell>
        </row>
        <row r="24">
          <cell r="F24">
            <v>4600</v>
          </cell>
          <cell r="H24">
            <v>16100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-1"/>
      <sheetName val="Nomenclatures"/>
      <sheetName val="Feuille4"/>
    </sheetNames>
    <sheetDataSet>
      <sheetData sheetId="0">
        <row r="21">
          <cell r="F21">
            <v>47521</v>
          </cell>
          <cell r="H21">
            <v>139256</v>
          </cell>
          <cell r="I21">
            <v>130000</v>
          </cell>
        </row>
        <row r="22">
          <cell r="F22">
            <v>203639</v>
          </cell>
          <cell r="H22">
            <v>454276.7</v>
          </cell>
          <cell r="I22">
            <v>400000</v>
          </cell>
        </row>
        <row r="23">
          <cell r="F23">
            <v>4947</v>
          </cell>
          <cell r="H23">
            <v>15267.5</v>
          </cell>
          <cell r="I23">
            <v>10000</v>
          </cell>
        </row>
        <row r="24">
          <cell r="F24">
            <v>5438</v>
          </cell>
          <cell r="H24">
            <v>11925.3</v>
          </cell>
          <cell r="I24">
            <v>6000</v>
          </cell>
        </row>
        <row r="25">
          <cell r="F25">
            <v>25218</v>
          </cell>
          <cell r="H25">
            <v>71472.3</v>
          </cell>
          <cell r="I25">
            <v>61628.459472598086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21">
          <cell r="F21">
            <v>46853</v>
          </cell>
          <cell r="H21">
            <v>133224</v>
          </cell>
        </row>
        <row r="22">
          <cell r="F22">
            <v>213191</v>
          </cell>
          <cell r="H22">
            <v>383743</v>
          </cell>
        </row>
        <row r="23">
          <cell r="F23">
            <v>2487</v>
          </cell>
          <cell r="H23">
            <v>6458</v>
          </cell>
        </row>
        <row r="24">
          <cell r="F24">
            <v>2748</v>
          </cell>
          <cell r="H24">
            <v>4943</v>
          </cell>
        </row>
        <row r="25">
          <cell r="F25">
            <v>14935</v>
          </cell>
          <cell r="H25">
            <v>33606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19095</v>
          </cell>
          <cell r="H21">
            <v>61673</v>
          </cell>
          <cell r="I21">
            <v>53850</v>
          </cell>
        </row>
        <row r="22">
          <cell r="F22">
            <v>12970</v>
          </cell>
          <cell r="H22">
            <v>36450</v>
          </cell>
          <cell r="I22">
            <v>31000</v>
          </cell>
        </row>
        <row r="23">
          <cell r="F23">
            <v>1815</v>
          </cell>
          <cell r="H23">
            <v>5685</v>
          </cell>
          <cell r="I23">
            <v>1730</v>
          </cell>
        </row>
        <row r="24">
          <cell r="F24">
            <v>626</v>
          </cell>
          <cell r="H24">
            <v>1671</v>
          </cell>
          <cell r="I24">
            <v>330</v>
          </cell>
        </row>
        <row r="25">
          <cell r="F25">
            <v>387</v>
          </cell>
          <cell r="H25">
            <v>968</v>
          </cell>
          <cell r="I25">
            <v>450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+1"/>
    </sheetNames>
    <sheetDataSet>
      <sheetData sheetId="0">
        <row r="21">
          <cell r="F21">
            <v>4200</v>
          </cell>
          <cell r="H21">
            <v>11340</v>
          </cell>
          <cell r="I21">
            <v>9000</v>
          </cell>
        </row>
        <row r="22">
          <cell r="F22">
            <v>26500</v>
          </cell>
          <cell r="H22">
            <v>53000</v>
          </cell>
          <cell r="I22">
            <v>42000</v>
          </cell>
        </row>
        <row r="23">
          <cell r="F23">
            <v>1000</v>
          </cell>
          <cell r="H23">
            <v>3400</v>
          </cell>
          <cell r="I23">
            <v>3000</v>
          </cell>
        </row>
        <row r="24">
          <cell r="F24">
            <v>100</v>
          </cell>
          <cell r="H24">
            <v>200</v>
          </cell>
        </row>
        <row r="25">
          <cell r="F25">
            <v>200</v>
          </cell>
          <cell r="H25">
            <v>400</v>
          </cell>
          <cell r="I25">
            <v>400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21">
          <cell r="F21">
            <v>4900</v>
          </cell>
          <cell r="H21">
            <v>15600</v>
          </cell>
        </row>
        <row r="22">
          <cell r="F22">
            <v>27400</v>
          </cell>
          <cell r="H22">
            <v>49605</v>
          </cell>
        </row>
        <row r="23">
          <cell r="F23">
            <v>1000</v>
          </cell>
          <cell r="H23">
            <v>3100</v>
          </cell>
        </row>
        <row r="24">
          <cell r="F24">
            <v>100</v>
          </cell>
          <cell r="H24">
            <v>200</v>
          </cell>
        </row>
        <row r="25">
          <cell r="F25">
            <v>200</v>
          </cell>
          <cell r="H25">
            <v>460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11">
        <row r="168">
          <cell r="AI168">
            <v>21608.4</v>
          </cell>
        </row>
        <row r="169">
          <cell r="AI169">
            <v>38363.2</v>
          </cell>
        </row>
        <row r="170">
          <cell r="AI170">
            <v>411630.5</v>
          </cell>
        </row>
        <row r="171">
          <cell r="AI171">
            <v>83884.4</v>
          </cell>
        </row>
        <row r="172">
          <cell r="AI172">
            <v>75305.6</v>
          </cell>
        </row>
        <row r="173">
          <cell r="AI173">
            <v>404865.7</v>
          </cell>
        </row>
        <row r="174">
          <cell r="AI174">
            <v>62373.4</v>
          </cell>
        </row>
        <row r="175">
          <cell r="AI175">
            <v>4675.9</v>
          </cell>
        </row>
        <row r="176">
          <cell r="AI176">
            <v>639816.6</v>
          </cell>
        </row>
        <row r="177">
          <cell r="AI177">
            <v>338533.2</v>
          </cell>
        </row>
        <row r="178">
          <cell r="AI178">
            <v>11978.5</v>
          </cell>
        </row>
        <row r="179">
          <cell r="AI179">
            <v>118028</v>
          </cell>
        </row>
        <row r="180">
          <cell r="AI180">
            <v>133711.9</v>
          </cell>
        </row>
        <row r="181">
          <cell r="AI181">
            <v>549084.4</v>
          </cell>
        </row>
        <row r="182">
          <cell r="AI182">
            <v>206855.8</v>
          </cell>
        </row>
        <row r="183">
          <cell r="AI183">
            <v>273539.6</v>
          </cell>
        </row>
        <row r="184">
          <cell r="AI184">
            <v>160361.6</v>
          </cell>
        </row>
        <row r="185">
          <cell r="AI185">
            <v>97825.4</v>
          </cell>
        </row>
        <row r="186">
          <cell r="AI186">
            <v>77535.2</v>
          </cell>
        </row>
        <row r="187">
          <cell r="AI187">
            <v>5929.1</v>
          </cell>
        </row>
      </sheetData>
      <sheetData sheetId="12">
        <row r="168">
          <cell r="AI168">
            <v>93121</v>
          </cell>
        </row>
        <row r="169">
          <cell r="AI169">
            <v>11152.8</v>
          </cell>
        </row>
        <row r="170">
          <cell r="AI170">
            <v>28858.1</v>
          </cell>
        </row>
        <row r="171">
          <cell r="AI171">
            <v>3335.9</v>
          </cell>
        </row>
        <row r="172">
          <cell r="AI172">
            <v>0</v>
          </cell>
        </row>
        <row r="173">
          <cell r="AI173">
            <v>577.9</v>
          </cell>
        </row>
        <row r="174">
          <cell r="AI174">
            <v>33366.8</v>
          </cell>
        </row>
        <row r="175">
          <cell r="AI175">
            <v>7618.6</v>
          </cell>
        </row>
        <row r="176">
          <cell r="AI176">
            <v>17926.4</v>
          </cell>
        </row>
        <row r="177">
          <cell r="AI177">
            <v>11756.3</v>
          </cell>
        </row>
        <row r="178">
          <cell r="AI178">
            <v>593.3</v>
          </cell>
        </row>
        <row r="179">
          <cell r="AI179">
            <v>84.9</v>
          </cell>
        </row>
        <row r="180">
          <cell r="AI180">
            <v>28320.9</v>
          </cell>
        </row>
        <row r="181">
          <cell r="AI181">
            <v>54695.1</v>
          </cell>
        </row>
        <row r="182">
          <cell r="AI182">
            <v>3051.8</v>
          </cell>
        </row>
        <row r="183">
          <cell r="AI183">
            <v>221227.3</v>
          </cell>
        </row>
        <row r="184">
          <cell r="AI184">
            <v>87</v>
          </cell>
        </row>
        <row r="185">
          <cell r="AI185">
            <v>109.8</v>
          </cell>
        </row>
        <row r="186">
          <cell r="AI186">
            <v>236487.7</v>
          </cell>
        </row>
        <row r="187">
          <cell r="AI187">
            <v>23468.9</v>
          </cell>
        </row>
      </sheetData>
      <sheetData sheetId="13">
        <row r="168">
          <cell r="AI168">
            <v>7016.9</v>
          </cell>
        </row>
        <row r="169">
          <cell r="AI169">
            <v>120.8</v>
          </cell>
        </row>
        <row r="170">
          <cell r="AI170">
            <v>12950.2</v>
          </cell>
        </row>
        <row r="171">
          <cell r="AI171">
            <v>8824.3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11107.4</v>
          </cell>
        </row>
        <row r="175">
          <cell r="AI175">
            <v>0</v>
          </cell>
        </row>
        <row r="176">
          <cell r="AI176">
            <v>61.2</v>
          </cell>
        </row>
        <row r="177">
          <cell r="AI177">
            <v>0</v>
          </cell>
        </row>
        <row r="178">
          <cell r="AI178">
            <v>3375.3</v>
          </cell>
        </row>
        <row r="179">
          <cell r="AI179">
            <v>18.4</v>
          </cell>
        </row>
        <row r="180">
          <cell r="AI180">
            <v>137.8</v>
          </cell>
        </row>
        <row r="181">
          <cell r="AI181">
            <v>216.2</v>
          </cell>
        </row>
        <row r="182">
          <cell r="AI182">
            <v>10.1</v>
          </cell>
        </row>
        <row r="183">
          <cell r="AI183">
            <v>513.1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10680.1</v>
          </cell>
        </row>
        <row r="187">
          <cell r="AI187">
            <v>0</v>
          </cell>
        </row>
      </sheetData>
      <sheetData sheetId="15">
        <row r="168">
          <cell r="AI168">
            <v>577.4</v>
          </cell>
        </row>
        <row r="169">
          <cell r="AI169">
            <v>849.7</v>
          </cell>
        </row>
        <row r="170">
          <cell r="AI170">
            <v>19148.3</v>
          </cell>
        </row>
        <row r="171">
          <cell r="AI171">
            <v>179.1</v>
          </cell>
        </row>
        <row r="172">
          <cell r="AI172">
            <v>1009.9</v>
          </cell>
        </row>
        <row r="173">
          <cell r="AI173">
            <v>45373</v>
          </cell>
        </row>
        <row r="174">
          <cell r="AI174">
            <v>2395.5</v>
          </cell>
        </row>
        <row r="175">
          <cell r="AI175">
            <v>1821.9</v>
          </cell>
        </row>
        <row r="176">
          <cell r="AI176">
            <v>52894.8</v>
          </cell>
        </row>
        <row r="177">
          <cell r="AI177">
            <v>13289.8</v>
          </cell>
        </row>
        <row r="178">
          <cell r="AI178">
            <v>3.4</v>
          </cell>
        </row>
        <row r="179">
          <cell r="AI179">
            <v>5874.1</v>
          </cell>
        </row>
        <row r="180">
          <cell r="AI180">
            <v>8030.4</v>
          </cell>
        </row>
        <row r="181">
          <cell r="AI181">
            <v>33124.6</v>
          </cell>
        </row>
        <row r="182">
          <cell r="AI182">
            <v>13992.8</v>
          </cell>
        </row>
        <row r="183">
          <cell r="AI183">
            <v>37451.8</v>
          </cell>
        </row>
        <row r="184">
          <cell r="AI184">
            <v>11899.2</v>
          </cell>
        </row>
        <row r="185">
          <cell r="AI185">
            <v>8284.7</v>
          </cell>
        </row>
        <row r="186">
          <cell r="AI186">
            <v>7570.6</v>
          </cell>
        </row>
        <row r="187">
          <cell r="AI187">
            <v>2401</v>
          </cell>
        </row>
      </sheetData>
      <sheetData sheetId="16">
        <row r="168">
          <cell r="AI168">
            <v>1104.4</v>
          </cell>
        </row>
        <row r="169">
          <cell r="AI169">
            <v>131.8</v>
          </cell>
        </row>
        <row r="170">
          <cell r="AI170">
            <v>1369.7</v>
          </cell>
        </row>
        <row r="171">
          <cell r="AI171">
            <v>171.4</v>
          </cell>
        </row>
        <row r="172">
          <cell r="AI172">
            <v>7187.9</v>
          </cell>
        </row>
        <row r="173">
          <cell r="AI173">
            <v>42690.1</v>
          </cell>
        </row>
        <row r="174">
          <cell r="AI174">
            <v>141.6</v>
          </cell>
        </row>
        <row r="175">
          <cell r="AI175">
            <v>215.8</v>
          </cell>
        </row>
        <row r="176">
          <cell r="AI176">
            <v>10387</v>
          </cell>
        </row>
        <row r="177">
          <cell r="AI177">
            <v>1351.3</v>
          </cell>
        </row>
        <row r="178">
          <cell r="AI178">
            <v>3.4</v>
          </cell>
        </row>
        <row r="179">
          <cell r="AI179">
            <v>2279</v>
          </cell>
        </row>
        <row r="180">
          <cell r="AI180">
            <v>2755.3</v>
          </cell>
        </row>
        <row r="181">
          <cell r="AI181">
            <v>5024.7</v>
          </cell>
        </row>
        <row r="182">
          <cell r="AI182">
            <v>35331.7</v>
          </cell>
        </row>
        <row r="183">
          <cell r="AI183">
            <v>1171.3</v>
          </cell>
        </row>
        <row r="184">
          <cell r="AI184">
            <v>11749</v>
          </cell>
        </row>
        <row r="185">
          <cell r="AI185">
            <v>13788.7</v>
          </cell>
        </row>
        <row r="186">
          <cell r="AI186">
            <v>2712.4</v>
          </cell>
        </row>
        <row r="187">
          <cell r="AI187">
            <v>30.2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21">
          <cell r="F21">
            <v>19580</v>
          </cell>
          <cell r="H21">
            <v>52441</v>
          </cell>
        </row>
        <row r="22">
          <cell r="F22">
            <v>12445</v>
          </cell>
          <cell r="H22">
            <v>31599</v>
          </cell>
        </row>
        <row r="23">
          <cell r="F23">
            <v>1411</v>
          </cell>
          <cell r="H23">
            <v>4311</v>
          </cell>
        </row>
        <row r="24">
          <cell r="F24">
            <v>378</v>
          </cell>
          <cell r="H24">
            <v>1013</v>
          </cell>
        </row>
        <row r="25">
          <cell r="F25">
            <v>230</v>
          </cell>
          <cell r="H25">
            <v>492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21">
          <cell r="F21">
            <v>170600</v>
          </cell>
          <cell r="H21">
            <v>589120</v>
          </cell>
          <cell r="I21">
            <v>550000</v>
          </cell>
        </row>
        <row r="22">
          <cell r="F22">
            <v>22000</v>
          </cell>
          <cell r="H22">
            <v>56120</v>
          </cell>
          <cell r="I22">
            <v>52000</v>
          </cell>
        </row>
        <row r="23">
          <cell r="F23">
            <v>12500</v>
          </cell>
          <cell r="H23">
            <v>36250</v>
          </cell>
          <cell r="I23">
            <v>26000</v>
          </cell>
        </row>
        <row r="24">
          <cell r="F24">
            <v>2380</v>
          </cell>
          <cell r="H24">
            <v>4998</v>
          </cell>
          <cell r="I24">
            <v>1800</v>
          </cell>
        </row>
        <row r="25">
          <cell r="F25">
            <v>14300</v>
          </cell>
          <cell r="H25">
            <v>43570</v>
          </cell>
          <cell r="I25">
            <v>38000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21">
          <cell r="F21">
            <v>165200</v>
          </cell>
          <cell r="H21">
            <v>427550</v>
          </cell>
        </row>
        <row r="22">
          <cell r="F22">
            <v>26700</v>
          </cell>
          <cell r="H22">
            <v>51500</v>
          </cell>
        </row>
        <row r="23">
          <cell r="F23">
            <v>10090</v>
          </cell>
          <cell r="H23">
            <v>39167</v>
          </cell>
        </row>
        <row r="24">
          <cell r="F24">
            <v>1680</v>
          </cell>
          <cell r="H24">
            <v>4368</v>
          </cell>
        </row>
        <row r="25">
          <cell r="F25">
            <v>7590</v>
          </cell>
          <cell r="H25">
            <v>22338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21">
          <cell r="F21">
            <v>29800</v>
          </cell>
          <cell r="H21">
            <v>116220</v>
          </cell>
          <cell r="I21">
            <v>116000</v>
          </cell>
        </row>
        <row r="22">
          <cell r="F22">
            <v>3010</v>
          </cell>
          <cell r="H22">
            <v>7224</v>
          </cell>
          <cell r="I22">
            <v>6500</v>
          </cell>
        </row>
        <row r="23">
          <cell r="F23">
            <v>410</v>
          </cell>
          <cell r="H23">
            <v>1435</v>
          </cell>
          <cell r="I23">
            <v>350</v>
          </cell>
        </row>
        <row r="24">
          <cell r="F24">
            <v>620</v>
          </cell>
          <cell r="H24">
            <v>2790</v>
          </cell>
          <cell r="I24">
            <v>350</v>
          </cell>
        </row>
        <row r="25">
          <cell r="F25">
            <v>10340</v>
          </cell>
          <cell r="H25">
            <v>28952</v>
          </cell>
          <cell r="I25">
            <v>28000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21">
          <cell r="F21">
            <v>30000</v>
          </cell>
          <cell r="H21">
            <v>96000</v>
          </cell>
        </row>
        <row r="22">
          <cell r="F22">
            <v>3400</v>
          </cell>
          <cell r="H22">
            <v>9180</v>
          </cell>
        </row>
        <row r="23">
          <cell r="F23">
            <v>480</v>
          </cell>
          <cell r="H23">
            <v>1920</v>
          </cell>
        </row>
        <row r="24">
          <cell r="F24">
            <v>460</v>
          </cell>
          <cell r="H24">
            <v>1748</v>
          </cell>
        </row>
        <row r="25">
          <cell r="F25">
            <v>6300</v>
          </cell>
          <cell r="H25">
            <v>18900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zoomScale="90" zoomScaleNormal="90" workbookViewId="0" topLeftCell="B1">
      <pane xSplit="1" topLeftCell="C2" activePane="topRight" state="frozen"/>
      <selection pane="topLeft" activeCell="B2" sqref="B2"/>
      <selection pane="topRight" activeCell="M43" sqref="M42:M43"/>
    </sheetView>
  </sheetViews>
  <sheetFormatPr defaultColWidth="12" defaultRowHeight="11.25"/>
  <cols>
    <col min="1" max="1" width="5.66015625" style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4.66015625" style="1" customWidth="1"/>
    <col min="11" max="13" width="13.66015625" style="1" customWidth="1"/>
    <col min="14" max="14" width="22" style="1" customWidth="1"/>
    <col min="15" max="17" width="10.66015625" style="1" customWidth="1"/>
    <col min="18" max="18" width="11.5" style="1" customWidth="1"/>
    <col min="19" max="16384" width="11.5" style="1" customWidth="1"/>
  </cols>
  <sheetData>
    <row r="1" spans="1:2" ht="12">
      <c r="A1" s="1">
        <v>10285</v>
      </c>
      <c r="B1" s="46" t="s">
        <v>36</v>
      </c>
    </row>
    <row r="2" spans="1:5" ht="12">
      <c r="A2" s="1">
        <v>18512</v>
      </c>
      <c r="B2" s="87"/>
      <c r="E2" s="7"/>
    </row>
    <row r="3" ht="15" customHeight="1" hidden="1">
      <c r="A3" s="1">
        <v>31465</v>
      </c>
    </row>
    <row r="4" spans="1:14" s="6" customFormat="1" ht="15" customHeight="1" thickBot="1">
      <c r="A4" s="6">
        <v>6356</v>
      </c>
      <c r="B4" s="14"/>
      <c r="D4" s="7"/>
      <c r="E4" s="8"/>
      <c r="N4" s="6" t="s">
        <v>42</v>
      </c>
    </row>
    <row r="5" spans="1:10" ht="30">
      <c r="A5" s="1">
        <v>13608</v>
      </c>
      <c r="B5" s="52" t="s">
        <v>56</v>
      </c>
      <c r="C5" s="52"/>
      <c r="D5" s="53"/>
      <c r="E5" s="54"/>
      <c r="F5" s="54"/>
      <c r="G5" s="54"/>
      <c r="H5" s="54"/>
      <c r="I5" s="55"/>
      <c r="J5" s="56"/>
    </row>
    <row r="6" spans="1:8" ht="15" customHeight="1">
      <c r="A6" s="1">
        <v>7877</v>
      </c>
      <c r="B6" s="57"/>
      <c r="C6"/>
      <c r="D6"/>
      <c r="E6"/>
      <c r="F6"/>
      <c r="G6"/>
      <c r="H6"/>
    </row>
    <row r="7" spans="1:3" ht="11.25" thickBot="1">
      <c r="A7" s="1">
        <v>1679</v>
      </c>
      <c r="C7" s="2" t="s">
        <v>41</v>
      </c>
    </row>
    <row r="8" spans="1:19" ht="16.5" thickTop="1">
      <c r="A8" s="1">
        <v>16914</v>
      </c>
      <c r="B8" s="60" t="s">
        <v>0</v>
      </c>
      <c r="C8" s="161" t="s">
        <v>1</v>
      </c>
      <c r="D8" s="162"/>
      <c r="E8" s="162"/>
      <c r="F8" s="163"/>
      <c r="G8" s="61" t="s">
        <v>57</v>
      </c>
      <c r="H8" s="61" t="s">
        <v>43</v>
      </c>
      <c r="I8" s="62"/>
      <c r="J8" s="63" t="s">
        <v>3</v>
      </c>
      <c r="K8" s="63"/>
      <c r="L8" s="159" t="s">
        <v>58</v>
      </c>
      <c r="M8" s="159" t="s">
        <v>45</v>
      </c>
      <c r="O8" s="18" t="s">
        <v>0</v>
      </c>
      <c r="P8" s="21"/>
      <c r="Q8" s="22" t="s">
        <v>1</v>
      </c>
      <c r="R8" s="32"/>
      <c r="S8" s="61" t="s">
        <v>43</v>
      </c>
    </row>
    <row r="9" spans="1:19" ht="12.75">
      <c r="A9" s="1">
        <v>7818</v>
      </c>
      <c r="B9" s="64"/>
      <c r="C9" s="88" t="s">
        <v>57</v>
      </c>
      <c r="D9" s="89" t="s">
        <v>57</v>
      </c>
      <c r="E9" s="89" t="s">
        <v>57</v>
      </c>
      <c r="F9" s="90" t="s">
        <v>59</v>
      </c>
      <c r="G9" s="66" t="s">
        <v>4</v>
      </c>
      <c r="H9" s="66" t="s">
        <v>4</v>
      </c>
      <c r="I9" s="67" t="s">
        <v>2</v>
      </c>
      <c r="J9" s="68"/>
      <c r="K9" s="69"/>
      <c r="L9" s="160"/>
      <c r="M9" s="160"/>
      <c r="O9" s="10" t="s">
        <v>60</v>
      </c>
      <c r="P9" s="23"/>
      <c r="Q9" s="24"/>
      <c r="R9" s="33"/>
      <c r="S9" s="66" t="s">
        <v>4</v>
      </c>
    </row>
    <row r="10" spans="1:19" ht="12" customHeight="1">
      <c r="A10" s="1">
        <v>30702</v>
      </c>
      <c r="B10" s="64"/>
      <c r="C10" s="91" t="s">
        <v>5</v>
      </c>
      <c r="D10" s="92" t="s">
        <v>6</v>
      </c>
      <c r="E10" s="65" t="s">
        <v>7</v>
      </c>
      <c r="F10" s="93" t="s">
        <v>7</v>
      </c>
      <c r="G10" s="33" t="s">
        <v>8</v>
      </c>
      <c r="H10" s="33" t="s">
        <v>8</v>
      </c>
      <c r="I10" s="70" t="s">
        <v>14</v>
      </c>
      <c r="J10" s="84" t="s">
        <v>61</v>
      </c>
      <c r="K10" s="84" t="s">
        <v>44</v>
      </c>
      <c r="L10" s="160"/>
      <c r="M10" s="160"/>
      <c r="N10" s="59"/>
      <c r="O10" s="10" t="s">
        <v>62</v>
      </c>
      <c r="P10" s="25" t="s">
        <v>5</v>
      </c>
      <c r="Q10" s="26" t="s">
        <v>6</v>
      </c>
      <c r="R10" s="25" t="s">
        <v>7</v>
      </c>
      <c r="S10" s="33" t="s">
        <v>8</v>
      </c>
    </row>
    <row r="11" spans="1:19" ht="12">
      <c r="A11" s="1">
        <v>31458</v>
      </c>
      <c r="B11" s="71"/>
      <c r="C11" s="94" t="s">
        <v>9</v>
      </c>
      <c r="D11" s="28" t="s">
        <v>10</v>
      </c>
      <c r="E11" s="72" t="s">
        <v>11</v>
      </c>
      <c r="F11" s="95" t="s">
        <v>11</v>
      </c>
      <c r="G11" s="27" t="s">
        <v>12</v>
      </c>
      <c r="H11" s="27" t="s">
        <v>13</v>
      </c>
      <c r="I11" s="73"/>
      <c r="J11" s="74"/>
      <c r="K11" s="75"/>
      <c r="L11" s="160"/>
      <c r="M11" s="160"/>
      <c r="O11" s="19"/>
      <c r="P11" s="27" t="s">
        <v>9</v>
      </c>
      <c r="Q11" s="28" t="s">
        <v>10</v>
      </c>
      <c r="R11" s="27" t="s">
        <v>11</v>
      </c>
      <c r="S11" s="27" t="s">
        <v>13</v>
      </c>
    </row>
    <row r="12" spans="1:19" ht="13.5" customHeight="1">
      <c r="A12" s="1">
        <v>60665</v>
      </c>
      <c r="B12" s="76" t="s">
        <v>15</v>
      </c>
      <c r="C12" s="77">
        <f>IF(ISERROR('[1]Récolte_N'!$F$21)=TRUE,"",'[1]Récolte_N'!$F$21)</f>
        <v>10950</v>
      </c>
      <c r="D12" s="166">
        <f aca="true" t="shared" si="0" ref="D12:D31">IF(OR(C12="",C12=0),"",(E12/C12)*10)</f>
        <v>26.557077625570777</v>
      </c>
      <c r="E12" s="78">
        <f>IF(ISERROR('[1]Récolte_N'!$H$21)=TRUE,"",'[1]Récolte_N'!$H$21)</f>
        <v>29080</v>
      </c>
      <c r="F12" s="78">
        <f>R12</f>
        <v>21625</v>
      </c>
      <c r="G12" s="43">
        <f>IF(ISERROR('[1]Récolte_N'!$I$21)=TRUE,"",'[1]Récolte_N'!$I$21)</f>
        <v>27750</v>
      </c>
      <c r="H12" s="43">
        <f>S12</f>
        <v>20713.1</v>
      </c>
      <c r="I12" s="79">
        <f>IF(OR(H12=0,H12=""),"",(G12/H12)-1)</f>
        <v>0.339731860513395</v>
      </c>
      <c r="J12" s="47">
        <f>E12-G12</f>
        <v>1330</v>
      </c>
      <c r="K12" s="48">
        <f>R12-H12</f>
        <v>911.9000000000015</v>
      </c>
      <c r="L12" s="101">
        <f>J12/E12</f>
        <v>0.04573590096286107</v>
      </c>
      <c r="M12" s="101">
        <f>K12/F12</f>
        <v>0.0421687861271677</v>
      </c>
      <c r="N12" s="58"/>
      <c r="O12" s="20" t="s">
        <v>15</v>
      </c>
      <c r="P12" s="77">
        <f>IF(ISERROR('[2]Récolte_N'!$F$21)=TRUE,"",'[2]Récolte_N'!$F$21)</f>
        <v>9230</v>
      </c>
      <c r="Q12" s="77">
        <f aca="true" t="shared" si="1" ref="Q12:Q19">IF(OR(P12="",P12=0),"",(R12/P12)*10)</f>
        <v>23.429035752979416</v>
      </c>
      <c r="R12" s="78">
        <f>IF(ISERROR('[2]Récolte_N'!$H$21)=TRUE,"",'[2]Récolte_N'!$H$21)</f>
        <v>21625</v>
      </c>
      <c r="S12" s="43">
        <f>'[3]CO'!$AI168</f>
        <v>20713.1</v>
      </c>
    </row>
    <row r="13" spans="1:19" ht="13.5" customHeight="1">
      <c r="A13" s="1">
        <v>7280</v>
      </c>
      <c r="B13" s="80" t="s">
        <v>40</v>
      </c>
      <c r="C13" s="77">
        <f>IF(ISERROR('[4]Récolte_N'!$F$21)=TRUE,"",'[4]Récolte_N'!$F$21)</f>
        <v>19095</v>
      </c>
      <c r="D13" s="166">
        <f t="shared" si="0"/>
        <v>32.297983765383606</v>
      </c>
      <c r="E13" s="78">
        <f>IF(ISERROR('[4]Récolte_N'!$H$21)=TRUE,"",'[4]Récolte_N'!$H$21)</f>
        <v>61673</v>
      </c>
      <c r="F13" s="99">
        <f>R13</f>
        <v>52441</v>
      </c>
      <c r="G13" s="43">
        <f>IF(ISERROR('[4]Récolte_N'!$I$21)=TRUE,"",'[4]Récolte_N'!$I$21)</f>
        <v>53850</v>
      </c>
      <c r="H13" s="100">
        <f>S13</f>
        <v>47815.4</v>
      </c>
      <c r="I13" s="79">
        <f>IF(OR(H13=0,H13=""),"",(G13/H13)-1)</f>
        <v>0.12620620134935612</v>
      </c>
      <c r="J13" s="47">
        <f aca="true" t="shared" si="2" ref="J13:J31">E13-G13</f>
        <v>7823</v>
      </c>
      <c r="K13" s="48">
        <f>R13-H13</f>
        <v>4625.5999999999985</v>
      </c>
      <c r="L13" s="101">
        <f aca="true" t="shared" si="3" ref="L13:M29">J13/E13</f>
        <v>0.12684643198806608</v>
      </c>
      <c r="M13" s="101">
        <f t="shared" si="3"/>
        <v>0.08820579317709423</v>
      </c>
      <c r="N13" s="58"/>
      <c r="O13" s="98" t="s">
        <v>40</v>
      </c>
      <c r="P13" s="77">
        <f>IF(ISERROR('[5]Récolte_N'!$F$21)=TRUE,"",'[5]Récolte_N'!$F$21)</f>
        <v>19580</v>
      </c>
      <c r="Q13" s="77">
        <f t="shared" si="1"/>
        <v>26.7829417773238</v>
      </c>
      <c r="R13" s="78">
        <f>IF(ISERROR('[5]Récolte_N'!$H$21)=TRUE,"",'[5]Récolte_N'!$H$21)</f>
        <v>52441</v>
      </c>
      <c r="S13" s="43">
        <f>'[3]CO'!$AI169</f>
        <v>47815.4</v>
      </c>
    </row>
    <row r="14" spans="1:19" s="103" customFormat="1" ht="13.5" customHeight="1">
      <c r="A14" s="103">
        <v>17376</v>
      </c>
      <c r="B14" s="80" t="s">
        <v>16</v>
      </c>
      <c r="C14" s="104">
        <f>IF(ISERROR('[6]Récolte_N'!$F$21)=TRUE,"",'[6]Récolte_N'!$F$21)</f>
        <v>170600</v>
      </c>
      <c r="D14" s="189">
        <f t="shared" si="0"/>
        <v>34.53223915592028</v>
      </c>
      <c r="E14" s="105">
        <f>IF(ISERROR('[6]Récolte_N'!$H$21)=TRUE,"",'[6]Récolte_N'!$H$21)</f>
        <v>589120</v>
      </c>
      <c r="F14" s="106">
        <f>R14</f>
        <v>427550</v>
      </c>
      <c r="G14" s="102">
        <f>IF(ISERROR('[6]Récolte_N'!$I$21)=TRUE,"",'[6]Récolte_N'!$I$21)</f>
        <v>550000</v>
      </c>
      <c r="H14" s="107">
        <f aca="true" t="shared" si="4" ref="H14:H30">S14</f>
        <v>432127.1</v>
      </c>
      <c r="I14" s="79">
        <f aca="true" t="shared" si="5" ref="I14:I31">IF(OR(H14=0,H14=""),"",(G14/H14)-1)</f>
        <v>0.27277368163209403</v>
      </c>
      <c r="J14" s="108">
        <f t="shared" si="2"/>
        <v>39120</v>
      </c>
      <c r="K14" s="109">
        <f aca="true" t="shared" si="6" ref="K14:K30">R14-H14</f>
        <v>-4577.099999999977</v>
      </c>
      <c r="L14" s="110">
        <f t="shared" si="3"/>
        <v>0.06640412819120044</v>
      </c>
      <c r="M14" s="110">
        <f t="shared" si="3"/>
        <v>-0.010705414571395105</v>
      </c>
      <c r="N14" s="58"/>
      <c r="O14" s="10" t="s">
        <v>16</v>
      </c>
      <c r="P14" s="104">
        <f>IF(ISERROR('[7]Récolte_N'!$F$21)=TRUE,"",'[7]Récolte_N'!$F$21)</f>
        <v>165200</v>
      </c>
      <c r="Q14" s="104">
        <f t="shared" si="1"/>
        <v>25.880750605326877</v>
      </c>
      <c r="R14" s="105">
        <f>IF(ISERROR('[7]Récolte_N'!$H$21)=TRUE,"",'[7]Récolte_N'!$H$21)</f>
        <v>427550</v>
      </c>
      <c r="S14" s="102">
        <f>'[3]CO'!$AI170</f>
        <v>432127.1</v>
      </c>
    </row>
    <row r="15" spans="1:19" ht="13.5" customHeight="1">
      <c r="A15" s="1">
        <v>26391</v>
      </c>
      <c r="B15" s="80" t="s">
        <v>37</v>
      </c>
      <c r="C15" s="77">
        <f>IF(ISERROR('[8]Récolte_N'!$F$21)=TRUE,"",'[8]Récolte_N'!$F$21)</f>
        <v>29800</v>
      </c>
      <c r="D15" s="166">
        <f t="shared" si="0"/>
        <v>39</v>
      </c>
      <c r="E15" s="78">
        <f>IF(ISERROR('[8]Récolte_N'!$H$21)=TRUE,"",'[8]Récolte_N'!$H$21)</f>
        <v>116220</v>
      </c>
      <c r="F15" s="99">
        <f aca="true" t="shared" si="7" ref="F15:F30">R15</f>
        <v>96000</v>
      </c>
      <c r="G15" s="43">
        <f>IF(ISERROR('[8]Récolte_N'!$I$21)=TRUE,"",'[8]Récolte_N'!$I$21)</f>
        <v>116000</v>
      </c>
      <c r="H15" s="100">
        <f t="shared" si="4"/>
        <v>97062.3</v>
      </c>
      <c r="I15" s="79">
        <f t="shared" si="5"/>
        <v>0.19510870853050055</v>
      </c>
      <c r="J15" s="47">
        <f t="shared" si="2"/>
        <v>220</v>
      </c>
      <c r="K15" s="48">
        <f t="shared" si="6"/>
        <v>-1062.300000000003</v>
      </c>
      <c r="L15" s="101">
        <f t="shared" si="3"/>
        <v>0.0018929616245052486</v>
      </c>
      <c r="M15" s="101">
        <f>K15/F15</f>
        <v>-0.01106562500000003</v>
      </c>
      <c r="N15" s="58"/>
      <c r="O15" s="10" t="s">
        <v>37</v>
      </c>
      <c r="P15" s="77">
        <f>IF(ISERROR('[9]Récolte_N'!$F$21)=TRUE,"",'[9]Récolte_N'!$F$21)</f>
        <v>30000</v>
      </c>
      <c r="Q15" s="77">
        <f t="shared" si="1"/>
        <v>32</v>
      </c>
      <c r="R15" s="78">
        <f>IF(ISERROR('[9]Récolte_N'!$H$21)=TRUE,"",'[9]Récolte_N'!$H$21)</f>
        <v>96000</v>
      </c>
      <c r="S15" s="43">
        <f>'[3]CO'!$AI171</f>
        <v>97062.3</v>
      </c>
    </row>
    <row r="16" spans="1:19" ht="13.5" customHeight="1">
      <c r="A16" s="1">
        <v>19136</v>
      </c>
      <c r="B16" s="80" t="s">
        <v>17</v>
      </c>
      <c r="C16" s="77">
        <f>IF(ISERROR('[10]Récolte_N'!$F$21)=TRUE,"",'[10]Récolte_N'!$F$21)</f>
        <v>32000</v>
      </c>
      <c r="D16" s="166">
        <f t="shared" si="0"/>
        <v>36</v>
      </c>
      <c r="E16" s="78">
        <f>IF(ISERROR('[10]Récolte_N'!$H$21)=TRUE,"",'[10]Récolte_N'!$H$21)</f>
        <v>115200</v>
      </c>
      <c r="F16" s="99">
        <f t="shared" si="7"/>
        <v>142000</v>
      </c>
      <c r="G16" s="43">
        <f>IF(ISERROR('[10]Récolte_N'!$I$21)=TRUE,"",'[10]Récolte_N'!$I$21)</f>
        <v>137000</v>
      </c>
      <c r="H16" s="100">
        <f t="shared" si="4"/>
        <v>148448.9</v>
      </c>
      <c r="I16" s="79">
        <f t="shared" si="5"/>
        <v>-0.07712350849349503</v>
      </c>
      <c r="J16" s="47">
        <f t="shared" si="2"/>
        <v>-21800</v>
      </c>
      <c r="K16" s="48">
        <f t="shared" si="6"/>
        <v>-6448.899999999994</v>
      </c>
      <c r="L16" s="101">
        <f t="shared" si="3"/>
        <v>-0.1892361111111111</v>
      </c>
      <c r="M16" s="101">
        <f>K16/F16</f>
        <v>-0.04541478873239432</v>
      </c>
      <c r="N16" s="58"/>
      <c r="O16" s="10" t="s">
        <v>17</v>
      </c>
      <c r="P16" s="77">
        <f>IF(ISERROR('[11]Récolte_N'!$F$21)=TRUE,"",'[11]Récolte_N'!$F$21)</f>
        <v>35500</v>
      </c>
      <c r="Q16" s="77">
        <f t="shared" si="1"/>
        <v>40</v>
      </c>
      <c r="R16" s="78">
        <f>IF(ISERROR('[11]Récolte_N'!$H$21)=TRUE,"",'[11]Récolte_N'!$H$21)</f>
        <v>142000</v>
      </c>
      <c r="S16" s="43">
        <f>'[3]CO'!$AI172</f>
        <v>148448.9</v>
      </c>
    </row>
    <row r="17" spans="1:19" ht="13.5" customHeight="1">
      <c r="A17" s="1">
        <v>1790</v>
      </c>
      <c r="B17" s="80" t="s">
        <v>18</v>
      </c>
      <c r="C17" s="77">
        <f>IF(ISERROR('[12]Récolte_N'!$F$21)=TRUE,"",'[12]Récolte_N'!$F$21)</f>
        <v>138200</v>
      </c>
      <c r="D17" s="166">
        <f t="shared" si="0"/>
        <v>40.08683068017366</v>
      </c>
      <c r="E17" s="78">
        <f>IF(ISERROR('[12]Récolte_N'!$H$21)=TRUE,"",'[12]Récolte_N'!$H$21)</f>
        <v>554000</v>
      </c>
      <c r="F17" s="99">
        <f t="shared" si="7"/>
        <v>518560</v>
      </c>
      <c r="G17" s="43">
        <f>IF(ISERROR('[12]Récolte_N'!$I$21)=TRUE,"",'[12]Récolte_N'!$I$21)</f>
        <v>543000</v>
      </c>
      <c r="H17" s="100">
        <f t="shared" si="4"/>
        <v>507786.7</v>
      </c>
      <c r="I17" s="79">
        <f t="shared" si="5"/>
        <v>0.06934663708206612</v>
      </c>
      <c r="J17" s="47">
        <f t="shared" si="2"/>
        <v>11000</v>
      </c>
      <c r="K17" s="48">
        <f t="shared" si="6"/>
        <v>10773.299999999988</v>
      </c>
      <c r="L17" s="101">
        <f t="shared" si="3"/>
        <v>0.019855595667870037</v>
      </c>
      <c r="M17" s="101">
        <f t="shared" si="3"/>
        <v>0.0207754165381055</v>
      </c>
      <c r="N17" s="58"/>
      <c r="O17" s="10" t="s">
        <v>18</v>
      </c>
      <c r="P17" s="77">
        <f>IF(ISERROR('[13]Récolte_N'!$F$21)=TRUE,"",'[13]Récolte_N'!$F$21)</f>
        <v>144100</v>
      </c>
      <c r="Q17" s="77">
        <f t="shared" si="1"/>
        <v>35.986120749479525</v>
      </c>
      <c r="R17" s="78">
        <f>IF(ISERROR('[13]Récolte_N'!$H$21)=TRUE,"",'[13]Récolte_N'!$H$21)</f>
        <v>518560</v>
      </c>
      <c r="S17" s="43">
        <f>'[3]CO'!$AI173</f>
        <v>507786.7</v>
      </c>
    </row>
    <row r="18" spans="1:19" ht="13.5" customHeight="1">
      <c r="A18" s="1" t="s">
        <v>20</v>
      </c>
      <c r="B18" s="80" t="s">
        <v>19</v>
      </c>
      <c r="C18" s="77">
        <f>IF(ISERROR('[14]Récolte_N'!$F$21)=TRUE,"",'[14]Récolte_N'!$F$21)</f>
        <v>20300</v>
      </c>
      <c r="D18" s="166">
        <f t="shared" si="0"/>
        <v>33.74384236453202</v>
      </c>
      <c r="E18" s="78">
        <f>IF(ISERROR('[14]Récolte_N'!$H$21)=TRUE,"",'[14]Récolte_N'!$H$21)</f>
        <v>68500</v>
      </c>
      <c r="F18" s="99">
        <f t="shared" si="7"/>
        <v>56000</v>
      </c>
      <c r="G18" s="43">
        <f>IF(ISERROR('[14]Récolte_N'!$I$21)=TRUE,"",'[14]Récolte_N'!$I$21)</f>
        <v>69000</v>
      </c>
      <c r="H18" s="100">
        <f t="shared" si="4"/>
        <v>56181.2</v>
      </c>
      <c r="I18" s="79">
        <f t="shared" si="5"/>
        <v>0.22816885363787187</v>
      </c>
      <c r="J18" s="47">
        <f t="shared" si="2"/>
        <v>-500</v>
      </c>
      <c r="K18" s="48">
        <f t="shared" si="6"/>
        <v>-181.1999999999971</v>
      </c>
      <c r="L18" s="101">
        <f t="shared" si="3"/>
        <v>-0.0072992700729927005</v>
      </c>
      <c r="M18" s="101">
        <f t="shared" si="3"/>
        <v>-0.0032357142857142337</v>
      </c>
      <c r="N18" s="58"/>
      <c r="O18" s="10" t="s">
        <v>19</v>
      </c>
      <c r="P18" s="77">
        <f>IF(ISERROR('[15]Récolte_N'!$F$21)=TRUE,"",'[15]Récolte_N'!$F$21)</f>
        <v>18970</v>
      </c>
      <c r="Q18" s="77">
        <f t="shared" si="1"/>
        <v>29.520295202952028</v>
      </c>
      <c r="R18" s="78">
        <f>IF(ISERROR('[15]Récolte_N'!$H$21)=TRUE,"",'[15]Récolte_N'!$H$21)</f>
        <v>56000</v>
      </c>
      <c r="S18" s="43">
        <f>'[3]CO'!$AI174</f>
        <v>56181.2</v>
      </c>
    </row>
    <row r="19" spans="1:19" ht="13.5" customHeight="1">
      <c r="A19" s="1" t="s">
        <v>20</v>
      </c>
      <c r="B19" s="80" t="s">
        <v>21</v>
      </c>
      <c r="C19" s="77">
        <f>IF(ISERROR('[16]Récolte_N'!$F$21)=TRUE,"",'[16]Récolte_N'!$F$21)</f>
        <v>3225</v>
      </c>
      <c r="D19" s="166">
        <f t="shared" si="0"/>
        <v>22.790697674418606</v>
      </c>
      <c r="E19" s="78">
        <f>IF(ISERROR('[16]Récolte_N'!$H$21)=TRUE,"",'[16]Récolte_N'!$H$21)</f>
        <v>7350</v>
      </c>
      <c r="F19" s="99">
        <f t="shared" si="7"/>
        <v>6700</v>
      </c>
      <c r="G19" s="43">
        <f>IF(ISERROR('[16]Récolte_N'!$I$21)=TRUE,"",'[16]Récolte_N'!$I$21)</f>
        <v>5150</v>
      </c>
      <c r="H19" s="100">
        <f t="shared" si="4"/>
        <v>5259.2</v>
      </c>
      <c r="I19" s="79">
        <f t="shared" si="5"/>
        <v>-0.020763614237906847</v>
      </c>
      <c r="J19" s="47">
        <f t="shared" si="2"/>
        <v>2200</v>
      </c>
      <c r="K19" s="48">
        <f t="shared" si="6"/>
        <v>1440.8000000000002</v>
      </c>
      <c r="L19" s="101">
        <f t="shared" si="3"/>
        <v>0.29931972789115646</v>
      </c>
      <c r="M19" s="101">
        <f t="shared" si="3"/>
        <v>0.215044776119403</v>
      </c>
      <c r="N19" s="58"/>
      <c r="O19" s="10" t="s">
        <v>21</v>
      </c>
      <c r="P19" s="77">
        <f>IF(ISERROR('[17]Récolte_N'!$F$21)=TRUE,"",'[17]Récolte_N'!$F$21)</f>
        <v>2950</v>
      </c>
      <c r="Q19" s="77">
        <f t="shared" si="1"/>
        <v>22.71186440677966</v>
      </c>
      <c r="R19" s="78">
        <f>IF(ISERROR('[17]Récolte_N'!$H$21)=TRUE,"",'[17]Récolte_N'!$H$21)</f>
        <v>6700</v>
      </c>
      <c r="S19" s="43">
        <f>'[3]CO'!$AI175</f>
        <v>5259.2</v>
      </c>
    </row>
    <row r="20" spans="1:19" ht="13.5" customHeight="1">
      <c r="A20" s="1" t="s">
        <v>20</v>
      </c>
      <c r="B20" s="80" t="s">
        <v>35</v>
      </c>
      <c r="C20" s="77">
        <f>IF(ISERROR('[18]Récolte_N'!$F$21)=TRUE,"",'[18]Récolte_N'!$F$21)</f>
        <v>192400</v>
      </c>
      <c r="D20" s="166">
        <f>IF(OR(C20="",C20=0),"",(E20/C20)*10)</f>
        <v>39.29313929313929</v>
      </c>
      <c r="E20" s="78">
        <f>IF(ISERROR('[18]Récolte_N'!$H$21)=TRUE,"",'[18]Récolte_N'!$H$21)</f>
        <v>756000</v>
      </c>
      <c r="F20" s="99">
        <f t="shared" si="7"/>
        <v>594720</v>
      </c>
      <c r="G20" s="43">
        <f>IF(ISERROR('[18]Récolte_N'!$I$21)=TRUE,"",'[18]Récolte_N'!$I$21)</f>
        <v>730000</v>
      </c>
      <c r="H20" s="100">
        <f t="shared" si="4"/>
        <v>563770.4</v>
      </c>
      <c r="I20" s="79">
        <f t="shared" si="5"/>
        <v>0.29485336583829147</v>
      </c>
      <c r="J20" s="47">
        <f t="shared" si="2"/>
        <v>26000</v>
      </c>
      <c r="K20" s="48">
        <f t="shared" si="6"/>
        <v>30949.599999999977</v>
      </c>
      <c r="L20" s="101">
        <f t="shared" si="3"/>
        <v>0.03439153439153439</v>
      </c>
      <c r="M20" s="101">
        <f t="shared" si="3"/>
        <v>0.05204062415926819</v>
      </c>
      <c r="N20" s="58"/>
      <c r="O20" s="10" t="s">
        <v>35</v>
      </c>
      <c r="P20" s="77">
        <f>IF(ISERROR('[19]Récolte_N'!$F$21)=TRUE,"",'[19]Récolte_N'!$F$21)</f>
        <v>192120</v>
      </c>
      <c r="Q20" s="77">
        <f>IF(OR(P20="",P20=0),"",(R20/P20)*10)</f>
        <v>30.95565271705184</v>
      </c>
      <c r="R20" s="78">
        <f>IF(ISERROR('[19]Récolte_N'!$H$21)=TRUE,"",'[19]Récolte_N'!$H$21)</f>
        <v>594720</v>
      </c>
      <c r="S20" s="43">
        <f>'[3]CO'!$AI176</f>
        <v>563770.4</v>
      </c>
    </row>
    <row r="21" spans="1:19" s="103" customFormat="1" ht="13.5" customHeight="1">
      <c r="A21" s="103" t="s">
        <v>20</v>
      </c>
      <c r="B21" s="80" t="s">
        <v>22</v>
      </c>
      <c r="C21" s="104">
        <f>IF(ISERROR('[20]Récolte_N'!$F$21)=TRUE,"",'[20]Récolte_N'!$F$21)</f>
        <v>124430</v>
      </c>
      <c r="D21" s="189">
        <f>IF(OR(C21="",C21=0),"",(E21/C21)*10)</f>
        <v>37.12930965201318</v>
      </c>
      <c r="E21" s="105">
        <f>IF(ISERROR('[20]Récolte_N'!$H$21)=TRUE,"",'[20]Récolte_N'!$H$21)</f>
        <v>462000</v>
      </c>
      <c r="F21" s="106">
        <f t="shared" si="7"/>
        <v>230000</v>
      </c>
      <c r="G21" s="102">
        <f>IF(ISERROR('[20]Récolte_N'!$I$21)=TRUE,"",'[20]Récolte_N'!$I$21)</f>
        <v>460000</v>
      </c>
      <c r="H21" s="107">
        <f t="shared" si="4"/>
        <v>235422.9</v>
      </c>
      <c r="I21" s="79">
        <f t="shared" si="5"/>
        <v>0.9539305649535368</v>
      </c>
      <c r="J21" s="108">
        <f t="shared" si="2"/>
        <v>2000</v>
      </c>
      <c r="K21" s="109">
        <f t="shared" si="6"/>
        <v>-5422.899999999994</v>
      </c>
      <c r="L21" s="110">
        <f t="shared" si="3"/>
        <v>0.004329004329004329</v>
      </c>
      <c r="M21" s="110">
        <f t="shared" si="3"/>
        <v>-0.023577826086956497</v>
      </c>
      <c r="N21" s="58"/>
      <c r="O21" s="10" t="s">
        <v>22</v>
      </c>
      <c r="P21" s="104">
        <f>IF(ISERROR('[21]Récolte_N'!$F$21)=TRUE,"",'[21]Récolte_N'!$F$21)</f>
        <v>91650</v>
      </c>
      <c r="Q21" s="104">
        <f>IF(OR(P21="",P21=0),"",(R21/P21)*10)</f>
        <v>25.095471903982542</v>
      </c>
      <c r="R21" s="105">
        <f>IF(ISERROR('[21]Récolte_N'!$H$21)=TRUE,"",'[21]Récolte_N'!$H$21)</f>
        <v>230000</v>
      </c>
      <c r="S21" s="102">
        <f>'[3]CO'!$AI177</f>
        <v>235422.9</v>
      </c>
    </row>
    <row r="22" spans="1:19" ht="13.5" customHeight="1">
      <c r="A22" s="1" t="s">
        <v>20</v>
      </c>
      <c r="B22" s="80" t="s">
        <v>38</v>
      </c>
      <c r="C22" s="77">
        <f>IF(ISERROR('[22]Récolte_N'!$F$21)=TRUE,"",'[22]Récolte_N'!$F$21)</f>
        <v>3000</v>
      </c>
      <c r="D22" s="166">
        <f>IF(OR(C22="",C22=0),"",(E22/C22)*10)</f>
        <v>42.666666666666664</v>
      </c>
      <c r="E22" s="78">
        <f>IF(ISERROR('[22]Récolte_N'!$H$21)=TRUE,"",'[22]Récolte_N'!$H$21)</f>
        <v>12800</v>
      </c>
      <c r="F22" s="99">
        <f t="shared" si="7"/>
        <v>10200</v>
      </c>
      <c r="G22" s="43">
        <f>IF(ISERROR('[22]Récolte_N'!$I$21)=TRUE,"",'[22]Récolte_N'!$I$21)</f>
        <v>12500</v>
      </c>
      <c r="H22" s="100">
        <f t="shared" si="4"/>
        <v>9816.7</v>
      </c>
      <c r="I22" s="79">
        <f t="shared" si="5"/>
        <v>0.2733403282162028</v>
      </c>
      <c r="J22" s="47">
        <f t="shared" si="2"/>
        <v>300</v>
      </c>
      <c r="K22" s="48">
        <f t="shared" si="6"/>
        <v>383.2999999999993</v>
      </c>
      <c r="L22" s="101">
        <f t="shared" si="3"/>
        <v>0.0234375</v>
      </c>
      <c r="M22" s="101">
        <f t="shared" si="3"/>
        <v>0.037578431372548945</v>
      </c>
      <c r="N22" s="58"/>
      <c r="O22" s="10" t="s">
        <v>38</v>
      </c>
      <c r="P22" s="77">
        <f>IF(ISERROR('[23]Récolte_N'!$F$21)=TRUE,"",'[23]Récolte_N'!$F$21)</f>
        <v>3000</v>
      </c>
      <c r="Q22" s="77">
        <f>IF(OR(P22="",P22=0),"",(R22/P22)*10)</f>
        <v>34</v>
      </c>
      <c r="R22" s="78">
        <f>IF(ISERROR('[23]Récolte_N'!$H$21)=TRUE,"",'[23]Récolte_N'!$H$21)</f>
        <v>10200</v>
      </c>
      <c r="S22" s="43">
        <f>'[3]CO'!$AI178</f>
        <v>9816.7</v>
      </c>
    </row>
    <row r="23" spans="1:19" ht="13.5" customHeight="1">
      <c r="A23" s="1" t="s">
        <v>20</v>
      </c>
      <c r="B23" s="80" t="s">
        <v>23</v>
      </c>
      <c r="C23" s="77">
        <f>IF(ISERROR('[24]Récolte_N'!$F$21)=TRUE,"",'[24]Récolte_N'!$F$21)</f>
        <v>42420</v>
      </c>
      <c r="D23" s="166">
        <f t="shared" si="0"/>
        <v>34</v>
      </c>
      <c r="E23" s="78">
        <f>IF(ISERROR('[24]Récolte_N'!$H$21)=TRUE,"",'[24]Récolte_N'!$H$21)</f>
        <v>144228</v>
      </c>
      <c r="F23" s="99">
        <f t="shared" si="7"/>
        <v>146910.6</v>
      </c>
      <c r="G23" s="102">
        <f>IF(ISERROR('[24]Récolte_N'!$I$21)=TRUE,"",'[24]Récolte_N'!$I$21)</f>
        <v>122258</v>
      </c>
      <c r="H23" s="100">
        <f t="shared" si="4"/>
        <v>146501.8</v>
      </c>
      <c r="I23" s="79">
        <f t="shared" si="5"/>
        <v>-0.1654846561612212</v>
      </c>
      <c r="J23" s="47">
        <f t="shared" si="2"/>
        <v>21970</v>
      </c>
      <c r="K23" s="48">
        <f t="shared" si="6"/>
        <v>408.80000000001746</v>
      </c>
      <c r="L23" s="101">
        <f t="shared" si="3"/>
        <v>0.15232825803588762</v>
      </c>
      <c r="M23" s="101">
        <f t="shared" si="3"/>
        <v>0.002782644683229239</v>
      </c>
      <c r="N23" s="58"/>
      <c r="O23" s="10" t="s">
        <v>23</v>
      </c>
      <c r="P23" s="77">
        <f>IF(ISERROR('[25]Récolte_N'!$F$21)=TRUE,"",'[25]Récolte_N'!$F$21)</f>
        <v>43484</v>
      </c>
      <c r="Q23" s="77">
        <f aca="true" t="shared" si="8" ref="Q23:Q31">IF(OR(P23="",P23=0),"",(R23/P23)*10)</f>
        <v>33.78497838285347</v>
      </c>
      <c r="R23" s="78">
        <f>IF(ISERROR('[25]Récolte_N'!$H$21)=TRUE,"",'[25]Récolte_N'!$H$21)</f>
        <v>146910.6</v>
      </c>
      <c r="S23" s="43">
        <f>'[3]CO'!$AI179</f>
        <v>146501.8</v>
      </c>
    </row>
    <row r="24" spans="1:19" ht="13.5" customHeight="1">
      <c r="A24" s="1" t="s">
        <v>20</v>
      </c>
      <c r="B24" s="80" t="s">
        <v>24</v>
      </c>
      <c r="C24" s="77">
        <f>IF(ISERROR('[26]Récolte_N'!$F$21)=TRUE,"",'[26]Récolte_N'!$F$21)</f>
        <v>60815</v>
      </c>
      <c r="D24" s="166">
        <f t="shared" si="0"/>
        <v>36.25010277069802</v>
      </c>
      <c r="E24" s="78">
        <f>IF(ISERROR('[26]Récolte_N'!$H$21)=TRUE,"",'[26]Récolte_N'!$H$21)</f>
        <v>220455</v>
      </c>
      <c r="F24" s="99">
        <f t="shared" si="7"/>
        <v>189080</v>
      </c>
      <c r="G24" s="43">
        <f>IF(ISERROR('[26]Récolte_N'!$I$21)=TRUE,"",'[26]Récolte_N'!$I$21)</f>
        <v>206000</v>
      </c>
      <c r="H24" s="100">
        <f t="shared" si="4"/>
        <v>180445.4</v>
      </c>
      <c r="I24" s="79">
        <f t="shared" si="5"/>
        <v>0.1416195702411922</v>
      </c>
      <c r="J24" s="47">
        <f t="shared" si="2"/>
        <v>14455</v>
      </c>
      <c r="K24" s="48">
        <f t="shared" si="6"/>
        <v>8634.600000000006</v>
      </c>
      <c r="L24" s="101">
        <f t="shared" si="3"/>
        <v>0.06556893697126398</v>
      </c>
      <c r="M24" s="101">
        <f t="shared" si="3"/>
        <v>0.045666384599111515</v>
      </c>
      <c r="N24" s="58"/>
      <c r="O24" s="10" t="s">
        <v>24</v>
      </c>
      <c r="P24" s="77">
        <f>IF(ISERROR('[27]Récolte_N'!$F$21)=TRUE,"",'[27]Récolte_N'!$F$21)</f>
        <v>64900</v>
      </c>
      <c r="Q24" s="77">
        <f t="shared" si="8"/>
        <v>29.13405238828968</v>
      </c>
      <c r="R24" s="78">
        <f>IF(ISERROR('[27]Récolte_N'!$H$21)=TRUE,"",'[27]Récolte_N'!$H$21)</f>
        <v>189080</v>
      </c>
      <c r="S24" s="43">
        <f>'[3]CO'!$AI180</f>
        <v>180445.4</v>
      </c>
    </row>
    <row r="25" spans="1:19" s="103" customFormat="1" ht="13.5" customHeight="1">
      <c r="A25" s="103" t="s">
        <v>20</v>
      </c>
      <c r="B25" s="80" t="s">
        <v>25</v>
      </c>
      <c r="C25" s="104">
        <f>IF(ISERROR('[28]Récolte_N'!$F$21)=TRUE,"",'[28]Récolte_N'!$F$21)</f>
        <v>291900</v>
      </c>
      <c r="D25" s="189">
        <f t="shared" si="0"/>
        <v>35.14902363823227</v>
      </c>
      <c r="E25" s="105">
        <f>IF(ISERROR('[28]Récolte_N'!$H$21)=TRUE,"",'[28]Récolte_N'!$H$21)</f>
        <v>1026000</v>
      </c>
      <c r="F25" s="106">
        <f t="shared" si="7"/>
        <v>783000</v>
      </c>
      <c r="G25" s="102">
        <f>IF(ISERROR('[28]Récolte_N'!$I$21)=TRUE,"",'[28]Récolte_N'!$I$21)</f>
        <v>1025000</v>
      </c>
      <c r="H25" s="107">
        <f t="shared" si="4"/>
        <v>786529.1</v>
      </c>
      <c r="I25" s="79">
        <f t="shared" si="5"/>
        <v>0.30319399498378385</v>
      </c>
      <c r="J25" s="108">
        <f t="shared" si="2"/>
        <v>1000</v>
      </c>
      <c r="K25" s="109">
        <f t="shared" si="6"/>
        <v>-3529.0999999999767</v>
      </c>
      <c r="L25" s="110">
        <f t="shared" si="3"/>
        <v>0.0009746588693957114</v>
      </c>
      <c r="M25" s="110">
        <f t="shared" si="3"/>
        <v>-0.004507151979565743</v>
      </c>
      <c r="N25" s="58"/>
      <c r="O25" s="10" t="s">
        <v>25</v>
      </c>
      <c r="P25" s="104">
        <f>IF(ISERROR('[29]Récolte_N'!$F$21)=TRUE,"",'[29]Récolte_N'!$F$21)</f>
        <v>275800</v>
      </c>
      <c r="Q25" s="104">
        <f t="shared" si="8"/>
        <v>28.390137781000725</v>
      </c>
      <c r="R25" s="105">
        <f>IF(ISERROR('[29]Récolte_N'!$H$21)=TRUE,"",'[29]Récolte_N'!$H$21)</f>
        <v>783000</v>
      </c>
      <c r="S25" s="102">
        <f>'[3]CO'!$AI181</f>
        <v>786529.1</v>
      </c>
    </row>
    <row r="26" spans="1:19" ht="13.5" customHeight="1">
      <c r="A26" s="1" t="s">
        <v>20</v>
      </c>
      <c r="B26" s="80" t="s">
        <v>26</v>
      </c>
      <c r="C26" s="77">
        <f>IF(ISERROR('[30]Récolte_N'!$F$21)=TRUE,"",'[30]Récolte_N'!$F$21)</f>
        <v>78000</v>
      </c>
      <c r="D26" s="166">
        <f t="shared" si="0"/>
        <v>40</v>
      </c>
      <c r="E26" s="78">
        <f>IF(ISERROR('[30]Récolte_N'!$H$21)=TRUE,"",'[30]Récolte_N'!$H$21)</f>
        <v>312000</v>
      </c>
      <c r="F26" s="99">
        <f t="shared" si="7"/>
        <v>261290</v>
      </c>
      <c r="G26" s="43">
        <f>IF(ISERROR('[30]Récolte_N'!$I$21)=TRUE,"",'[30]Récolte_N'!$I$21)</f>
        <v>295000</v>
      </c>
      <c r="H26" s="100">
        <f t="shared" si="4"/>
        <v>253952.9</v>
      </c>
      <c r="I26" s="79">
        <f t="shared" si="5"/>
        <v>0.1616327279586096</v>
      </c>
      <c r="J26" s="47">
        <f t="shared" si="2"/>
        <v>17000</v>
      </c>
      <c r="K26" s="48">
        <f t="shared" si="6"/>
        <v>7337.100000000006</v>
      </c>
      <c r="L26" s="101">
        <f t="shared" si="3"/>
        <v>0.05448717948717949</v>
      </c>
      <c r="M26" s="101">
        <f t="shared" si="3"/>
        <v>0.02808029392628882</v>
      </c>
      <c r="N26" s="58"/>
      <c r="O26" s="10" t="s">
        <v>26</v>
      </c>
      <c r="P26" s="77">
        <f>IF(ISERROR('[31]Récolte_N'!$F$21)=TRUE,"",'[31]Récolte_N'!$F$21)</f>
        <v>76850</v>
      </c>
      <c r="Q26" s="77">
        <f t="shared" si="8"/>
        <v>34</v>
      </c>
      <c r="R26" s="78">
        <f>IF(ISERROR('[31]Récolte_N'!$H$21)=TRUE,"",'[31]Récolte_N'!$H$21)</f>
        <v>261290</v>
      </c>
      <c r="S26" s="43">
        <f>'[3]CO'!$AI182</f>
        <v>253952.9</v>
      </c>
    </row>
    <row r="27" spans="1:19" s="103" customFormat="1" ht="13.5" customHeight="1">
      <c r="A27" s="103" t="s">
        <v>20</v>
      </c>
      <c r="B27" s="80" t="s">
        <v>27</v>
      </c>
      <c r="C27" s="104">
        <f>IF(ISERROR('[32]Récolte_N'!$F$21)=TRUE,"",'[32]Récolte_N'!$F$21)</f>
        <v>97995</v>
      </c>
      <c r="D27" s="189">
        <f t="shared" si="0"/>
        <v>36.25756416143681</v>
      </c>
      <c r="E27" s="105">
        <f>IF(ISERROR('[32]Récolte_N'!$H$21)=TRUE,"",'[32]Récolte_N'!$H$21)</f>
        <v>355306</v>
      </c>
      <c r="F27" s="106">
        <f t="shared" si="7"/>
        <v>194299</v>
      </c>
      <c r="G27" s="102">
        <f>IF(ISERROR('[32]Récolte_N'!$I$21)=TRUE,"",'[32]Récolte_N'!$I$21)</f>
        <v>338000</v>
      </c>
      <c r="H27" s="107">
        <f t="shared" si="4"/>
        <v>191388.3</v>
      </c>
      <c r="I27" s="79">
        <f t="shared" si="5"/>
        <v>0.7660431698280408</v>
      </c>
      <c r="J27" s="108">
        <f t="shared" si="2"/>
        <v>17306</v>
      </c>
      <c r="K27" s="109">
        <f t="shared" si="6"/>
        <v>2910.7000000000116</v>
      </c>
      <c r="L27" s="110">
        <f t="shared" si="3"/>
        <v>0.048707311444219914</v>
      </c>
      <c r="M27" s="110">
        <f t="shared" si="3"/>
        <v>0.014980519714460763</v>
      </c>
      <c r="N27" s="58"/>
      <c r="O27" s="10" t="s">
        <v>27</v>
      </c>
      <c r="P27" s="104">
        <f>IF(ISERROR('[33]Récolte_N'!$F$21)=TRUE,"",'[33]Récolte_N'!$F$21)</f>
        <v>69965</v>
      </c>
      <c r="Q27" s="104">
        <f t="shared" si="8"/>
        <v>27.77088544272136</v>
      </c>
      <c r="R27" s="105">
        <f>IF(ISERROR('[33]Récolte_N'!$H$21)=TRUE,"",'[33]Récolte_N'!$H$21)</f>
        <v>194299</v>
      </c>
      <c r="S27" s="102">
        <f>'[3]CO'!$AI183</f>
        <v>191388.3</v>
      </c>
    </row>
    <row r="28" spans="1:19" ht="13.5" customHeight="1">
      <c r="A28" s="1" t="s">
        <v>20</v>
      </c>
      <c r="B28" s="80" t="s">
        <v>28</v>
      </c>
      <c r="C28" s="77">
        <f>IF(ISERROR('[34]Récolte_N'!$F$21)=TRUE,"",'[34]Récolte_N'!$F$21)</f>
        <v>89600</v>
      </c>
      <c r="D28" s="166">
        <f t="shared" si="0"/>
        <v>35</v>
      </c>
      <c r="E28" s="78">
        <f>IF(ISERROR('[34]Récolte_N'!$H$21)=TRUE,"",'[34]Récolte_N'!$H$21)</f>
        <v>313600</v>
      </c>
      <c r="F28" s="99">
        <f t="shared" si="7"/>
        <v>331215</v>
      </c>
      <c r="G28" s="43">
        <f>IF(ISERROR('[34]Récolte_N'!$I$21)=TRUE,"",'[34]Récolte_N'!$I$21)</f>
        <v>310000</v>
      </c>
      <c r="H28" s="100">
        <f t="shared" si="4"/>
        <v>336333.5</v>
      </c>
      <c r="I28" s="79">
        <f t="shared" si="5"/>
        <v>-0.0782957986641235</v>
      </c>
      <c r="J28" s="47">
        <f t="shared" si="2"/>
        <v>3600</v>
      </c>
      <c r="K28" s="48">
        <f t="shared" si="6"/>
        <v>-5118.5</v>
      </c>
      <c r="L28" s="101">
        <f t="shared" si="3"/>
        <v>0.011479591836734694</v>
      </c>
      <c r="M28" s="101">
        <f t="shared" si="3"/>
        <v>-0.015453708316350406</v>
      </c>
      <c r="N28" s="58"/>
      <c r="O28" s="10" t="s">
        <v>28</v>
      </c>
      <c r="P28" s="77">
        <f>IF(ISERROR('[35]Récolte_N'!$F$21)=TRUE,"",'[35]Récolte_N'!$F$21)</f>
        <v>93300</v>
      </c>
      <c r="Q28" s="77">
        <f t="shared" si="8"/>
        <v>35.5</v>
      </c>
      <c r="R28" s="78">
        <f>IF(ISERROR('[35]Récolte_N'!$H$21)=TRUE,"",'[35]Récolte_N'!$H$21)</f>
        <v>331215</v>
      </c>
      <c r="S28" s="43">
        <f>'[3]CO'!$AI184</f>
        <v>336333.5</v>
      </c>
    </row>
    <row r="29" spans="2:19" ht="12.75">
      <c r="B29" s="80" t="s">
        <v>39</v>
      </c>
      <c r="C29" s="77">
        <f>IF(ISERROR('[36]Récolte_N'!$F$21)=TRUE,"",'[36]Récolte_N'!$F$21)</f>
        <v>48900</v>
      </c>
      <c r="D29" s="166">
        <f>IF(OR(C29="",C29=0),"",(E29/C29)*10)</f>
        <v>36.30061349693251</v>
      </c>
      <c r="E29" s="78">
        <f>IF(ISERROR('[36]Récolte_N'!$H$21)=TRUE,"",'[36]Récolte_N'!$H$21)</f>
        <v>177510</v>
      </c>
      <c r="F29" s="99">
        <f t="shared" si="7"/>
        <v>169730</v>
      </c>
      <c r="G29" s="43">
        <f>IF(ISERROR('[36]Récolte_N'!$I$21)=TRUE,"",'[36]Récolte_N'!$I$21)</f>
        <v>176000</v>
      </c>
      <c r="H29" s="100">
        <f t="shared" si="4"/>
        <v>168822.1</v>
      </c>
      <c r="I29" s="79">
        <f t="shared" si="5"/>
        <v>0.042517537692043916</v>
      </c>
      <c r="J29" s="47">
        <f t="shared" si="2"/>
        <v>1510</v>
      </c>
      <c r="K29" s="48">
        <f t="shared" si="6"/>
        <v>907.8999999999942</v>
      </c>
      <c r="L29" s="101">
        <f t="shared" si="3"/>
        <v>0.008506563010534618</v>
      </c>
      <c r="M29" s="101">
        <f t="shared" si="3"/>
        <v>0.005349083839038439</v>
      </c>
      <c r="O29" s="10" t="s">
        <v>39</v>
      </c>
      <c r="P29" s="77">
        <f>IF(ISERROR('[37]Récolte_N'!$F$21)=TRUE,"",'[37]Récolte_N'!$F$21)</f>
        <v>50100</v>
      </c>
      <c r="Q29" s="77">
        <f t="shared" si="8"/>
        <v>33.87824351297405</v>
      </c>
      <c r="R29" s="78">
        <f>IF(ISERROR('[37]Récolte_N'!$H$21)=TRUE,"",'[37]Récolte_N'!$H$21)</f>
        <v>169730</v>
      </c>
      <c r="S29" s="43">
        <f>'[3]CO'!$AI185</f>
        <v>168822.1</v>
      </c>
    </row>
    <row r="30" spans="2:20" ht="12.75">
      <c r="B30" s="80" t="s">
        <v>29</v>
      </c>
      <c r="C30" s="77">
        <f>IF(ISERROR('[38]Récolte_N'!$F$21)=TRUE,"",'[38]Récolte_N'!$F$21)</f>
        <v>47521</v>
      </c>
      <c r="D30" s="166">
        <f t="shared" si="0"/>
        <v>29.30409713600303</v>
      </c>
      <c r="E30" s="78">
        <f>IF(ISERROR('[38]Récolte_N'!$H$21)=TRUE,"",'[38]Récolte_N'!$H$21)</f>
        <v>139256</v>
      </c>
      <c r="F30" s="99">
        <f t="shared" si="7"/>
        <v>133224</v>
      </c>
      <c r="G30" s="43">
        <f>IF(ISERROR('[38]Récolte_N'!$I$21)=TRUE,"",'[38]Récolte_N'!$I$21)</f>
        <v>130000</v>
      </c>
      <c r="H30" s="100">
        <f t="shared" si="4"/>
        <v>114024.3</v>
      </c>
      <c r="I30" s="79">
        <f t="shared" si="5"/>
        <v>0.14010785420300764</v>
      </c>
      <c r="J30" s="47">
        <f t="shared" si="2"/>
        <v>9256</v>
      </c>
      <c r="K30" s="48">
        <f t="shared" si="6"/>
        <v>19199.699999999997</v>
      </c>
      <c r="L30" s="101">
        <f>J30/E30</f>
        <v>0.06646751306945482</v>
      </c>
      <c r="M30" s="101">
        <f>K30/F30</f>
        <v>0.14411592505854798</v>
      </c>
      <c r="N30"/>
      <c r="O30" s="10" t="s">
        <v>29</v>
      </c>
      <c r="P30" s="77">
        <f>IF(ISERROR('[39]Récolte_N'!$F$21)=TRUE,"",'[39]Récolte_N'!$F$21)</f>
        <v>46853</v>
      </c>
      <c r="Q30" s="77">
        <f t="shared" si="8"/>
        <v>28.434465242353745</v>
      </c>
      <c r="R30" s="78">
        <f>IF(ISERROR('[39]Récolte_N'!$H$21)=TRUE,"",'[39]Récolte_N'!$H$21)</f>
        <v>133224</v>
      </c>
      <c r="S30" s="43">
        <f>'[3]CO'!$AI186</f>
        <v>114024.3</v>
      </c>
      <c r="T30" s="1">
        <f>S30/R30</f>
        <v>0.855884074941452</v>
      </c>
    </row>
    <row r="31" spans="2:19" ht="12.75">
      <c r="B31" s="80" t="s">
        <v>30</v>
      </c>
      <c r="C31" s="77">
        <f>IF(ISERROR('[40]Récolte_N'!$F$21)=TRUE,"",'[40]Récolte_N'!$F$21)</f>
        <v>4200</v>
      </c>
      <c r="D31" s="166">
        <f t="shared" si="0"/>
        <v>27</v>
      </c>
      <c r="E31" s="78">
        <f>IF(ISERROR('[40]Récolte_N'!$H$21)=TRUE,"",'[40]Récolte_N'!$H$21)</f>
        <v>11340</v>
      </c>
      <c r="F31" s="78">
        <f>R31</f>
        <v>15600</v>
      </c>
      <c r="G31" s="43">
        <f>IF(ISERROR('[40]Récolte_N'!$I$21)=TRUE,"",'[40]Récolte_N'!$I$21)</f>
        <v>9000</v>
      </c>
      <c r="H31" s="43">
        <f>S31</f>
        <v>10973.7</v>
      </c>
      <c r="I31" s="79">
        <f t="shared" si="5"/>
        <v>-0.17985729516935955</v>
      </c>
      <c r="J31" s="47">
        <f t="shared" si="2"/>
        <v>2340</v>
      </c>
      <c r="K31" s="48">
        <f>R31-H31</f>
        <v>4626.299999999999</v>
      </c>
      <c r="L31" s="101">
        <f>J30/E30</f>
        <v>0.06646751306945482</v>
      </c>
      <c r="M31" s="101">
        <f>K30/F30</f>
        <v>0.14411592505854798</v>
      </c>
      <c r="O31" s="10" t="s">
        <v>30</v>
      </c>
      <c r="P31" s="77">
        <f>IF(ISERROR('[41]Récolte_N'!$F$21)=TRUE,"",'[41]Récolte_N'!$F$21)</f>
        <v>4900</v>
      </c>
      <c r="Q31" s="77">
        <f t="shared" si="8"/>
        <v>31.836734693877553</v>
      </c>
      <c r="R31" s="78">
        <f>IF(ISERROR('[41]Récolte_N'!$H$21)=TRUE,"",'[41]Récolte_N'!$H$21)</f>
        <v>15600</v>
      </c>
      <c r="S31" s="43">
        <f>'[3]CO'!$AI187</f>
        <v>10973.7</v>
      </c>
    </row>
    <row r="32" spans="2:19" ht="12.75">
      <c r="B32" s="64"/>
      <c r="C32" s="16"/>
      <c r="D32" s="167"/>
      <c r="E32" s="9"/>
      <c r="F32" s="96"/>
      <c r="G32" s="44"/>
      <c r="H32" s="15"/>
      <c r="I32" s="81"/>
      <c r="J32" s="49"/>
      <c r="K32" s="50"/>
      <c r="L32" s="101">
        <f>J31/E31</f>
        <v>0.20634920634920634</v>
      </c>
      <c r="M32" s="101">
        <f>K31/F31</f>
        <v>0.29655769230769224</v>
      </c>
      <c r="O32" s="10"/>
      <c r="P32" s="29"/>
      <c r="Q32" s="29"/>
      <c r="R32" s="29"/>
      <c r="S32" s="85"/>
    </row>
    <row r="33" spans="2:19" ht="15.75" thickBot="1">
      <c r="B33" s="82" t="s">
        <v>31</v>
      </c>
      <c r="C33" s="39">
        <f>IF(SUM(C12:C31)=0,"",SUM(C12:C31))</f>
        <v>1505351</v>
      </c>
      <c r="D33" s="168">
        <f>IF(OR(C33="",C33=0),"",(E33/C33)*10)</f>
        <v>36.347921514650075</v>
      </c>
      <c r="E33" s="39">
        <f>IF(SUM(E12:E31)=0,"",SUM(E12:E31))</f>
        <v>5471638</v>
      </c>
      <c r="F33" s="97">
        <f>IF(SUM(F12:F31)=0,"",SUM(F12:F31))</f>
        <v>4380144.6</v>
      </c>
      <c r="G33" s="45">
        <f>IF(SUM(G12:G31)=0,"",SUM(G12:G31))</f>
        <v>5315508</v>
      </c>
      <c r="H33" s="40">
        <f>IF(SUM(H12:H31)=0,"",SUM(H12:H31))</f>
        <v>4313375</v>
      </c>
      <c r="I33" s="83">
        <f>IF(OR(G33=0,G33=""),"",(G33/H33)-1)</f>
        <v>0.23233152693656356</v>
      </c>
      <c r="J33" s="34">
        <f>SUM(J12:J31)</f>
        <v>156130</v>
      </c>
      <c r="K33" s="51">
        <f>SUM(K12:K31)</f>
        <v>66769.60000000006</v>
      </c>
      <c r="L33" s="101">
        <f>J33/E33</f>
        <v>0.028534416933283964</v>
      </c>
      <c r="M33" s="101">
        <f>K33/F33</f>
        <v>0.01524369766240139</v>
      </c>
      <c r="O33" s="30" t="s">
        <v>31</v>
      </c>
      <c r="P33" s="31">
        <f>IF(SUM(P12:P31)=0,"",SUM(P12:P31))</f>
        <v>1438452</v>
      </c>
      <c r="Q33" s="169">
        <f>IF(OR(P33="",P33=0),"",(R33/P33)*10)</f>
        <v>30.450405018728468</v>
      </c>
      <c r="R33" s="34">
        <f>IF(SUM(R12:R31)=0,"",SUM(R12:R31))</f>
        <v>4380144.6</v>
      </c>
      <c r="S33" s="86">
        <f>IF(SUM(S12:S31)=0,"",SUM(S12:S31))</f>
        <v>4313375</v>
      </c>
    </row>
    <row r="34" spans="2:13" ht="12.75" thickTop="1">
      <c r="B34" s="41"/>
      <c r="C34" s="11"/>
      <c r="D34" s="11"/>
      <c r="E34" s="11"/>
      <c r="F34" s="11"/>
      <c r="G34" s="11"/>
      <c r="H34" s="12"/>
      <c r="I34" s="13"/>
      <c r="J34" s="17"/>
      <c r="L34" s="36"/>
      <c r="M34" s="36"/>
    </row>
    <row r="35" spans="2:10" ht="12">
      <c r="B35" s="42" t="s">
        <v>32</v>
      </c>
      <c r="C35" s="35">
        <f>P33</f>
        <v>1438452</v>
      </c>
      <c r="D35" s="35">
        <f>(E35/C35)*10</f>
        <v>30.450405018728468</v>
      </c>
      <c r="E35" s="35">
        <f>R33</f>
        <v>4380144.6</v>
      </c>
      <c r="G35" s="35">
        <f>+S33</f>
        <v>4313375</v>
      </c>
      <c r="H35" s="12"/>
      <c r="I35" s="13"/>
      <c r="J35" s="17"/>
    </row>
    <row r="36" spans="2:10" ht="12">
      <c r="B36" s="42" t="s">
        <v>33</v>
      </c>
      <c r="C36" s="36"/>
      <c r="D36" s="37"/>
      <c r="E36" s="36"/>
      <c r="G36" s="36"/>
      <c r="H36" s="12"/>
      <c r="I36" s="13"/>
      <c r="J36" s="17"/>
    </row>
    <row r="37" spans="2:10" ht="12">
      <c r="B37" s="42" t="s">
        <v>34</v>
      </c>
      <c r="C37" s="38">
        <f>IF(OR(C33="",C33=0),"",(C33/C35)-1)</f>
        <v>0.04650763459607976</v>
      </c>
      <c r="D37" s="38">
        <f>IF(OR(D33="",D33=0),"",(D33/D35)-1)</f>
        <v>0.19367612655051225</v>
      </c>
      <c r="E37" s="38">
        <f>IF(OR(E33="",E33=0),"",(E33/E35)-1)</f>
        <v>0.24919117967018733</v>
      </c>
      <c r="G37" s="38">
        <f>IF(OR(G33="",G33=0),"",(G33/G35)-1)</f>
        <v>0.23233152693656356</v>
      </c>
      <c r="H37" s="12"/>
      <c r="I37" s="13"/>
      <c r="J37" s="17"/>
    </row>
    <row r="38" ht="11.25" thickBot="1"/>
    <row r="39" spans="2:8" ht="12.75">
      <c r="B39" s="112" t="s">
        <v>0</v>
      </c>
      <c r="C39" s="113" t="s">
        <v>4</v>
      </c>
      <c r="D39" s="114" t="s">
        <v>4</v>
      </c>
      <c r="E39" s="115" t="s">
        <v>4</v>
      </c>
      <c r="F39" s="115" t="s">
        <v>4</v>
      </c>
      <c r="G39" s="116" t="s">
        <v>46</v>
      </c>
      <c r="H39" s="117" t="s">
        <v>47</v>
      </c>
    </row>
    <row r="40" spans="2:14" ht="15">
      <c r="B40" s="64"/>
      <c r="C40" s="118" t="s">
        <v>48</v>
      </c>
      <c r="D40" s="119" t="s">
        <v>48</v>
      </c>
      <c r="E40" s="120" t="s">
        <v>48</v>
      </c>
      <c r="F40" s="120" t="s">
        <v>48</v>
      </c>
      <c r="G40" s="121" t="s">
        <v>49</v>
      </c>
      <c r="H40" s="122" t="s">
        <v>50</v>
      </c>
      <c r="K40" s="170"/>
      <c r="L40" s="171"/>
      <c r="M40" s="172"/>
      <c r="N40" s="103"/>
    </row>
    <row r="41" spans="2:14" ht="12.75">
      <c r="B41" s="64"/>
      <c r="C41" s="123" t="s">
        <v>63</v>
      </c>
      <c r="D41" s="124" t="s">
        <v>64</v>
      </c>
      <c r="E41" s="125" t="s">
        <v>63</v>
      </c>
      <c r="F41" s="125" t="s">
        <v>64</v>
      </c>
      <c r="G41" s="121" t="s">
        <v>51</v>
      </c>
      <c r="H41" s="122" t="s">
        <v>14</v>
      </c>
      <c r="I41" s="111"/>
      <c r="K41" s="173"/>
      <c r="L41" s="174"/>
      <c r="M41" s="175"/>
      <c r="N41" s="103"/>
    </row>
    <row r="42" spans="2:14" ht="12">
      <c r="B42" s="64"/>
      <c r="C42" s="126" t="s">
        <v>52</v>
      </c>
      <c r="D42" s="127" t="s">
        <v>52</v>
      </c>
      <c r="E42" s="128" t="s">
        <v>53</v>
      </c>
      <c r="F42" s="128" t="s">
        <v>53</v>
      </c>
      <c r="G42" s="129" t="s">
        <v>48</v>
      </c>
      <c r="H42" s="130"/>
      <c r="I42" s="111"/>
      <c r="K42" s="176"/>
      <c r="L42" s="177"/>
      <c r="M42" s="175"/>
      <c r="N42" s="103"/>
    </row>
    <row r="43" spans="2:14" ht="12">
      <c r="B43" s="64" t="s">
        <v>15</v>
      </c>
      <c r="C43" s="178">
        <f>'[42]CO'!$AI168</f>
        <v>21608.4</v>
      </c>
      <c r="D43" s="179">
        <f>'[3]CO'!$Z168</f>
        <v>14791.1</v>
      </c>
      <c r="E43" s="180">
        <f>IF(OR(G12="",G12=0),"",C43/G12)</f>
        <v>0.7786810810810811</v>
      </c>
      <c r="F43" s="132">
        <f>IF(OR(H12="",H12=0),"",D43/H12)</f>
        <v>0.714093979172601</v>
      </c>
      <c r="G43" s="133">
        <f aca="true" t="shared" si="9" ref="G43:G64">IF(OR(E43="",E43=0),"",(E43-F43)*100)</f>
        <v>6.4587101908480165</v>
      </c>
      <c r="H43" s="12">
        <f>IF(E12="","",(G12/E12))</f>
        <v>0.9542640990371389</v>
      </c>
      <c r="I43" s="111"/>
      <c r="K43" s="176"/>
      <c r="L43" s="177"/>
      <c r="M43" s="175"/>
      <c r="N43" s="103"/>
    </row>
    <row r="44" spans="2:14" ht="12">
      <c r="B44" s="64" t="s">
        <v>40</v>
      </c>
      <c r="C44" s="179">
        <f>'[42]CO'!$AI169</f>
        <v>38363.2</v>
      </c>
      <c r="D44" s="179">
        <f>'[3]CO'!$Z169</f>
        <v>26965.8</v>
      </c>
      <c r="E44" s="181">
        <f>IF(OR(G13="",G13=0),"",C44/G13)</f>
        <v>0.7124085422469824</v>
      </c>
      <c r="F44" s="132">
        <f>IF(OR(H13="",H13=0),"",D44/H13)</f>
        <v>0.5639563822534163</v>
      </c>
      <c r="G44" s="133">
        <f t="shared" si="9"/>
        <v>14.84521599935661</v>
      </c>
      <c r="H44" s="12">
        <f>IF(E13="","",(G13/E13))</f>
        <v>0.8731535680119339</v>
      </c>
      <c r="K44" s="173"/>
      <c r="L44" s="174"/>
      <c r="M44" s="175"/>
      <c r="N44" s="103"/>
    </row>
    <row r="45" spans="2:14" ht="12">
      <c r="B45" s="64" t="s">
        <v>16</v>
      </c>
      <c r="C45" s="179">
        <f>'[42]CO'!$AI170</f>
        <v>411630.5</v>
      </c>
      <c r="D45" s="179">
        <f>'[3]CO'!$Z170</f>
        <v>299209.5</v>
      </c>
      <c r="E45" s="181">
        <f aca="true" t="shared" si="10" ref="E45:F61">IF(OR(G14="",G14=0),"",C45/G14)</f>
        <v>0.7484190909090909</v>
      </c>
      <c r="F45" s="134">
        <f t="shared" si="10"/>
        <v>0.6924108670805419</v>
      </c>
      <c r="G45" s="133">
        <f t="shared" si="9"/>
        <v>5.600822382854897</v>
      </c>
      <c r="H45" s="12">
        <f>IF(E14="","",(G14/E14))</f>
        <v>0.9335958718087995</v>
      </c>
      <c r="K45" s="176"/>
      <c r="L45" s="177"/>
      <c r="M45" s="175"/>
      <c r="N45" s="103"/>
    </row>
    <row r="46" spans="2:14" ht="12">
      <c r="B46" s="64" t="s">
        <v>37</v>
      </c>
      <c r="C46" s="179">
        <f>'[42]CO'!$AI171</f>
        <v>83884.4</v>
      </c>
      <c r="D46" s="179">
        <f>'[3]CO'!$Z171</f>
        <v>64448.4</v>
      </c>
      <c r="E46" s="181">
        <f t="shared" si="10"/>
        <v>0.7231413793103447</v>
      </c>
      <c r="F46" s="134">
        <f t="shared" si="10"/>
        <v>0.6639900352660095</v>
      </c>
      <c r="G46" s="133">
        <f t="shared" si="9"/>
        <v>5.91513440443352</v>
      </c>
      <c r="H46" s="12">
        <f>IF(E15="","",(G15/E15))</f>
        <v>0.9981070383754947</v>
      </c>
      <c r="K46" s="173"/>
      <c r="L46" s="174"/>
      <c r="M46" s="175"/>
      <c r="N46" s="103"/>
    </row>
    <row r="47" spans="2:14" ht="12">
      <c r="B47" s="64" t="s">
        <v>17</v>
      </c>
      <c r="C47" s="179">
        <f>'[42]CO'!$AI172</f>
        <v>75305.6</v>
      </c>
      <c r="D47" s="179">
        <f>'[3]CO'!$Z172</f>
        <v>87794.7</v>
      </c>
      <c r="E47" s="181">
        <f t="shared" si="10"/>
        <v>0.5496759124087591</v>
      </c>
      <c r="F47" s="134">
        <f t="shared" si="10"/>
        <v>0.5914136110136216</v>
      </c>
      <c r="G47" s="133">
        <f t="shared" si="9"/>
        <v>-4.173769860486242</v>
      </c>
      <c r="H47" s="12">
        <f aca="true" t="shared" si="11" ref="H47:H62">IF(E16="","",(G16/E16))</f>
        <v>1.1892361111111112</v>
      </c>
      <c r="K47" s="176"/>
      <c r="L47" s="177"/>
      <c r="M47" s="175"/>
      <c r="N47" s="103"/>
    </row>
    <row r="48" spans="2:14" ht="12">
      <c r="B48" s="64" t="s">
        <v>18</v>
      </c>
      <c r="C48" s="179">
        <f>'[42]CO'!$AI173</f>
        <v>404865.7</v>
      </c>
      <c r="D48" s="179">
        <f>'[3]CO'!$Z173</f>
        <v>387118.1</v>
      </c>
      <c r="E48" s="181">
        <f t="shared" si="10"/>
        <v>0.7456090239410682</v>
      </c>
      <c r="F48" s="134">
        <f t="shared" si="10"/>
        <v>0.7623636066088378</v>
      </c>
      <c r="G48" s="133">
        <f t="shared" si="9"/>
        <v>-1.6754582667769635</v>
      </c>
      <c r="H48" s="12">
        <f t="shared" si="11"/>
        <v>0.98014440433213</v>
      </c>
      <c r="K48" s="182"/>
      <c r="L48" s="174"/>
      <c r="M48" s="175"/>
      <c r="N48" s="103"/>
    </row>
    <row r="49" spans="2:14" ht="12">
      <c r="B49" s="64" t="s">
        <v>19</v>
      </c>
      <c r="C49" s="179">
        <f>'[42]CO'!$AI174</f>
        <v>62373.4</v>
      </c>
      <c r="D49" s="179">
        <f>'[3]CO'!$Z174</f>
        <v>50305.7</v>
      </c>
      <c r="E49" s="181">
        <f t="shared" si="10"/>
        <v>0.9039623188405798</v>
      </c>
      <c r="F49" s="134">
        <f t="shared" si="10"/>
        <v>0.8954187521804446</v>
      </c>
      <c r="G49" s="133">
        <f t="shared" si="9"/>
        <v>0.8543566660135116</v>
      </c>
      <c r="H49" s="12">
        <f t="shared" si="11"/>
        <v>1.0072992700729928</v>
      </c>
      <c r="K49" s="176"/>
      <c r="L49" s="174"/>
      <c r="M49" s="175"/>
      <c r="N49" s="103"/>
    </row>
    <row r="50" spans="2:14" ht="12">
      <c r="B50" s="64" t="s">
        <v>21</v>
      </c>
      <c r="C50" s="179">
        <f>'[42]CO'!$AI175</f>
        <v>4675.9</v>
      </c>
      <c r="D50" s="179">
        <f>'[3]CO'!$Z175</f>
        <v>4779.5</v>
      </c>
      <c r="E50" s="181">
        <f t="shared" si="10"/>
        <v>0.9079417475728154</v>
      </c>
      <c r="F50" s="134">
        <f t="shared" si="10"/>
        <v>0.9087884088834804</v>
      </c>
      <c r="G50" s="133">
        <f t="shared" si="9"/>
        <v>-0.084666131066502</v>
      </c>
      <c r="H50" s="12">
        <f t="shared" si="11"/>
        <v>0.7006802721088435</v>
      </c>
      <c r="K50" s="182"/>
      <c r="L50" s="174"/>
      <c r="M50" s="175"/>
      <c r="N50" s="103"/>
    </row>
    <row r="51" spans="2:14" ht="12">
      <c r="B51" s="64" t="s">
        <v>35</v>
      </c>
      <c r="C51" s="179">
        <f>'[42]CO'!$AI176</f>
        <v>639816.6</v>
      </c>
      <c r="D51" s="179">
        <f>'[3]CO'!$Z176</f>
        <v>497912.3</v>
      </c>
      <c r="E51" s="181">
        <f t="shared" si="10"/>
        <v>0.8764610958904109</v>
      </c>
      <c r="F51" s="134">
        <f t="shared" si="10"/>
        <v>0.8831827637634043</v>
      </c>
      <c r="G51" s="133">
        <f t="shared" si="9"/>
        <v>-0.6721667872993442</v>
      </c>
      <c r="H51" s="12">
        <f t="shared" si="11"/>
        <v>0.9656084656084656</v>
      </c>
      <c r="K51" s="182"/>
      <c r="L51" s="174"/>
      <c r="M51" s="175"/>
      <c r="N51" s="103"/>
    </row>
    <row r="52" spans="2:14" ht="12">
      <c r="B52" s="64" t="s">
        <v>22</v>
      </c>
      <c r="C52" s="179">
        <f>'[42]CO'!$AI177</f>
        <v>338533.2</v>
      </c>
      <c r="D52" s="179">
        <f>'[3]CO'!$Z177</f>
        <v>174399.7</v>
      </c>
      <c r="E52" s="181">
        <f t="shared" si="10"/>
        <v>0.7359417391304348</v>
      </c>
      <c r="F52" s="134">
        <f t="shared" si="10"/>
        <v>0.7407932703233203</v>
      </c>
      <c r="G52" s="133">
        <f t="shared" si="9"/>
        <v>-0.48515311928855054</v>
      </c>
      <c r="H52" s="12">
        <f t="shared" si="11"/>
        <v>0.9956709956709957</v>
      </c>
      <c r="K52" s="182"/>
      <c r="L52" s="174"/>
      <c r="M52" s="175"/>
      <c r="N52" s="103"/>
    </row>
    <row r="53" spans="2:14" ht="12">
      <c r="B53" s="64" t="s">
        <v>38</v>
      </c>
      <c r="C53" s="179">
        <f>'[42]CO'!$AI178</f>
        <v>11978.5</v>
      </c>
      <c r="D53" s="179">
        <f>'[3]CO'!$Z178</f>
        <v>8801</v>
      </c>
      <c r="E53" s="181">
        <f t="shared" si="10"/>
        <v>0.95828</v>
      </c>
      <c r="F53" s="134">
        <f t="shared" si="10"/>
        <v>0.8965334582904642</v>
      </c>
      <c r="G53" s="133">
        <f t="shared" si="9"/>
        <v>6.174654170953586</v>
      </c>
      <c r="H53" s="12">
        <f t="shared" si="11"/>
        <v>0.9765625</v>
      </c>
      <c r="K53" s="182"/>
      <c r="L53" s="174"/>
      <c r="M53" s="175"/>
      <c r="N53" s="103"/>
    </row>
    <row r="54" spans="2:14" ht="12">
      <c r="B54" s="64" t="s">
        <v>23</v>
      </c>
      <c r="C54" s="179">
        <f>'[42]CO'!$AI179</f>
        <v>118028</v>
      </c>
      <c r="D54" s="179">
        <f>'[3]CO'!$Z179</f>
        <v>127098.3</v>
      </c>
      <c r="E54" s="181">
        <f t="shared" si="10"/>
        <v>0.965401037150943</v>
      </c>
      <c r="F54" s="134">
        <f t="shared" si="10"/>
        <v>0.8675545283402663</v>
      </c>
      <c r="G54" s="133">
        <f t="shared" si="9"/>
        <v>9.78465088106768</v>
      </c>
      <c r="H54" s="12">
        <f t="shared" si="11"/>
        <v>0.8476717419641123</v>
      </c>
      <c r="K54" s="176"/>
      <c r="L54" s="177"/>
      <c r="M54" s="175"/>
      <c r="N54" s="103"/>
    </row>
    <row r="55" spans="2:14" ht="12">
      <c r="B55" s="64" t="s">
        <v>24</v>
      </c>
      <c r="C55" s="179">
        <f>'[42]CO'!$AI180</f>
        <v>133711.9</v>
      </c>
      <c r="D55" s="179">
        <f>'[3]CO'!$Z180</f>
        <v>112081.4</v>
      </c>
      <c r="E55" s="181">
        <f t="shared" si="10"/>
        <v>0.6490868932038835</v>
      </c>
      <c r="F55" s="134">
        <f t="shared" si="10"/>
        <v>0.6211374742719958</v>
      </c>
      <c r="G55" s="133">
        <f t="shared" si="9"/>
        <v>2.7949418931887626</v>
      </c>
      <c r="H55" s="12">
        <f t="shared" si="11"/>
        <v>0.934431063028736</v>
      </c>
      <c r="K55" s="182"/>
      <c r="L55" s="174"/>
      <c r="M55" s="175"/>
      <c r="N55" s="103"/>
    </row>
    <row r="56" spans="2:14" ht="12">
      <c r="B56" s="64" t="s">
        <v>25</v>
      </c>
      <c r="C56" s="179">
        <f>'[42]CO'!$AI181</f>
        <v>549084.4</v>
      </c>
      <c r="D56" s="179">
        <f>'[3]CO'!$Z181</f>
        <v>367928.1</v>
      </c>
      <c r="E56" s="181">
        <f t="shared" si="10"/>
        <v>0.5356920975609756</v>
      </c>
      <c r="F56" s="134">
        <f t="shared" si="10"/>
        <v>0.467787015127603</v>
      </c>
      <c r="G56" s="133">
        <f t="shared" si="9"/>
        <v>6.790508243337257</v>
      </c>
      <c r="H56" s="12">
        <f t="shared" si="11"/>
        <v>0.9990253411306043</v>
      </c>
      <c r="K56" s="182"/>
      <c r="L56" s="174"/>
      <c r="M56" s="175"/>
      <c r="N56" s="103"/>
    </row>
    <row r="57" spans="2:17" ht="12">
      <c r="B57" s="64" t="s">
        <v>26</v>
      </c>
      <c r="C57" s="179">
        <f>'[42]CO'!$AI182</f>
        <v>206855.8</v>
      </c>
      <c r="D57" s="179">
        <f>'[3]CO'!$Z182</f>
        <v>187388.6</v>
      </c>
      <c r="E57" s="181">
        <f t="shared" si="10"/>
        <v>0.7012061016949153</v>
      </c>
      <c r="F57" s="134">
        <f t="shared" si="10"/>
        <v>0.737887222394389</v>
      </c>
      <c r="G57" s="133">
        <f t="shared" si="9"/>
        <v>-3.6681120699473713</v>
      </c>
      <c r="H57" s="12">
        <f t="shared" si="11"/>
        <v>0.9455128205128205</v>
      </c>
      <c r="K57" s="182"/>
      <c r="L57" s="174"/>
      <c r="M57" s="175"/>
      <c r="N57" s="183"/>
      <c r="Q57" s="2"/>
    </row>
    <row r="58" spans="2:14" ht="12">
      <c r="B58" s="64" t="s">
        <v>27</v>
      </c>
      <c r="C58" s="179">
        <f>'[42]CO'!$AI183</f>
        <v>273539.6</v>
      </c>
      <c r="D58" s="179">
        <f>'[3]CO'!$Z183</f>
        <v>148467.5</v>
      </c>
      <c r="E58" s="181">
        <f t="shared" si="10"/>
        <v>0.8092887573964497</v>
      </c>
      <c r="F58" s="134">
        <f t="shared" si="10"/>
        <v>0.7757396873267594</v>
      </c>
      <c r="G58" s="133">
        <f t="shared" si="9"/>
        <v>3.3549070069690323</v>
      </c>
      <c r="H58" s="12">
        <f t="shared" si="11"/>
        <v>0.9512926885557801</v>
      </c>
      <c r="K58" s="182"/>
      <c r="L58" s="174"/>
      <c r="M58" s="175"/>
      <c r="N58" s="183"/>
    </row>
    <row r="59" spans="2:14" ht="12">
      <c r="B59" s="64" t="s">
        <v>28</v>
      </c>
      <c r="C59" s="179">
        <f>'[42]CO'!$AI184</f>
        <v>160361.6</v>
      </c>
      <c r="D59" s="179">
        <f>'[3]CO'!$Z184</f>
        <v>165096.2</v>
      </c>
      <c r="E59" s="181">
        <f t="shared" si="10"/>
        <v>0.5172954838709678</v>
      </c>
      <c r="F59" s="134">
        <f t="shared" si="10"/>
        <v>0.4908705198857682</v>
      </c>
      <c r="G59" s="133">
        <f t="shared" si="9"/>
        <v>2.6424963985199614</v>
      </c>
      <c r="H59" s="12">
        <f>IF(E28="","",(G28/E28))</f>
        <v>0.9885204081632653</v>
      </c>
      <c r="K59" s="182"/>
      <c r="L59" s="174"/>
      <c r="M59" s="175"/>
      <c r="N59" s="103"/>
    </row>
    <row r="60" spans="2:14" ht="12">
      <c r="B60" s="64" t="s">
        <v>39</v>
      </c>
      <c r="C60" s="179">
        <f>'[42]CO'!$AI185</f>
        <v>97825.4</v>
      </c>
      <c r="D60" s="179">
        <f>'[3]CO'!$Z185</f>
        <v>92234.2</v>
      </c>
      <c r="E60" s="181">
        <f t="shared" si="10"/>
        <v>0.5558261363636363</v>
      </c>
      <c r="F60" s="134">
        <f t="shared" si="10"/>
        <v>0.5463396083806563</v>
      </c>
      <c r="G60" s="133">
        <f t="shared" si="9"/>
        <v>0.9486527982979998</v>
      </c>
      <c r="H60" s="12">
        <f>IF(E29="","",(G29/E29))</f>
        <v>0.9914934369894653</v>
      </c>
      <c r="K60" s="182"/>
      <c r="L60" s="174"/>
      <c r="M60" s="175"/>
      <c r="N60" s="103"/>
    </row>
    <row r="61" spans="2:14" ht="12">
      <c r="B61" s="64" t="s">
        <v>29</v>
      </c>
      <c r="C61" s="179">
        <f>'[42]CO'!$AI186</f>
        <v>77535.2</v>
      </c>
      <c r="D61" s="179">
        <f>'[3]CO'!$Z186</f>
        <v>78869.2</v>
      </c>
      <c r="E61" s="181">
        <f t="shared" si="10"/>
        <v>0.5964246153846153</v>
      </c>
      <c r="F61" s="134">
        <f t="shared" si="10"/>
        <v>0.6916876490362142</v>
      </c>
      <c r="G61" s="133">
        <f t="shared" si="9"/>
        <v>-9.526303365159883</v>
      </c>
      <c r="H61" s="12">
        <f t="shared" si="11"/>
        <v>0.9335324869305451</v>
      </c>
      <c r="K61" s="182"/>
      <c r="L61" s="174"/>
      <c r="M61" s="175"/>
      <c r="N61" s="103"/>
    </row>
    <row r="62" spans="2:14" ht="12">
      <c r="B62" s="64" t="s">
        <v>30</v>
      </c>
      <c r="C62" s="179">
        <f>'[42]CO'!$AI187</f>
        <v>5929.1</v>
      </c>
      <c r="D62" s="179">
        <f>'[3]CO'!$Z187</f>
        <v>8341.9</v>
      </c>
      <c r="E62" s="181">
        <f>IF(OR(G31="",G31=0),"",C62/G31)</f>
        <v>0.658788888888889</v>
      </c>
      <c r="F62" s="134">
        <f>IF(OR(H31="",H31=0),"",D62/H31)</f>
        <v>0.76017204771408</v>
      </c>
      <c r="G62" s="133">
        <f t="shared" si="9"/>
        <v>-10.1383158825191</v>
      </c>
      <c r="H62" s="12">
        <f t="shared" si="11"/>
        <v>0.7936507936507936</v>
      </c>
      <c r="K62" s="184"/>
      <c r="L62" s="174"/>
      <c r="M62" s="185"/>
      <c r="N62" s="103"/>
    </row>
    <row r="63" spans="2:14" ht="12.75" thickBot="1">
      <c r="B63" s="64"/>
      <c r="C63" s="131"/>
      <c r="D63" s="131"/>
      <c r="E63" s="135"/>
      <c r="F63" s="132">
        <f>IF(OR(H32="",H32=0),"",D63/H32)</f>
      </c>
      <c r="G63" s="133"/>
      <c r="H63" s="12"/>
      <c r="K63" s="186"/>
      <c r="L63" s="187"/>
      <c r="M63" s="188"/>
      <c r="N63" s="103"/>
    </row>
    <row r="64" spans="2:14" ht="12.75" thickBot="1">
      <c r="B64" s="136" t="s">
        <v>31</v>
      </c>
      <c r="C64" s="137">
        <f>IF(SUM(C43:C62)=0,"",SUM(C43:C62))</f>
        <v>3715906.3999999994</v>
      </c>
      <c r="D64" s="137">
        <f>IF(SUM(D43:D62)=0,"",SUM(D43:D62))</f>
        <v>2904031.2000000007</v>
      </c>
      <c r="E64" s="138">
        <f>IF(OR(G33="",G33=0),"",C64/G33)</f>
        <v>0.6990689130747239</v>
      </c>
      <c r="F64" s="139">
        <f>IF(OR(H33="",H33=0),"",D64/H33)</f>
        <v>0.6732619352595127</v>
      </c>
      <c r="G64" s="140">
        <f t="shared" si="9"/>
        <v>2.580697781521113</v>
      </c>
      <c r="H64" s="141">
        <f>IF(E33="","",(G33/E33))</f>
        <v>0.971465583066716</v>
      </c>
      <c r="K64" s="103"/>
      <c r="L64" s="183"/>
      <c r="M64" s="103"/>
      <c r="N64" s="103"/>
    </row>
    <row r="65" ht="10.5">
      <c r="M65" s="103"/>
    </row>
  </sheetData>
  <mergeCells count="3">
    <mergeCell ref="M8:M11"/>
    <mergeCell ref="L8:L11"/>
    <mergeCell ref="C8:F8"/>
  </mergeCells>
  <printOptions horizontalCentered="1"/>
  <pageMargins left="0" right="0" top="0.7874015748031497" bottom="0" header="0.31496062992125984" footer="0.5118110236220472"/>
  <pageSetup fitToHeight="1" fitToWidth="1" orientation="landscape" paperSize="9" r:id="rId1"/>
  <headerFooter alignWithMargins="0">
    <oddHeader>&amp;C&amp;"Arial,Gras"&amp;10F - 140 -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B1">
      <selection activeCell="J44" sqref="J44"/>
    </sheetView>
  </sheetViews>
  <sheetFormatPr defaultColWidth="12" defaultRowHeight="11.25"/>
  <cols>
    <col min="1" max="1" width="5.66015625" style="1" hidden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4.66015625" style="1" customWidth="1"/>
    <col min="11" max="13" width="13.66015625" style="1" customWidth="1"/>
    <col min="14" max="14" width="22" style="1" customWidth="1"/>
    <col min="15" max="15" width="24" style="1" bestFit="1" customWidth="1"/>
    <col min="16" max="17" width="10.66015625" style="1" customWidth="1"/>
    <col min="18" max="18" width="11.5" style="1" customWidth="1"/>
    <col min="19" max="16384" width="11.5" style="1" customWidth="1"/>
  </cols>
  <sheetData>
    <row r="1" spans="1:2" ht="12">
      <c r="A1" s="1">
        <v>10285</v>
      </c>
      <c r="B1" s="46" t="s">
        <v>36</v>
      </c>
    </row>
    <row r="2" spans="1:5" ht="12.75">
      <c r="A2" s="1">
        <v>18512</v>
      </c>
      <c r="B2" s="142"/>
      <c r="C2" s="143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10" ht="30">
      <c r="A5" s="1">
        <v>13608</v>
      </c>
      <c r="B5" s="52" t="s">
        <v>65</v>
      </c>
      <c r="C5" s="52"/>
      <c r="D5" s="53"/>
      <c r="E5" s="54"/>
      <c r="F5" s="54"/>
      <c r="G5" s="54"/>
      <c r="H5" s="54"/>
      <c r="I5" s="55"/>
      <c r="J5" s="56"/>
    </row>
    <row r="6" spans="1:8" ht="15" customHeight="1">
      <c r="A6" s="1">
        <v>7877</v>
      </c>
      <c r="B6" s="57"/>
      <c r="C6"/>
      <c r="D6"/>
      <c r="E6"/>
      <c r="F6"/>
      <c r="G6"/>
      <c r="H6"/>
    </row>
    <row r="7" ht="11.25" thickBot="1">
      <c r="A7" s="1">
        <v>1679</v>
      </c>
    </row>
    <row r="8" spans="1:19" ht="16.5" thickTop="1">
      <c r="A8" s="1">
        <v>16914</v>
      </c>
      <c r="B8" s="60" t="s">
        <v>0</v>
      </c>
      <c r="C8" s="161" t="s">
        <v>1</v>
      </c>
      <c r="D8" s="162"/>
      <c r="E8" s="162"/>
      <c r="F8" s="163"/>
      <c r="G8" s="61" t="s">
        <v>57</v>
      </c>
      <c r="H8" s="61" t="s">
        <v>43</v>
      </c>
      <c r="I8" s="62"/>
      <c r="J8" s="164" t="s">
        <v>3</v>
      </c>
      <c r="K8" s="165"/>
      <c r="L8" s="144"/>
      <c r="M8" s="145"/>
      <c r="O8" s="18" t="s">
        <v>0</v>
      </c>
      <c r="P8" s="21"/>
      <c r="Q8" s="22" t="s">
        <v>1</v>
      </c>
      <c r="R8" s="32"/>
      <c r="S8" s="61" t="s">
        <v>43</v>
      </c>
    </row>
    <row r="9" spans="1:19" ht="12.75">
      <c r="A9" s="1">
        <v>7818</v>
      </c>
      <c r="B9" s="64"/>
      <c r="C9" s="88" t="s">
        <v>57</v>
      </c>
      <c r="D9" s="89" t="s">
        <v>57</v>
      </c>
      <c r="E9" s="89" t="s">
        <v>57</v>
      </c>
      <c r="F9" s="90" t="s">
        <v>59</v>
      </c>
      <c r="G9" s="66" t="s">
        <v>4</v>
      </c>
      <c r="H9" s="66" t="s">
        <v>4</v>
      </c>
      <c r="I9" s="67" t="s">
        <v>2</v>
      </c>
      <c r="J9" s="68"/>
      <c r="K9" s="69"/>
      <c r="L9" s="146" t="s">
        <v>66</v>
      </c>
      <c r="M9" s="69" t="s">
        <v>54</v>
      </c>
      <c r="O9" s="10" t="s">
        <v>60</v>
      </c>
      <c r="P9" s="23"/>
      <c r="Q9" s="24"/>
      <c r="R9" s="33"/>
      <c r="S9" s="66" t="s">
        <v>4</v>
      </c>
    </row>
    <row r="10" spans="1:19" ht="12" customHeight="1">
      <c r="A10" s="1">
        <v>30702</v>
      </c>
      <c r="B10" s="64"/>
      <c r="C10" s="91" t="s">
        <v>5</v>
      </c>
      <c r="D10" s="92" t="s">
        <v>6</v>
      </c>
      <c r="E10" s="65" t="s">
        <v>7</v>
      </c>
      <c r="F10" s="93" t="s">
        <v>7</v>
      </c>
      <c r="G10" s="33" t="s">
        <v>8</v>
      </c>
      <c r="H10" s="33" t="s">
        <v>8</v>
      </c>
      <c r="I10" s="70" t="s">
        <v>14</v>
      </c>
      <c r="J10" s="84" t="s">
        <v>61</v>
      </c>
      <c r="K10" s="84" t="s">
        <v>44</v>
      </c>
      <c r="L10" s="147"/>
      <c r="M10" s="148"/>
      <c r="N10" s="59"/>
      <c r="O10" s="10" t="s">
        <v>62</v>
      </c>
      <c r="P10" s="25" t="s">
        <v>5</v>
      </c>
      <c r="Q10" s="26" t="s">
        <v>6</v>
      </c>
      <c r="R10" s="25" t="s">
        <v>7</v>
      </c>
      <c r="S10" s="33" t="s">
        <v>8</v>
      </c>
    </row>
    <row r="11" spans="1:19" ht="12.75" thickBot="1">
      <c r="A11" s="1">
        <v>31458</v>
      </c>
      <c r="B11" s="71"/>
      <c r="C11" s="94" t="s">
        <v>9</v>
      </c>
      <c r="D11" s="28" t="s">
        <v>10</v>
      </c>
      <c r="E11" s="72" t="s">
        <v>11</v>
      </c>
      <c r="F11" s="95" t="s">
        <v>11</v>
      </c>
      <c r="G11" s="27" t="s">
        <v>12</v>
      </c>
      <c r="H11" s="27" t="s">
        <v>13</v>
      </c>
      <c r="I11" s="73"/>
      <c r="J11" s="74"/>
      <c r="K11" s="75"/>
      <c r="L11" s="149"/>
      <c r="M11" s="150"/>
      <c r="O11" s="19"/>
      <c r="P11" s="27" t="s">
        <v>9</v>
      </c>
      <c r="Q11" s="28" t="s">
        <v>10</v>
      </c>
      <c r="R11" s="27" t="s">
        <v>11</v>
      </c>
      <c r="S11" s="27" t="s">
        <v>13</v>
      </c>
    </row>
    <row r="12" spans="1:22" ht="13.5" customHeight="1">
      <c r="A12" s="1">
        <v>60665</v>
      </c>
      <c r="B12" s="76" t="s">
        <v>15</v>
      </c>
      <c r="C12" s="77">
        <f>IF(ISERROR('[1]Récolte_N'!$F$22)=TRUE,"",'[1]Récolte_N'!$F$22)</f>
        <v>64950</v>
      </c>
      <c r="D12" s="166">
        <f aca="true" t="shared" si="0" ref="D12:D31">IF(OR(C12="",C12=0),"",(E12/C12)*10)</f>
        <v>27.217090069284065</v>
      </c>
      <c r="E12" s="78">
        <f>IF(ISERROR('[1]Récolte_N'!$H$22)=TRUE,"",'[1]Récolte_N'!$H$22)</f>
        <v>176775</v>
      </c>
      <c r="F12" s="78">
        <f>R12</f>
        <v>131600</v>
      </c>
      <c r="G12" s="77">
        <f>IF(ISERROR('[1]Récolte_N'!$I$22)=TRUE,"",'[1]Récolte_N'!$I$22)</f>
        <v>170500</v>
      </c>
      <c r="H12" s="77">
        <f>S12</f>
        <v>119540.9</v>
      </c>
      <c r="I12" s="79">
        <f>IF(OR(H12=0,H12=""),"",(G12/H12)-1)</f>
        <v>0.4262900814700241</v>
      </c>
      <c r="J12" s="47">
        <f aca="true" t="shared" si="1" ref="J12:J31">E12-G12</f>
        <v>6275</v>
      </c>
      <c r="K12" s="48">
        <f>R12-H12</f>
        <v>12059.100000000006</v>
      </c>
      <c r="L12" s="151">
        <f aca="true" t="shared" si="2" ref="L12:M33">J12/G12</f>
        <v>0.03680351906158358</v>
      </c>
      <c r="M12" s="151">
        <f t="shared" si="2"/>
        <v>0.10087844411410661</v>
      </c>
      <c r="N12" s="58"/>
      <c r="O12" s="190" t="s">
        <v>15</v>
      </c>
      <c r="P12" s="77">
        <f>IF(ISERROR('[2]Récolte_N'!$F$22)=TRUE,"",'[2]Récolte_N'!$F$22)</f>
        <v>67600</v>
      </c>
      <c r="Q12" s="77">
        <f aca="true" t="shared" si="3" ref="Q12:Q19">IF(OR(P12="",P12=0),"",(R12/P12)*10)</f>
        <v>19.467455621301774</v>
      </c>
      <c r="R12" s="78">
        <f>IF(ISERROR('[2]Récolte_N'!$H$22)=TRUE,"",'[2]Récolte_N'!$H$22)</f>
        <v>131600</v>
      </c>
      <c r="S12" s="191">
        <f>'[3]TO'!$AI168</f>
        <v>119540.9</v>
      </c>
      <c r="U12"/>
      <c r="V12"/>
    </row>
    <row r="13" spans="1:22" ht="13.5" customHeight="1">
      <c r="A13" s="1">
        <v>7280</v>
      </c>
      <c r="B13" s="80" t="s">
        <v>40</v>
      </c>
      <c r="C13" s="77">
        <f>IF(ISERROR('[4]Récolte_N'!$F$22)=TRUE,"",'[4]Récolte_N'!$F$22)</f>
        <v>12970</v>
      </c>
      <c r="D13" s="166">
        <f t="shared" si="0"/>
        <v>28.10331534309946</v>
      </c>
      <c r="E13" s="78">
        <f>IF(ISERROR('[4]Récolte_N'!$H$22)=TRUE,"",'[4]Récolte_N'!$H$22)</f>
        <v>36450</v>
      </c>
      <c r="F13" s="78">
        <f>R13</f>
        <v>31599</v>
      </c>
      <c r="G13" s="77">
        <f>IF(ISERROR('[4]Récolte_N'!$I$22)=TRUE,"",'[4]Récolte_N'!$I$22)</f>
        <v>31000</v>
      </c>
      <c r="H13" s="77">
        <f>S13</f>
        <v>28968.5</v>
      </c>
      <c r="I13" s="79">
        <f>IF(OR(H13=0,H13=""),"",(G13/H13)-1)</f>
        <v>0.07012789754388393</v>
      </c>
      <c r="J13" s="47">
        <f t="shared" si="1"/>
        <v>5450</v>
      </c>
      <c r="K13" s="48">
        <f>R13-H13</f>
        <v>2630.5</v>
      </c>
      <c r="L13" s="151">
        <f t="shared" si="2"/>
        <v>0.17580645161290323</v>
      </c>
      <c r="M13" s="151">
        <f t="shared" si="2"/>
        <v>0.09080553014481246</v>
      </c>
      <c r="N13" s="58"/>
      <c r="O13" s="192" t="s">
        <v>40</v>
      </c>
      <c r="P13" s="77">
        <f>IF(ISERROR('[5]Récolte_N'!$F$22)=TRUE,"",'[5]Récolte_N'!$F$22)</f>
        <v>12445</v>
      </c>
      <c r="Q13" s="77">
        <f t="shared" si="3"/>
        <v>25.390920048212134</v>
      </c>
      <c r="R13" s="78">
        <f>IF(ISERROR('[5]Récolte_N'!$H$22)=TRUE,"",'[5]Récolte_N'!$H$22)</f>
        <v>31599</v>
      </c>
      <c r="S13" s="191">
        <f>'[3]TO'!$AI169</f>
        <v>28968.5</v>
      </c>
      <c r="U13"/>
      <c r="V13"/>
    </row>
    <row r="14" spans="1:22" ht="13.5" customHeight="1">
      <c r="A14" s="1">
        <v>17376</v>
      </c>
      <c r="B14" s="80" t="s">
        <v>16</v>
      </c>
      <c r="C14" s="77">
        <f>IF(ISERROR('[6]Récolte_N'!$F$22)=TRUE,"",'[6]Récolte_N'!$F$22)</f>
        <v>22000</v>
      </c>
      <c r="D14" s="166">
        <f t="shared" si="0"/>
        <v>25.509090909090908</v>
      </c>
      <c r="E14" s="78">
        <f>IF(ISERROR('[6]Récolte_N'!$H$22)=TRUE,"",'[6]Récolte_N'!$H$22)</f>
        <v>56120</v>
      </c>
      <c r="F14" s="99">
        <f>R14</f>
        <v>51500</v>
      </c>
      <c r="G14" s="77">
        <f>IF(ISERROR('[6]Récolte_N'!$I$22)=TRUE,"",'[6]Récolte_N'!$I$22)</f>
        <v>52000</v>
      </c>
      <c r="H14" s="152">
        <f>S14</f>
        <v>47378.6</v>
      </c>
      <c r="I14" s="79">
        <f aca="true" t="shared" si="4" ref="I14:I31">IF(OR(H14=0,H14=""),"",(G14/H14)-1)</f>
        <v>0.09754192821231533</v>
      </c>
      <c r="J14" s="47">
        <f t="shared" si="1"/>
        <v>4120</v>
      </c>
      <c r="K14" s="153">
        <f>R14-H14</f>
        <v>4121.4000000000015</v>
      </c>
      <c r="L14" s="151">
        <f t="shared" si="2"/>
        <v>0.07923076923076923</v>
      </c>
      <c r="M14" s="151">
        <f t="shared" si="2"/>
        <v>0.08698864044104304</v>
      </c>
      <c r="N14" s="58"/>
      <c r="O14" s="192" t="s">
        <v>16</v>
      </c>
      <c r="P14" s="77">
        <f>IF(ISERROR('[7]Récolte_N'!$F$22)=TRUE,"",'[7]Récolte_N'!$F$22)</f>
        <v>26700</v>
      </c>
      <c r="Q14" s="77">
        <f t="shared" si="3"/>
        <v>19.288389513108616</v>
      </c>
      <c r="R14" s="78">
        <f>IF(ISERROR('[7]Récolte_N'!$H$22)=TRUE,"",'[7]Récolte_N'!$H$22)</f>
        <v>51500</v>
      </c>
      <c r="S14" s="191">
        <f>'[3]TO'!$AI170</f>
        <v>47378.6</v>
      </c>
      <c r="U14"/>
      <c r="V14"/>
    </row>
    <row r="15" spans="1:22" ht="13.5" customHeight="1">
      <c r="A15" s="1">
        <v>26391</v>
      </c>
      <c r="B15" s="80" t="s">
        <v>37</v>
      </c>
      <c r="C15" s="77">
        <f>IF(ISERROR('[8]Récolte_N'!$F$22)=TRUE,"",'[8]Récolte_N'!$F$22)</f>
        <v>3010</v>
      </c>
      <c r="D15" s="166">
        <f t="shared" si="0"/>
        <v>24</v>
      </c>
      <c r="E15" s="78">
        <f>IF(ISERROR('[8]Récolte_N'!$H$22)=TRUE,"",'[8]Récolte_N'!$H$22)</f>
        <v>7224</v>
      </c>
      <c r="F15" s="99">
        <f aca="true" t="shared" si="5" ref="F15:F30">R15</f>
        <v>9180</v>
      </c>
      <c r="G15" s="77">
        <f>IF(ISERROR('[8]Récolte_N'!$I$22)=TRUE,"",'[8]Récolte_N'!$I$22)</f>
        <v>6500</v>
      </c>
      <c r="H15" s="152">
        <f aca="true" t="shared" si="6" ref="H15:H30">S15</f>
        <v>6092.2</v>
      </c>
      <c r="I15" s="79">
        <f t="shared" si="4"/>
        <v>0.06693805193526159</v>
      </c>
      <c r="J15" s="47">
        <f t="shared" si="1"/>
        <v>724</v>
      </c>
      <c r="K15" s="153">
        <f aca="true" t="shared" si="7" ref="K15:K29">R15-H15</f>
        <v>3087.8</v>
      </c>
      <c r="L15" s="151">
        <f t="shared" si="2"/>
        <v>0.11138461538461539</v>
      </c>
      <c r="M15" s="151">
        <f t="shared" si="2"/>
        <v>0.506844817963954</v>
      </c>
      <c r="N15" s="58"/>
      <c r="O15" s="192" t="s">
        <v>37</v>
      </c>
      <c r="P15" s="77">
        <f>IF(ISERROR('[9]Récolte_N'!$F$22)=TRUE,"",'[9]Récolte_N'!$F$22)</f>
        <v>3400</v>
      </c>
      <c r="Q15" s="77">
        <f t="shared" si="3"/>
        <v>27</v>
      </c>
      <c r="R15" s="78">
        <f>IF(ISERROR('[9]Récolte_N'!$H$22)=TRUE,"",'[9]Récolte_N'!$H$22)</f>
        <v>9180</v>
      </c>
      <c r="S15" s="191">
        <f>'[3]TO'!$AI171</f>
        <v>6092.2</v>
      </c>
      <c r="U15"/>
      <c r="V15"/>
    </row>
    <row r="16" spans="1:22" ht="13.5" customHeight="1">
      <c r="A16" s="1">
        <v>19136</v>
      </c>
      <c r="B16" s="80" t="s">
        <v>17</v>
      </c>
      <c r="C16" s="77">
        <f>IF(ISERROR('[10]Récolte_N'!$F$22)=TRUE,"",'[10]Récolte_N'!$F$22)</f>
      </c>
      <c r="D16" s="166">
        <f t="shared" si="0"/>
      </c>
      <c r="E16" s="78">
        <f>IF(ISERROR('[10]Récolte_N'!$H$22)=TRUE,"",'[10]Récolte_N'!$H$22)</f>
      </c>
      <c r="F16" s="99">
        <f t="shared" si="5"/>
      </c>
      <c r="G16" s="77">
        <f>IF(ISERROR('[10]Récolte_N'!$I$22)=TRUE,"",'[10]Récolte_N'!$I$22)</f>
      </c>
      <c r="H16" s="152">
        <f t="shared" si="6"/>
        <v>6.7</v>
      </c>
      <c r="I16" s="79" t="e">
        <f t="shared" si="4"/>
        <v>#VALUE!</v>
      </c>
      <c r="J16" s="47" t="e">
        <f t="shared" si="1"/>
        <v>#VALUE!</v>
      </c>
      <c r="K16" s="153" t="e">
        <f t="shared" si="7"/>
        <v>#VALUE!</v>
      </c>
      <c r="L16" s="151" t="e">
        <f>J16/G16</f>
        <v>#VALUE!</v>
      </c>
      <c r="M16" s="151" t="e">
        <f>K16/H16</f>
        <v>#VALUE!</v>
      </c>
      <c r="N16" s="58"/>
      <c r="O16" s="192" t="s">
        <v>17</v>
      </c>
      <c r="P16" s="77">
        <f>IF(ISERROR('[11]Récolte_N'!$F$22)=TRUE,"",'[11]Récolte_N'!$F$22)</f>
      </c>
      <c r="Q16" s="77">
        <f t="shared" si="3"/>
      </c>
      <c r="R16" s="78">
        <f>IF(ISERROR('[11]Récolte_N'!$H$22)=TRUE,"",'[11]Récolte_N'!$H$22)</f>
      </c>
      <c r="S16" s="191">
        <f>'[3]TO'!$AI172</f>
        <v>6.7</v>
      </c>
      <c r="U16"/>
      <c r="V16"/>
    </row>
    <row r="17" spans="1:22" ht="13.5" customHeight="1">
      <c r="A17" s="1">
        <v>1790</v>
      </c>
      <c r="B17" s="80" t="s">
        <v>18</v>
      </c>
      <c r="C17" s="77">
        <f>IF(ISERROR('[12]Récolte_N'!$F$22)=TRUE,"",'[12]Récolte_N'!$F$22)</f>
        <v>900</v>
      </c>
      <c r="D17" s="166">
        <f t="shared" si="0"/>
        <v>27.77777777777778</v>
      </c>
      <c r="E17" s="78">
        <f>IF(ISERROR('[12]Récolte_N'!$H$22)=TRUE,"",'[12]Récolte_N'!$H$22)</f>
        <v>2500</v>
      </c>
      <c r="F17" s="99">
        <f t="shared" si="5"/>
        <v>2800</v>
      </c>
      <c r="G17" s="77">
        <f>IF(ISERROR('[12]Récolte_N'!$I$22)=TRUE,"",'[12]Récolte_N'!$I$22)</f>
        <v>1700</v>
      </c>
      <c r="H17" s="152">
        <f t="shared" si="6"/>
        <v>1864.1</v>
      </c>
      <c r="I17" s="79">
        <f t="shared" si="4"/>
        <v>-0.08803175795289953</v>
      </c>
      <c r="J17" s="47">
        <f t="shared" si="1"/>
        <v>800</v>
      </c>
      <c r="K17" s="153">
        <f t="shared" si="7"/>
        <v>935.9000000000001</v>
      </c>
      <c r="L17" s="151">
        <f t="shared" si="2"/>
        <v>0.47058823529411764</v>
      </c>
      <c r="M17" s="151">
        <f t="shared" si="2"/>
        <v>0.5020653398422832</v>
      </c>
      <c r="N17" s="58"/>
      <c r="O17" s="192" t="s">
        <v>18</v>
      </c>
      <c r="P17" s="77">
        <f>IF(ISERROR('[13]Récolte_N'!$F$22)=TRUE,"",'[13]Récolte_N'!$F$22)</f>
        <v>1000</v>
      </c>
      <c r="Q17" s="77">
        <f t="shared" si="3"/>
        <v>28</v>
      </c>
      <c r="R17" s="78">
        <f>IF(ISERROR('[13]Récolte_N'!$H$22)=TRUE,"",'[13]Récolte_N'!$H$22)</f>
        <v>2800</v>
      </c>
      <c r="S17" s="191">
        <f>'[3]TO'!$AI173</f>
        <v>1864.1</v>
      </c>
      <c r="U17"/>
      <c r="V17"/>
    </row>
    <row r="18" spans="1:22" ht="13.5" customHeight="1">
      <c r="A18" s="1" t="s">
        <v>20</v>
      </c>
      <c r="B18" s="80" t="s">
        <v>19</v>
      </c>
      <c r="C18" s="77">
        <f>IF(ISERROR('[14]Récolte_N'!$F$22)=TRUE,"",'[14]Récolte_N'!$F$22)</f>
        <v>23800</v>
      </c>
      <c r="D18" s="166">
        <f t="shared" si="0"/>
        <v>19.789915966386555</v>
      </c>
      <c r="E18" s="78">
        <f>IF(ISERROR('[14]Récolte_N'!$H$22)=TRUE,"",'[14]Récolte_N'!$H$22)</f>
        <v>47100</v>
      </c>
      <c r="F18" s="99">
        <f t="shared" si="5"/>
        <v>40725</v>
      </c>
      <c r="G18" s="77">
        <f>IF(ISERROR('[14]Récolte_N'!$I$22)=TRUE,"",'[14]Récolte_N'!$I$22)</f>
        <v>45000</v>
      </c>
      <c r="H18" s="152">
        <f t="shared" si="6"/>
        <v>36330.8</v>
      </c>
      <c r="I18" s="79">
        <f t="shared" si="4"/>
        <v>0.23861847248064993</v>
      </c>
      <c r="J18" s="47">
        <f t="shared" si="1"/>
        <v>2100</v>
      </c>
      <c r="K18" s="153">
        <f t="shared" si="7"/>
        <v>4394.199999999997</v>
      </c>
      <c r="L18" s="151">
        <f t="shared" si="2"/>
        <v>0.04666666666666667</v>
      </c>
      <c r="M18" s="151">
        <f t="shared" si="2"/>
        <v>0.12094971759498818</v>
      </c>
      <c r="N18" s="58"/>
      <c r="O18" s="192" t="s">
        <v>19</v>
      </c>
      <c r="P18" s="77">
        <f>IF(ISERROR('[15]Récolte_N'!$F$22)=TRUE,"",'[15]Récolte_N'!$F$22)</f>
        <v>22545</v>
      </c>
      <c r="Q18" s="77">
        <f t="shared" si="3"/>
        <v>18.063872255489024</v>
      </c>
      <c r="R18" s="78">
        <f>IF(ISERROR('[15]Récolte_N'!$H$22)=TRUE,"",'[15]Récolte_N'!$H$22)</f>
        <v>40725</v>
      </c>
      <c r="S18" s="191">
        <f>'[3]TO'!$AI174</f>
        <v>36330.8</v>
      </c>
      <c r="U18"/>
      <c r="V18"/>
    </row>
    <row r="19" spans="1:22" ht="13.5" customHeight="1">
      <c r="A19" s="1" t="s">
        <v>20</v>
      </c>
      <c r="B19" s="80" t="s">
        <v>21</v>
      </c>
      <c r="C19" s="77">
        <f>IF(ISERROR('[16]Récolte_N'!$F$22)=TRUE,"",'[16]Récolte_N'!$F$22)</f>
        <v>7600</v>
      </c>
      <c r="D19" s="166">
        <f t="shared" si="0"/>
        <v>17.763157894736842</v>
      </c>
      <c r="E19" s="78">
        <f>IF(ISERROR('[16]Récolte_N'!$H$22)=TRUE,"",'[16]Récolte_N'!$H$22)</f>
        <v>13500</v>
      </c>
      <c r="F19" s="99">
        <f t="shared" si="5"/>
        <v>15250</v>
      </c>
      <c r="G19" s="77">
        <f>IF(ISERROR('[16]Récolte_N'!$I$22)=TRUE,"",'[16]Récolte_N'!$I$22)</f>
        <v>12600</v>
      </c>
      <c r="H19" s="152">
        <f t="shared" si="6"/>
        <v>13783.5</v>
      </c>
      <c r="I19" s="79">
        <f t="shared" si="4"/>
        <v>-0.0858635324844923</v>
      </c>
      <c r="J19" s="47">
        <f t="shared" si="1"/>
        <v>900</v>
      </c>
      <c r="K19" s="153">
        <f t="shared" si="7"/>
        <v>1466.5</v>
      </c>
      <c r="L19" s="151">
        <f t="shared" si="2"/>
        <v>0.07142857142857142</v>
      </c>
      <c r="M19" s="151">
        <f t="shared" si="2"/>
        <v>0.10639532774694381</v>
      </c>
      <c r="N19" s="58"/>
      <c r="O19" s="192" t="s">
        <v>21</v>
      </c>
      <c r="P19" s="77">
        <f>IF(ISERROR('[17]Récolte_N'!$F$22)=TRUE,"",'[17]Récolte_N'!$F$22)</f>
        <v>8400</v>
      </c>
      <c r="Q19" s="77">
        <f t="shared" si="3"/>
        <v>18.154761904761905</v>
      </c>
      <c r="R19" s="78">
        <f>IF(ISERROR('[17]Récolte_N'!$H$22)=TRUE,"",'[17]Récolte_N'!$H$22)</f>
        <v>15250</v>
      </c>
      <c r="S19" s="191">
        <f>'[3]TO'!$AI175</f>
        <v>13783.5</v>
      </c>
      <c r="U19"/>
      <c r="V19"/>
    </row>
    <row r="20" spans="1:22" ht="13.5" customHeight="1">
      <c r="A20" s="1" t="s">
        <v>20</v>
      </c>
      <c r="B20" s="80" t="s">
        <v>35</v>
      </c>
      <c r="C20" s="77">
        <f>IF(ISERROR('[18]Récolte_N'!$F$22)=TRUE,"",'[18]Récolte_N'!$F$22)</f>
        <v>12120</v>
      </c>
      <c r="D20" s="166">
        <f>IF(OR(C20="",C20=0),"",(E20/C20)*10)</f>
        <v>27.22772277227723</v>
      </c>
      <c r="E20" s="78">
        <f>IF(ISERROR('[18]Récolte_N'!$H$22)=TRUE,"",'[18]Récolte_N'!$H$22)</f>
        <v>33000</v>
      </c>
      <c r="F20" s="99">
        <f t="shared" si="5"/>
        <v>34546</v>
      </c>
      <c r="G20" s="77">
        <f>IF(ISERROR('[18]Récolte_N'!$I$22)=TRUE,"",'[18]Récolte_N'!$I$22)</f>
        <v>28700</v>
      </c>
      <c r="H20" s="152">
        <f t="shared" si="6"/>
        <v>30609.9</v>
      </c>
      <c r="I20" s="79">
        <f t="shared" si="4"/>
        <v>-0.06239484611187884</v>
      </c>
      <c r="J20" s="47">
        <f t="shared" si="1"/>
        <v>4300</v>
      </c>
      <c r="K20" s="153">
        <f t="shared" si="7"/>
        <v>3936.0999999999985</v>
      </c>
      <c r="L20" s="151">
        <f t="shared" si="2"/>
        <v>0.14982578397212543</v>
      </c>
      <c r="M20" s="151">
        <f t="shared" si="2"/>
        <v>0.12858911659299763</v>
      </c>
      <c r="N20" s="58"/>
      <c r="O20" s="192" t="s">
        <v>35</v>
      </c>
      <c r="P20" s="77">
        <f>IF(ISERROR('[19]Récolte_N'!$F$22)=TRUE,"",'[19]Récolte_N'!$F$22)</f>
        <v>15580</v>
      </c>
      <c r="Q20" s="77">
        <f>IF(OR(P20="",P20=0),"",(R20/P20)*10)</f>
        <v>22.173299101412066</v>
      </c>
      <c r="R20" s="78">
        <f>IF(ISERROR('[19]Récolte_N'!$H$22)=TRUE,"",'[19]Récolte_N'!$H$22)</f>
        <v>34546</v>
      </c>
      <c r="S20" s="191">
        <f>'[3]TO'!$AI176</f>
        <v>30609.9</v>
      </c>
      <c r="U20"/>
      <c r="V20"/>
    </row>
    <row r="21" spans="1:22" ht="13.5" customHeight="1">
      <c r="A21" s="1" t="s">
        <v>20</v>
      </c>
      <c r="B21" s="80" t="s">
        <v>22</v>
      </c>
      <c r="C21" s="77">
        <f>IF(ISERROR('[20]Récolte_N'!$F$22)=TRUE,"",'[20]Récolte_N'!$F$22)</f>
        <v>12700</v>
      </c>
      <c r="D21" s="166">
        <f>IF(OR(C21="",C21=0),"",(E21/C21)*10)</f>
        <v>25.984251968503933</v>
      </c>
      <c r="E21" s="78">
        <f>IF(ISERROR('[20]Récolte_N'!$H$22)=TRUE,"",'[20]Récolte_N'!$H$22)</f>
        <v>33000</v>
      </c>
      <c r="F21" s="99">
        <f t="shared" si="5"/>
        <v>42000</v>
      </c>
      <c r="G21" s="77">
        <f>IF(ISERROR('[20]Récolte_N'!$I$22)=TRUE,"",'[20]Récolte_N'!$I$22)</f>
        <v>25000</v>
      </c>
      <c r="H21" s="152">
        <f t="shared" si="6"/>
        <v>37583.9</v>
      </c>
      <c r="I21" s="79">
        <f t="shared" si="4"/>
        <v>-0.3348215592314795</v>
      </c>
      <c r="J21" s="47">
        <f t="shared" si="1"/>
        <v>8000</v>
      </c>
      <c r="K21" s="153">
        <f t="shared" si="7"/>
        <v>4416.0999999999985</v>
      </c>
      <c r="L21" s="151">
        <f t="shared" si="2"/>
        <v>0.32</v>
      </c>
      <c r="M21" s="151">
        <f t="shared" si="2"/>
        <v>0.11749978049111451</v>
      </c>
      <c r="N21" s="58"/>
      <c r="O21" s="192" t="s">
        <v>22</v>
      </c>
      <c r="P21" s="77">
        <f>IF(ISERROR('[21]Récolte_N'!$F$22)=TRUE,"",'[21]Récolte_N'!$F$22)</f>
        <v>19200</v>
      </c>
      <c r="Q21" s="77">
        <f>IF(OR(P21="",P21=0),"",(R21/P21)*10)</f>
        <v>21.875</v>
      </c>
      <c r="R21" s="78">
        <f>IF(ISERROR('[21]Récolte_N'!$H$22)=TRUE,"",'[21]Récolte_N'!$H$22)</f>
        <v>42000</v>
      </c>
      <c r="S21" s="191">
        <f>'[3]TO'!$AI177</f>
        <v>37583.9</v>
      </c>
      <c r="U21"/>
      <c r="V21"/>
    </row>
    <row r="22" spans="1:22" ht="13.5" customHeight="1">
      <c r="A22" s="1" t="s">
        <v>20</v>
      </c>
      <c r="B22" s="80" t="s">
        <v>38</v>
      </c>
      <c r="C22" s="77">
        <f>IF(ISERROR('[22]Récolte_N'!$F$22)=TRUE,"",'[22]Récolte_N'!$F$22)</f>
        <v>640</v>
      </c>
      <c r="D22" s="166">
        <f>IF(OR(C22="",C22=0),"",(E22/C22)*10)</f>
        <v>20.3125</v>
      </c>
      <c r="E22" s="78">
        <f>IF(ISERROR('[22]Récolte_N'!$H$22)=TRUE,"",'[22]Récolte_N'!$H$22)</f>
        <v>1300</v>
      </c>
      <c r="F22" s="99">
        <f t="shared" si="5"/>
        <v>1400</v>
      </c>
      <c r="G22" s="77">
        <f>IF(ISERROR('[22]Récolte_N'!$I$22)=TRUE,"",'[22]Récolte_N'!$I$22)</f>
        <v>1220</v>
      </c>
      <c r="H22" s="152">
        <f t="shared" si="6"/>
        <v>960.2</v>
      </c>
      <c r="I22" s="79">
        <f t="shared" si="4"/>
        <v>0.2705686315350968</v>
      </c>
      <c r="J22" s="47">
        <f t="shared" si="1"/>
        <v>80</v>
      </c>
      <c r="K22" s="153">
        <f t="shared" si="7"/>
        <v>439.79999999999995</v>
      </c>
      <c r="L22" s="151">
        <f t="shared" si="2"/>
        <v>0.06557377049180328</v>
      </c>
      <c r="M22" s="151">
        <f t="shared" si="2"/>
        <v>0.45802957717142256</v>
      </c>
      <c r="N22" s="58"/>
      <c r="O22" s="192" t="s">
        <v>38</v>
      </c>
      <c r="P22" s="77">
        <f>IF(ISERROR('[23]Récolte_N'!$F$22)=TRUE,"",'[23]Récolte_N'!$F$22)</f>
        <v>600</v>
      </c>
      <c r="Q22" s="77">
        <f>IF(OR(P22="",P22=0),"",(R22/P22)*10)</f>
        <v>23.333333333333336</v>
      </c>
      <c r="R22" s="78">
        <f>IF(ISERROR('[23]Récolte_N'!$H$22)=TRUE,"",'[23]Récolte_N'!$H$22)</f>
        <v>1400</v>
      </c>
      <c r="S22" s="191">
        <f>'[3]TO'!$AI178</f>
        <v>960.2</v>
      </c>
      <c r="U22"/>
      <c r="V22"/>
    </row>
    <row r="23" spans="1:22" ht="13.5" customHeight="1">
      <c r="A23" s="1" t="s">
        <v>20</v>
      </c>
      <c r="B23" s="80" t="s">
        <v>23</v>
      </c>
      <c r="C23" s="77">
        <f>IF(ISERROR('[24]Récolte_N'!$F$22)=TRUE,"",'[24]Récolte_N'!$F$22)</f>
        <v>151</v>
      </c>
      <c r="D23" s="166">
        <f t="shared" si="0"/>
        <v>23.900662251655625</v>
      </c>
      <c r="E23" s="78">
        <f>IF(ISERROR('[24]Récolte_N'!$H$22)=TRUE,"",'[24]Récolte_N'!$H$22)</f>
        <v>360.9</v>
      </c>
      <c r="F23" s="99">
        <f t="shared" si="5"/>
        <v>358.1</v>
      </c>
      <c r="G23" s="104">
        <f>IF(ISERROR('[24]Récolte_N'!$I$22)=TRUE,"",'[24]Récolte_N'!$I$22)</f>
        <v>95</v>
      </c>
      <c r="H23" s="152">
        <f t="shared" si="6"/>
        <v>220.7</v>
      </c>
      <c r="I23" s="79">
        <f t="shared" si="4"/>
        <v>-0.5695514272768464</v>
      </c>
      <c r="J23" s="47">
        <f t="shared" si="1"/>
        <v>265.9</v>
      </c>
      <c r="K23" s="153">
        <f t="shared" si="7"/>
        <v>137.40000000000003</v>
      </c>
      <c r="L23" s="151">
        <f t="shared" si="2"/>
        <v>2.7989473684210524</v>
      </c>
      <c r="M23" s="151">
        <f t="shared" si="2"/>
        <v>0.6225645672859087</v>
      </c>
      <c r="N23" s="58"/>
      <c r="O23" s="192" t="s">
        <v>23</v>
      </c>
      <c r="P23" s="77">
        <f>IF(ISERROR('[25]Récolte_N'!$F$22)=TRUE,"",'[25]Récolte_N'!$F$22)</f>
        <v>151</v>
      </c>
      <c r="Q23" s="77">
        <f aca="true" t="shared" si="8" ref="Q23:Q31">IF(OR(P23="",P23=0),"",(R23/P23)*10)</f>
        <v>23.715231788079475</v>
      </c>
      <c r="R23" s="78">
        <f>IF(ISERROR('[25]Récolte_N'!$H$22)=TRUE,"",'[25]Récolte_N'!$H$22)</f>
        <v>358.1</v>
      </c>
      <c r="S23" s="191">
        <f>'[3]TO'!$AI179</f>
        <v>220.7</v>
      </c>
      <c r="U23"/>
      <c r="V23"/>
    </row>
    <row r="24" spans="1:22" ht="13.5" customHeight="1">
      <c r="A24" s="1" t="s">
        <v>20</v>
      </c>
      <c r="B24" s="80" t="s">
        <v>24</v>
      </c>
      <c r="C24" s="77">
        <f>IF(ISERROR('[26]Récolte_N'!$F$22)=TRUE,"",'[26]Récolte_N'!$F$22)</f>
        <v>27925</v>
      </c>
      <c r="D24" s="166">
        <f t="shared" si="0"/>
        <v>26.155774395702775</v>
      </c>
      <c r="E24" s="78">
        <f>IF(ISERROR('[26]Récolte_N'!$H$22)=TRUE,"",'[26]Récolte_N'!$H$22)</f>
        <v>73040</v>
      </c>
      <c r="F24" s="99">
        <f t="shared" si="5"/>
        <v>93795</v>
      </c>
      <c r="G24" s="77">
        <f>IF(ISERROR('[26]Récolte_N'!$I$22)=TRUE,"",'[26]Récolte_N'!$I$22)</f>
        <v>68000</v>
      </c>
      <c r="H24" s="152">
        <f t="shared" si="6"/>
        <v>87750.3</v>
      </c>
      <c r="I24" s="79">
        <f t="shared" si="4"/>
        <v>-0.22507387439131266</v>
      </c>
      <c r="J24" s="47">
        <f t="shared" si="1"/>
        <v>5040</v>
      </c>
      <c r="K24" s="153">
        <f t="shared" si="7"/>
        <v>6044.699999999997</v>
      </c>
      <c r="L24" s="151">
        <f t="shared" si="2"/>
        <v>0.07411764705882352</v>
      </c>
      <c r="M24" s="151">
        <f t="shared" si="2"/>
        <v>0.06888523458039456</v>
      </c>
      <c r="N24" s="58"/>
      <c r="O24" s="192" t="s">
        <v>24</v>
      </c>
      <c r="P24" s="77">
        <f>IF(ISERROR('[27]Récolte_N'!$F$22)=TRUE,"",'[27]Récolte_N'!$F$22)</f>
        <v>40875</v>
      </c>
      <c r="Q24" s="77">
        <f t="shared" si="8"/>
        <v>22.946788990825688</v>
      </c>
      <c r="R24" s="78">
        <f>IF(ISERROR('[27]Récolte_N'!$H$22)=TRUE,"",'[27]Récolte_N'!$H$22)</f>
        <v>93795</v>
      </c>
      <c r="S24" s="191">
        <f>'[3]TO'!$AI180</f>
        <v>87750.3</v>
      </c>
      <c r="U24"/>
      <c r="V24"/>
    </row>
    <row r="25" spans="1:22" ht="13.5" customHeight="1">
      <c r="A25" s="1" t="s">
        <v>20</v>
      </c>
      <c r="B25" s="80" t="s">
        <v>25</v>
      </c>
      <c r="C25" s="77">
        <f>IF(ISERROR('[28]Récolte_N'!$F$22)=TRUE,"",'[28]Récolte_N'!$F$22)</f>
        <v>78600</v>
      </c>
      <c r="D25" s="166">
        <f t="shared" si="0"/>
        <v>25.063613231552164</v>
      </c>
      <c r="E25" s="78">
        <f>IF(ISERROR('[28]Récolte_N'!$H$22)=TRUE,"",'[28]Récolte_N'!$H$22)</f>
        <v>197000</v>
      </c>
      <c r="F25" s="99">
        <f t="shared" si="5"/>
        <v>243000</v>
      </c>
      <c r="G25" s="77">
        <f>IF(ISERROR('[28]Récolte_N'!$I$22)=TRUE,"",'[28]Récolte_N'!$I$22)</f>
        <v>173500</v>
      </c>
      <c r="H25" s="152">
        <f t="shared" si="6"/>
        <v>214989.5</v>
      </c>
      <c r="I25" s="79">
        <f t="shared" si="4"/>
        <v>-0.19298384339700314</v>
      </c>
      <c r="J25" s="47">
        <f t="shared" si="1"/>
        <v>23500</v>
      </c>
      <c r="K25" s="153">
        <f t="shared" si="7"/>
        <v>28010.5</v>
      </c>
      <c r="L25" s="151">
        <f t="shared" si="2"/>
        <v>0.13544668587896252</v>
      </c>
      <c r="M25" s="151">
        <f t="shared" si="2"/>
        <v>0.13028775823935587</v>
      </c>
      <c r="N25" s="58"/>
      <c r="O25" s="192" t="s">
        <v>25</v>
      </c>
      <c r="P25" s="77">
        <f>IF(ISERROR('[29]Récolte_N'!$F$22)=TRUE,"",'[29]Récolte_N'!$F$22)</f>
        <v>107900</v>
      </c>
      <c r="Q25" s="77">
        <f t="shared" si="8"/>
        <v>22.52085264133457</v>
      </c>
      <c r="R25" s="78">
        <f>IF(ISERROR('[29]Récolte_N'!$H$22)=TRUE,"",'[29]Récolte_N'!$H$22)</f>
        <v>243000</v>
      </c>
      <c r="S25" s="191">
        <f>'[3]TO'!$AI181</f>
        <v>214989.5</v>
      </c>
      <c r="U25"/>
      <c r="V25"/>
    </row>
    <row r="26" spans="1:22" ht="13.5" customHeight="1">
      <c r="A26" s="1" t="s">
        <v>20</v>
      </c>
      <c r="B26" s="80" t="s">
        <v>26</v>
      </c>
      <c r="C26" s="77">
        <f>IF(ISERROR('[30]Récolte_N'!$F$22)=TRUE,"",'[30]Récolte_N'!$F$22)</f>
        <v>2350</v>
      </c>
      <c r="D26" s="166">
        <f t="shared" si="0"/>
        <v>30</v>
      </c>
      <c r="E26" s="78">
        <f>IF(ISERROR('[30]Récolte_N'!$H$22)=TRUE,"",'[30]Récolte_N'!$H$22)</f>
        <v>7050</v>
      </c>
      <c r="F26" s="99">
        <f t="shared" si="5"/>
        <v>9570</v>
      </c>
      <c r="G26" s="77">
        <f>IF(ISERROR('[30]Récolte_N'!$I$22)=TRUE,"",'[30]Récolte_N'!$I$22)</f>
        <v>5600</v>
      </c>
      <c r="H26" s="152">
        <f t="shared" si="6"/>
        <v>8006.6</v>
      </c>
      <c r="I26" s="79">
        <f t="shared" si="4"/>
        <v>-0.300577023955237</v>
      </c>
      <c r="J26" s="47">
        <f t="shared" si="1"/>
        <v>1450</v>
      </c>
      <c r="K26" s="153">
        <f t="shared" si="7"/>
        <v>1563.3999999999996</v>
      </c>
      <c r="L26" s="151">
        <f t="shared" si="2"/>
        <v>0.25892857142857145</v>
      </c>
      <c r="M26" s="151">
        <f t="shared" si="2"/>
        <v>0.19526390727649684</v>
      </c>
      <c r="N26" s="58"/>
      <c r="O26" s="192" t="s">
        <v>26</v>
      </c>
      <c r="P26" s="77">
        <f>IF(ISERROR('[31]Récolte_N'!$F$22)=TRUE,"",'[31]Récolte_N'!$F$22)</f>
        <v>3300</v>
      </c>
      <c r="Q26" s="77">
        <f t="shared" si="8"/>
        <v>29</v>
      </c>
      <c r="R26" s="78">
        <f>IF(ISERROR('[31]Récolte_N'!$H$22)=TRUE,"",'[31]Récolte_N'!$H$22)</f>
        <v>9570</v>
      </c>
      <c r="S26" s="191">
        <f>'[3]TO'!$AI182</f>
        <v>8006.6</v>
      </c>
      <c r="U26"/>
      <c r="V26"/>
    </row>
    <row r="27" spans="1:22" ht="13.5" customHeight="1">
      <c r="A27" s="1" t="s">
        <v>20</v>
      </c>
      <c r="B27" s="80" t="s">
        <v>27</v>
      </c>
      <c r="C27" s="77">
        <f>IF(ISERROR('[32]Récolte_N'!$F$22)=TRUE,"",'[32]Récolte_N'!$F$22)</f>
        <v>157990</v>
      </c>
      <c r="D27" s="166">
        <f t="shared" si="0"/>
        <v>24.63928096714982</v>
      </c>
      <c r="E27" s="78">
        <f>IF(ISERROR('[32]Récolte_N'!$H$22)=TRUE,"",'[32]Récolte_N'!$H$22)</f>
        <v>389276</v>
      </c>
      <c r="F27" s="99">
        <f t="shared" si="5"/>
        <v>391016</v>
      </c>
      <c r="G27" s="77">
        <f>IF(ISERROR('[32]Récolte_N'!$I$22)=TRUE,"",'[32]Récolte_N'!$I$22)</f>
        <v>359000</v>
      </c>
      <c r="H27" s="152">
        <f t="shared" si="6"/>
        <v>358455.2</v>
      </c>
      <c r="I27" s="79">
        <f t="shared" si="4"/>
        <v>0.0015198552008730548</v>
      </c>
      <c r="J27" s="47">
        <f t="shared" si="1"/>
        <v>30276</v>
      </c>
      <c r="K27" s="153">
        <f t="shared" si="7"/>
        <v>32560.79999999999</v>
      </c>
      <c r="L27" s="151">
        <f t="shared" si="2"/>
        <v>0.08433426183844012</v>
      </c>
      <c r="M27" s="151">
        <f t="shared" si="2"/>
        <v>0.09083645599226901</v>
      </c>
      <c r="N27" s="58"/>
      <c r="O27" s="192" t="s">
        <v>27</v>
      </c>
      <c r="P27" s="77">
        <f>IF(ISERROR('[33]Récolte_N'!$F$22)=TRUE,"",'[33]Récolte_N'!$F$22)</f>
        <v>197960</v>
      </c>
      <c r="Q27" s="77">
        <f t="shared" si="8"/>
        <v>19.752273186502322</v>
      </c>
      <c r="R27" s="78">
        <f>IF(ISERROR('[33]Récolte_N'!$H$22)=TRUE,"",'[33]Récolte_N'!$H$22)</f>
        <v>391016</v>
      </c>
      <c r="S27" s="191">
        <f>'[3]TO'!$AI183</f>
        <v>358455.2</v>
      </c>
      <c r="U27"/>
      <c r="V27"/>
    </row>
    <row r="28" spans="1:22" ht="13.5" customHeight="1">
      <c r="A28" s="1" t="s">
        <v>20</v>
      </c>
      <c r="B28" s="80" t="s">
        <v>28</v>
      </c>
      <c r="C28" s="77">
        <f>IF(ISERROR('[34]Récolte_N'!$F$22)=TRUE,"",'[34]Récolte_N'!$F$22)</f>
        <v>200</v>
      </c>
      <c r="D28" s="166">
        <f t="shared" si="0"/>
        <v>24</v>
      </c>
      <c r="E28" s="78">
        <f>IF(ISERROR('[34]Récolte_N'!$H$22)=TRUE,"",'[34]Récolte_N'!$H$22)</f>
        <v>480</v>
      </c>
      <c r="F28" s="99">
        <f t="shared" si="5"/>
        <v>750</v>
      </c>
      <c r="G28" s="77">
        <f>IF(ISERROR('[34]Récolte_N'!$I$22)=TRUE,"",'[34]Récolte_N'!$I$22)</f>
        <v>350</v>
      </c>
      <c r="H28" s="152">
        <f t="shared" si="6"/>
        <v>622.9</v>
      </c>
      <c r="I28" s="79">
        <f t="shared" si="4"/>
        <v>-0.43811205650987317</v>
      </c>
      <c r="J28" s="47">
        <f t="shared" si="1"/>
        <v>130</v>
      </c>
      <c r="K28" s="153">
        <f t="shared" si="7"/>
        <v>127.10000000000002</v>
      </c>
      <c r="L28" s="151">
        <f t="shared" si="2"/>
        <v>0.37142857142857144</v>
      </c>
      <c r="M28" s="151">
        <f t="shared" si="2"/>
        <v>0.20404559319312895</v>
      </c>
      <c r="N28" s="58"/>
      <c r="O28" s="192" t="s">
        <v>28</v>
      </c>
      <c r="P28" s="77">
        <f>IF(ISERROR('[35]Récolte_N'!$F$22)=TRUE,"",'[35]Récolte_N'!$F$22)</f>
        <v>300</v>
      </c>
      <c r="Q28" s="77">
        <f t="shared" si="8"/>
        <v>25</v>
      </c>
      <c r="R28" s="78">
        <f>IF(ISERROR('[35]Récolte_N'!$H$22)=TRUE,"",'[35]Récolte_N'!$H$22)</f>
        <v>750</v>
      </c>
      <c r="S28" s="191">
        <f>'[3]TO'!$AI184</f>
        <v>622.9</v>
      </c>
      <c r="U28"/>
      <c r="V28"/>
    </row>
    <row r="29" spans="2:19" ht="12">
      <c r="B29" s="80" t="s">
        <v>39</v>
      </c>
      <c r="C29" s="77">
        <f>IF(ISERROR('[36]Récolte_N'!$F$22)=TRUE,"",'[36]Récolte_N'!$F$22)</f>
        <v>750</v>
      </c>
      <c r="D29" s="166">
        <f t="shared" si="0"/>
        <v>25.8</v>
      </c>
      <c r="E29" s="78">
        <f>IF(ISERROR('[36]Récolte_N'!$H$22)=TRUE,"",'[36]Récolte_N'!$H$22)</f>
        <v>1935</v>
      </c>
      <c r="F29" s="99">
        <f t="shared" si="5"/>
        <v>4280</v>
      </c>
      <c r="G29" s="77">
        <f>IF(ISERROR('[36]Récolte_N'!$I$22)=TRUE,"",'[36]Récolte_N'!$I$22)</f>
        <v>1935</v>
      </c>
      <c r="H29" s="152">
        <f t="shared" si="6"/>
        <v>3166.2</v>
      </c>
      <c r="I29" s="79">
        <f t="shared" si="4"/>
        <v>-0.38885730528709495</v>
      </c>
      <c r="J29" s="47">
        <f t="shared" si="1"/>
        <v>0</v>
      </c>
      <c r="K29" s="153">
        <f t="shared" si="7"/>
        <v>1113.8000000000002</v>
      </c>
      <c r="L29" s="151">
        <f t="shared" si="2"/>
        <v>0</v>
      </c>
      <c r="M29" s="151">
        <f t="shared" si="2"/>
        <v>0.3517781567809994</v>
      </c>
      <c r="O29" s="192" t="s">
        <v>39</v>
      </c>
      <c r="P29" s="77">
        <f>IF(ISERROR('[37]Récolte_N'!$F$22)=TRUE,"",'[37]Récolte_N'!$F$22)</f>
        <v>1600</v>
      </c>
      <c r="Q29" s="77">
        <f t="shared" si="8"/>
        <v>26.75</v>
      </c>
      <c r="R29" s="78">
        <f>IF(ISERROR('[37]Récolte_N'!$H$22)=TRUE,"",'[37]Récolte_N'!$H$22)</f>
        <v>4280</v>
      </c>
      <c r="S29" s="191">
        <f>'[3]TO'!$AI185</f>
        <v>3166.2</v>
      </c>
    </row>
    <row r="30" spans="2:20" ht="12">
      <c r="B30" s="80" t="s">
        <v>29</v>
      </c>
      <c r="C30" s="77">
        <f>IF(ISERROR('[38]Récolte_N'!$F$22)=TRUE,"",'[38]Récolte_N'!$F$22)</f>
        <v>203639</v>
      </c>
      <c r="D30" s="166">
        <f t="shared" si="0"/>
        <v>22.30794199539381</v>
      </c>
      <c r="E30" s="78">
        <f>IF(ISERROR('[38]Récolte_N'!$H$22)=TRUE,"",'[38]Récolte_N'!$H$22)</f>
        <v>454276.7</v>
      </c>
      <c r="F30" s="99">
        <f t="shared" si="5"/>
        <v>383743</v>
      </c>
      <c r="G30" s="77">
        <f>IF(ISERROR('[38]Récolte_N'!$I$22)=TRUE,"",'[38]Récolte_N'!$I$22)</f>
        <v>400000</v>
      </c>
      <c r="H30" s="152">
        <f t="shared" si="6"/>
        <v>366401.7</v>
      </c>
      <c r="I30" s="79">
        <f t="shared" si="4"/>
        <v>0.09169799157591241</v>
      </c>
      <c r="J30" s="47">
        <f t="shared" si="1"/>
        <v>54276.70000000001</v>
      </c>
      <c r="K30" s="48">
        <f>R30-H30</f>
        <v>17341.29999999999</v>
      </c>
      <c r="L30" s="151">
        <f t="shared" si="2"/>
        <v>0.13569175000000003</v>
      </c>
      <c r="M30" s="151">
        <f t="shared" si="2"/>
        <v>0.04732865595328839</v>
      </c>
      <c r="N30"/>
      <c r="O30" s="192" t="s">
        <v>29</v>
      </c>
      <c r="P30" s="77">
        <f>IF(ISERROR('[39]Récolte_N'!$F$22)=TRUE,"",'[39]Récolte_N'!$F$22)</f>
        <v>213191</v>
      </c>
      <c r="Q30" s="77">
        <f t="shared" si="8"/>
        <v>17.999962474963766</v>
      </c>
      <c r="R30" s="78">
        <f>IF(ISERROR('[39]Récolte_N'!$H$22)=TRUE,"",'[39]Récolte_N'!$H$22)</f>
        <v>383743</v>
      </c>
      <c r="S30" s="191">
        <f>'[3]TO'!$AI186</f>
        <v>366401.7</v>
      </c>
      <c r="T30" s="1">
        <f>S30/R30</f>
        <v>0.9548101203148983</v>
      </c>
    </row>
    <row r="31" spans="2:20" ht="12">
      <c r="B31" s="80" t="s">
        <v>30</v>
      </c>
      <c r="C31" s="77">
        <f>IF(ISERROR('[40]Récolte_N'!$F$22)=TRUE,"",'[40]Récolte_N'!$F$22)</f>
        <v>26500</v>
      </c>
      <c r="D31" s="166">
        <f t="shared" si="0"/>
        <v>20</v>
      </c>
      <c r="E31" s="78">
        <f>IF(ISERROR('[40]Récolte_N'!$H$22)=TRUE,"",'[40]Récolte_N'!$H$22)</f>
        <v>53000</v>
      </c>
      <c r="F31" s="78">
        <f>R31</f>
        <v>49605</v>
      </c>
      <c r="G31" s="77">
        <f>IF(ISERROR('[40]Récolte_N'!$I$22)=TRUE,"",'[40]Récolte_N'!$I$22)</f>
        <v>42000</v>
      </c>
      <c r="H31" s="77">
        <f>S31</f>
        <v>43046</v>
      </c>
      <c r="I31" s="79">
        <f t="shared" si="4"/>
        <v>-0.024299586488872316</v>
      </c>
      <c r="J31" s="47">
        <f t="shared" si="1"/>
        <v>11000</v>
      </c>
      <c r="K31" s="48">
        <f>R31-H31</f>
        <v>6559</v>
      </c>
      <c r="L31" s="151">
        <f t="shared" si="2"/>
        <v>0.2619047619047619</v>
      </c>
      <c r="M31" s="151">
        <f t="shared" si="2"/>
        <v>0.1523718812433211</v>
      </c>
      <c r="O31" s="192" t="s">
        <v>30</v>
      </c>
      <c r="P31" s="77">
        <f>IF(ISERROR('[41]Récolte_N'!$F$22)=TRUE,"",'[41]Récolte_N'!$F$22)</f>
        <v>27400</v>
      </c>
      <c r="Q31" s="77">
        <f t="shared" si="8"/>
        <v>18.104014598540147</v>
      </c>
      <c r="R31" s="78">
        <f>IF(ISERROR('[41]Récolte_N'!$H$22)=TRUE,"",'[41]Récolte_N'!$H$22)</f>
        <v>49605</v>
      </c>
      <c r="S31" s="191">
        <f>'[3]TO'!$AI187</f>
        <v>43046</v>
      </c>
      <c r="T31" s="1">
        <f>S31/R31</f>
        <v>0.8677754258643282</v>
      </c>
    </row>
    <row r="32" spans="2:19" ht="12.75">
      <c r="B32" s="64"/>
      <c r="C32" s="16"/>
      <c r="D32" s="167"/>
      <c r="E32" s="9"/>
      <c r="F32" s="96"/>
      <c r="G32" s="44"/>
      <c r="H32" s="15"/>
      <c r="I32" s="81"/>
      <c r="J32" s="49"/>
      <c r="K32" s="50"/>
      <c r="L32" s="151"/>
      <c r="M32" s="151"/>
      <c r="O32" s="10"/>
      <c r="P32" s="29"/>
      <c r="Q32" s="29"/>
      <c r="R32" s="29"/>
      <c r="S32" s="85"/>
    </row>
    <row r="33" spans="2:19" ht="15.75" thickBot="1">
      <c r="B33" s="82" t="s">
        <v>31</v>
      </c>
      <c r="C33" s="39">
        <f>IF(SUM(C12:C31)=0,"",SUM(C12:C31))</f>
        <v>658795</v>
      </c>
      <c r="D33" s="168">
        <f>IF(OR(C33="",C33=0),"",(E33/C33)*10)</f>
        <v>24.034602569843425</v>
      </c>
      <c r="E33" s="39">
        <f>IF(SUM(E12:E31)=0,"",SUM(E12:E31))</f>
        <v>1583387.5999999999</v>
      </c>
      <c r="F33" s="97">
        <f>IF(SUM(F12:F31)=0,"",SUM(F12:F31))</f>
        <v>1536717.1</v>
      </c>
      <c r="G33" s="45">
        <f>IF(SUM(G12:G31)=0,"",SUM(G12:G31))</f>
        <v>1424700</v>
      </c>
      <c r="H33" s="40">
        <f>IF(SUM(H12:H31)=0,"",SUM(H12:H31))</f>
        <v>1405778.4000000001</v>
      </c>
      <c r="I33" s="83">
        <f>IF(OR(G33=0,G33=""),"",(G33/H33)-1)</f>
        <v>0.013459873903312047</v>
      </c>
      <c r="J33" s="34" t="e">
        <f>SUM(J12:J31)</f>
        <v>#VALUE!</v>
      </c>
      <c r="K33" s="51" t="e">
        <f>SUM(K12:K31)</f>
        <v>#VALUE!</v>
      </c>
      <c r="L33" s="151" t="e">
        <f t="shared" si="2"/>
        <v>#VALUE!</v>
      </c>
      <c r="M33" s="151" t="e">
        <f t="shared" si="2"/>
        <v>#VALUE!</v>
      </c>
      <c r="O33" s="30" t="s">
        <v>31</v>
      </c>
      <c r="P33" s="31">
        <f>IF(SUM(P12:P31)=0,"",SUM(P12:P31))</f>
        <v>770147</v>
      </c>
      <c r="Q33" s="169">
        <f>IF(OR(P33="",P33=0),"",(R33/P33)*10)</f>
        <v>19.953555619901138</v>
      </c>
      <c r="R33" s="34">
        <f>IF(SUM(R12:R31)=0,"",SUM(R12:R31))</f>
        <v>1536717.1</v>
      </c>
      <c r="S33" s="86">
        <f>IF(SUM(S12:S31)=0,"",SUM(S12:S31))</f>
        <v>1405778.4000000001</v>
      </c>
    </row>
    <row r="34" spans="2:10" ht="12.75" thickTop="1">
      <c r="B34" s="41" t="s">
        <v>55</v>
      </c>
      <c r="C34" s="11"/>
      <c r="D34" s="11"/>
      <c r="E34" s="11"/>
      <c r="F34" s="11"/>
      <c r="G34" s="11"/>
      <c r="H34" s="12"/>
      <c r="I34" s="13"/>
      <c r="J34" s="17"/>
    </row>
    <row r="35" spans="2:10" ht="12">
      <c r="B35" s="42" t="s">
        <v>32</v>
      </c>
      <c r="C35" s="35">
        <f>P33</f>
        <v>770147</v>
      </c>
      <c r="D35" s="35">
        <f>(E35/C35)*10</f>
        <v>19.953555619901138</v>
      </c>
      <c r="E35" s="35">
        <f>R33</f>
        <v>1536717.1</v>
      </c>
      <c r="G35" s="35">
        <f>$H$33</f>
        <v>1405778.4000000001</v>
      </c>
      <c r="H35" s="12"/>
      <c r="I35" s="13"/>
      <c r="J35" s="17"/>
    </row>
    <row r="36" spans="2:10" ht="12">
      <c r="B36" s="42" t="s">
        <v>33</v>
      </c>
      <c r="C36" s="36"/>
      <c r="D36" s="37"/>
      <c r="E36" s="36"/>
      <c r="G36" s="36"/>
      <c r="H36" s="12"/>
      <c r="I36" s="13"/>
      <c r="J36" s="17"/>
    </row>
    <row r="37" spans="2:10" ht="12">
      <c r="B37" s="42" t="s">
        <v>34</v>
      </c>
      <c r="C37" s="38">
        <f>IF(OR(C33="",C33=0),"",(C33/C35)-1)</f>
        <v>-0.14458538434870227</v>
      </c>
      <c r="D37" s="38">
        <f>IF(OR(D33="",D33=0),"",(D33/D35)-1)</f>
        <v>0.2045273046910978</v>
      </c>
      <c r="E37" s="38">
        <f>IF(OR(E33="",E33=0),"",(E33/E35)-1)</f>
        <v>0.030370261383829034</v>
      </c>
      <c r="G37" s="38">
        <f>IF(OR(G33="",G33=0),"",(G33/G35)-1)</f>
        <v>0.013459873903312047</v>
      </c>
      <c r="H37" s="12"/>
      <c r="I37" s="13"/>
      <c r="J37" s="17"/>
    </row>
    <row r="38" ht="11.25" thickBot="1"/>
    <row r="39" spans="2:8" ht="12.75">
      <c r="B39" s="112" t="s">
        <v>0</v>
      </c>
      <c r="C39" s="113" t="s">
        <v>4</v>
      </c>
      <c r="D39" s="114" t="s">
        <v>4</v>
      </c>
      <c r="E39" s="115" t="s">
        <v>4</v>
      </c>
      <c r="F39" s="115" t="s">
        <v>4</v>
      </c>
      <c r="G39" s="116" t="s">
        <v>46</v>
      </c>
      <c r="H39" s="193" t="s">
        <v>47</v>
      </c>
    </row>
    <row r="40" spans="2:14" ht="12">
      <c r="B40" s="64"/>
      <c r="C40" s="118" t="s">
        <v>48</v>
      </c>
      <c r="D40" s="119" t="s">
        <v>48</v>
      </c>
      <c r="E40" s="120" t="s">
        <v>48</v>
      </c>
      <c r="F40" s="120" t="s">
        <v>48</v>
      </c>
      <c r="G40" s="121" t="s">
        <v>49</v>
      </c>
      <c r="H40" s="194" t="s">
        <v>50</v>
      </c>
      <c r="L40" s="103"/>
      <c r="M40" s="103"/>
      <c r="N40" s="103"/>
    </row>
    <row r="41" spans="2:14" ht="12.75">
      <c r="B41" s="64"/>
      <c r="C41" s="123" t="s">
        <v>63</v>
      </c>
      <c r="D41" s="124" t="s">
        <v>64</v>
      </c>
      <c r="E41" s="125" t="s">
        <v>63</v>
      </c>
      <c r="F41" s="125" t="s">
        <v>64</v>
      </c>
      <c r="G41" s="121" t="s">
        <v>51</v>
      </c>
      <c r="H41" s="194" t="s">
        <v>14</v>
      </c>
      <c r="L41" s="103"/>
      <c r="M41" s="183"/>
      <c r="N41" s="103"/>
    </row>
    <row r="42" spans="2:14" ht="12">
      <c r="B42" s="71"/>
      <c r="C42" s="126" t="s">
        <v>52</v>
      </c>
      <c r="D42" s="127" t="s">
        <v>52</v>
      </c>
      <c r="E42" s="128" t="s">
        <v>53</v>
      </c>
      <c r="F42" s="128" t="s">
        <v>53</v>
      </c>
      <c r="G42" s="129" t="s">
        <v>48</v>
      </c>
      <c r="H42" s="195"/>
      <c r="I42" s="154"/>
      <c r="L42" s="103"/>
      <c r="M42" s="183"/>
      <c r="N42" s="103"/>
    </row>
    <row r="43" spans="2:14" ht="12">
      <c r="B43" s="64" t="s">
        <v>15</v>
      </c>
      <c r="C43" s="178">
        <f>'[42]TO'!$AI168</f>
        <v>93121</v>
      </c>
      <c r="D43" s="179">
        <f>'[3]TO'!$Z168</f>
        <v>25132.3</v>
      </c>
      <c r="E43" s="180">
        <f aca="true" t="shared" si="9" ref="E43:F62">IF(OR(G12="",G12=0),"",C43/G12)</f>
        <v>0.5461642228739003</v>
      </c>
      <c r="F43" s="132">
        <f t="shared" si="9"/>
        <v>0.2102401772113143</v>
      </c>
      <c r="G43" s="133">
        <f aca="true" t="shared" si="10" ref="G43:G64">IF(OR(E43="",E43=0),"",(E43-F43)*100)</f>
        <v>33.59240456625861</v>
      </c>
      <c r="H43" s="196">
        <f aca="true" t="shared" si="11" ref="H43:H62">IF(E12="","",(G12/E12))</f>
        <v>0.9645028991656059</v>
      </c>
      <c r="L43" s="103"/>
      <c r="M43" s="183"/>
      <c r="N43" s="103"/>
    </row>
    <row r="44" spans="2:14" ht="12">
      <c r="B44" s="64" t="s">
        <v>40</v>
      </c>
      <c r="C44" s="179">
        <f>'[42]TO'!$AI169</f>
        <v>11152.8</v>
      </c>
      <c r="D44" s="179">
        <f>'[3]TO'!$Z169</f>
        <v>6808</v>
      </c>
      <c r="E44" s="181">
        <f t="shared" si="9"/>
        <v>0.35976774193548383</v>
      </c>
      <c r="F44" s="132">
        <f t="shared" si="9"/>
        <v>0.2350138944025407</v>
      </c>
      <c r="G44" s="133">
        <f t="shared" si="10"/>
        <v>12.475384753294314</v>
      </c>
      <c r="H44" s="196">
        <f t="shared" si="11"/>
        <v>0.850480109739369</v>
      </c>
      <c r="L44" s="103"/>
      <c r="M44" s="183"/>
      <c r="N44" s="103"/>
    </row>
    <row r="45" spans="2:14" ht="12">
      <c r="B45" s="64" t="s">
        <v>16</v>
      </c>
      <c r="C45" s="179">
        <f>'[42]TO'!$AI170</f>
        <v>28858.1</v>
      </c>
      <c r="D45" s="179">
        <f>'[3]TO'!$Z170</f>
        <v>5436.6</v>
      </c>
      <c r="E45" s="181">
        <f t="shared" si="9"/>
        <v>0.5549634615384615</v>
      </c>
      <c r="F45" s="134">
        <f t="shared" si="9"/>
        <v>0.11474800859459758</v>
      </c>
      <c r="G45" s="133">
        <f t="shared" si="10"/>
        <v>44.0215452943864</v>
      </c>
      <c r="H45" s="196">
        <f t="shared" si="11"/>
        <v>0.9265858873841768</v>
      </c>
      <c r="L45" s="103"/>
      <c r="M45" s="183"/>
      <c r="N45" s="103"/>
    </row>
    <row r="46" spans="2:14" ht="12">
      <c r="B46" s="64" t="s">
        <v>37</v>
      </c>
      <c r="C46" s="179">
        <f>'[42]TO'!$AI171</f>
        <v>3335.9</v>
      </c>
      <c r="D46" s="179">
        <f>'[3]TO'!$Z171</f>
        <v>1400.8</v>
      </c>
      <c r="E46" s="181">
        <f t="shared" si="9"/>
        <v>0.5132153846153846</v>
      </c>
      <c r="F46" s="134">
        <f t="shared" si="9"/>
        <v>0.22993335740783297</v>
      </c>
      <c r="G46" s="133">
        <f t="shared" si="10"/>
        <v>28.32820272075517</v>
      </c>
      <c r="H46" s="196">
        <f t="shared" si="11"/>
        <v>0.8997785160575859</v>
      </c>
      <c r="L46" s="103"/>
      <c r="M46" s="183"/>
      <c r="N46" s="103"/>
    </row>
    <row r="47" spans="2:14" ht="12">
      <c r="B47" s="64" t="s">
        <v>17</v>
      </c>
      <c r="C47" s="179">
        <f>'[42]TO'!$AI172</f>
        <v>0</v>
      </c>
      <c r="D47" s="179">
        <f>'[3]TO'!$Z172</f>
        <v>0</v>
      </c>
      <c r="E47" s="181">
        <f t="shared" si="9"/>
      </c>
      <c r="F47" s="134">
        <f t="shared" si="9"/>
        <v>0</v>
      </c>
      <c r="G47" s="133">
        <f t="shared" si="10"/>
      </c>
      <c r="H47" s="196">
        <f t="shared" si="11"/>
      </c>
      <c r="L47" s="103"/>
      <c r="M47" s="183"/>
      <c r="N47" s="103"/>
    </row>
    <row r="48" spans="2:14" ht="12">
      <c r="B48" s="64" t="s">
        <v>18</v>
      </c>
      <c r="C48" s="179">
        <f>'[42]TO'!$AI173</f>
        <v>577.9</v>
      </c>
      <c r="D48" s="179">
        <f>'[3]TO'!$Z173</f>
        <v>466.3</v>
      </c>
      <c r="E48" s="181">
        <f t="shared" si="9"/>
        <v>0.33994117647058825</v>
      </c>
      <c r="F48" s="134">
        <f t="shared" si="9"/>
        <v>0.2501475242744488</v>
      </c>
      <c r="G48" s="133">
        <f t="shared" si="10"/>
        <v>8.979365219613944</v>
      </c>
      <c r="H48" s="196">
        <f t="shared" si="11"/>
        <v>0.68</v>
      </c>
      <c r="L48" s="103"/>
      <c r="M48" s="183"/>
      <c r="N48" s="103"/>
    </row>
    <row r="49" spans="2:14" ht="12">
      <c r="B49" s="64" t="s">
        <v>19</v>
      </c>
      <c r="C49" s="179">
        <f>'[42]TO'!$AI174</f>
        <v>33366.8</v>
      </c>
      <c r="D49" s="179">
        <f>'[3]TO'!$Z174</f>
        <v>9941.6</v>
      </c>
      <c r="E49" s="181">
        <f t="shared" si="9"/>
        <v>0.7414844444444445</v>
      </c>
      <c r="F49" s="134">
        <f t="shared" si="9"/>
        <v>0.273641097911414</v>
      </c>
      <c r="G49" s="133">
        <f t="shared" si="10"/>
        <v>46.78433465330305</v>
      </c>
      <c r="H49" s="196">
        <f t="shared" si="11"/>
        <v>0.9554140127388535</v>
      </c>
      <c r="L49" s="103"/>
      <c r="M49" s="183"/>
      <c r="N49" s="103"/>
    </row>
    <row r="50" spans="2:14" ht="12">
      <c r="B50" s="64" t="s">
        <v>21</v>
      </c>
      <c r="C50" s="179">
        <f>'[42]TO'!$AI175</f>
        <v>7618.6</v>
      </c>
      <c r="D50" s="179">
        <f>'[3]TO'!$Z175</f>
        <v>7073.2</v>
      </c>
      <c r="E50" s="181">
        <f t="shared" si="9"/>
        <v>0.6046507936507937</v>
      </c>
      <c r="F50" s="134">
        <f t="shared" si="9"/>
        <v>0.5131642906373562</v>
      </c>
      <c r="G50" s="133">
        <f t="shared" si="10"/>
        <v>9.148650301343741</v>
      </c>
      <c r="H50" s="196">
        <f t="shared" si="11"/>
        <v>0.9333333333333333</v>
      </c>
      <c r="L50" s="103"/>
      <c r="M50" s="183"/>
      <c r="N50" s="103"/>
    </row>
    <row r="51" spans="2:14" ht="12">
      <c r="B51" s="64" t="s">
        <v>35</v>
      </c>
      <c r="C51" s="179">
        <f>'[42]TO'!$AI176</f>
        <v>17926.4</v>
      </c>
      <c r="D51" s="179">
        <f>'[3]TO'!$Z176</f>
        <v>5416.8</v>
      </c>
      <c r="E51" s="181">
        <f t="shared" si="9"/>
        <v>0.6246132404181185</v>
      </c>
      <c r="F51" s="134">
        <f t="shared" si="9"/>
        <v>0.17696235531641724</v>
      </c>
      <c r="G51" s="133">
        <f t="shared" si="10"/>
        <v>44.76508851017012</v>
      </c>
      <c r="H51" s="196">
        <f t="shared" si="11"/>
        <v>0.8696969696969697</v>
      </c>
      <c r="L51" s="103"/>
      <c r="M51" s="183"/>
      <c r="N51" s="103"/>
    </row>
    <row r="52" spans="2:14" ht="12">
      <c r="B52" s="64" t="s">
        <v>22</v>
      </c>
      <c r="C52" s="179">
        <f>'[42]TO'!$AI177</f>
        <v>11756.3</v>
      </c>
      <c r="D52" s="179">
        <f>'[3]TO'!$Z177</f>
        <v>12759.3</v>
      </c>
      <c r="E52" s="181">
        <f t="shared" si="9"/>
        <v>0.47025199999999995</v>
      </c>
      <c r="F52" s="134">
        <f t="shared" si="9"/>
        <v>0.33948845117191134</v>
      </c>
      <c r="G52" s="133">
        <f t="shared" si="10"/>
        <v>13.076354882808861</v>
      </c>
      <c r="H52" s="196">
        <f t="shared" si="11"/>
        <v>0.7575757575757576</v>
      </c>
      <c r="L52" s="103"/>
      <c r="M52" s="183"/>
      <c r="N52" s="103"/>
    </row>
    <row r="53" spans="2:14" ht="12">
      <c r="B53" s="64" t="s">
        <v>38</v>
      </c>
      <c r="C53" s="179">
        <f>'[42]TO'!$AI178</f>
        <v>593.3</v>
      </c>
      <c r="D53" s="179">
        <f>'[3]TO'!$Z178</f>
        <v>325.8</v>
      </c>
      <c r="E53" s="181">
        <f t="shared" si="9"/>
        <v>0.48631147540983605</v>
      </c>
      <c r="F53" s="134">
        <f t="shared" si="9"/>
        <v>0.3393043116017496</v>
      </c>
      <c r="G53" s="133">
        <f t="shared" si="10"/>
        <v>14.700716380808643</v>
      </c>
      <c r="H53" s="196">
        <f t="shared" si="11"/>
        <v>0.9384615384615385</v>
      </c>
      <c r="L53" s="103"/>
      <c r="M53" s="183"/>
      <c r="N53" s="103"/>
    </row>
    <row r="54" spans="2:14" ht="12">
      <c r="B54" s="64" t="s">
        <v>23</v>
      </c>
      <c r="C54" s="179">
        <f>'[42]TO'!$AI179</f>
        <v>84.9</v>
      </c>
      <c r="D54" s="179">
        <f>'[3]TO'!$Z179</f>
        <v>38.8</v>
      </c>
      <c r="E54" s="181">
        <f t="shared" si="9"/>
        <v>0.8936842105263159</v>
      </c>
      <c r="F54" s="134">
        <f t="shared" si="9"/>
        <v>0.17580425917535114</v>
      </c>
      <c r="G54" s="133">
        <f t="shared" si="10"/>
        <v>71.78799513509647</v>
      </c>
      <c r="H54" s="196">
        <f t="shared" si="11"/>
        <v>0.2632308118592408</v>
      </c>
      <c r="L54" s="103"/>
      <c r="M54" s="183"/>
      <c r="N54" s="103"/>
    </row>
    <row r="55" spans="2:14" ht="12">
      <c r="B55" s="64" t="s">
        <v>24</v>
      </c>
      <c r="C55" s="179">
        <f>'[42]TO'!$AI180</f>
        <v>28320.9</v>
      </c>
      <c r="D55" s="179">
        <f>'[3]TO'!$Z180</f>
        <v>17679.4</v>
      </c>
      <c r="E55" s="181">
        <f t="shared" si="9"/>
        <v>0.41648382352941177</v>
      </c>
      <c r="F55" s="134">
        <f t="shared" si="9"/>
        <v>0.20147395507479748</v>
      </c>
      <c r="G55" s="133">
        <f t="shared" si="10"/>
        <v>21.50098684546143</v>
      </c>
      <c r="H55" s="196">
        <f t="shared" si="11"/>
        <v>0.9309967141292442</v>
      </c>
      <c r="L55" s="103"/>
      <c r="M55" s="183"/>
      <c r="N55" s="103"/>
    </row>
    <row r="56" spans="2:14" ht="12">
      <c r="B56" s="64" t="s">
        <v>25</v>
      </c>
      <c r="C56" s="179">
        <f>'[42]TO'!$AI181</f>
        <v>54695.1</v>
      </c>
      <c r="D56" s="179">
        <f>'[3]TO'!$Z181</f>
        <v>22007.2</v>
      </c>
      <c r="E56" s="181">
        <f t="shared" si="9"/>
        <v>0.31524553314121034</v>
      </c>
      <c r="F56" s="134">
        <f t="shared" si="9"/>
        <v>0.10236406894290187</v>
      </c>
      <c r="G56" s="133">
        <f t="shared" si="10"/>
        <v>21.28814641983085</v>
      </c>
      <c r="H56" s="196">
        <f t="shared" si="11"/>
        <v>0.8807106598984772</v>
      </c>
      <c r="L56" s="103"/>
      <c r="M56" s="183"/>
      <c r="N56" s="103"/>
    </row>
    <row r="57" spans="2:14" ht="12">
      <c r="B57" s="64" t="s">
        <v>26</v>
      </c>
      <c r="C57" s="179">
        <f>'[42]TO'!$AI182</f>
        <v>3051.8</v>
      </c>
      <c r="D57" s="179">
        <f>'[3]TO'!$Z182</f>
        <v>1877.1</v>
      </c>
      <c r="E57" s="181">
        <f t="shared" si="9"/>
        <v>0.5449642857142858</v>
      </c>
      <c r="F57" s="134">
        <f t="shared" si="9"/>
        <v>0.2344440836310044</v>
      </c>
      <c r="G57" s="133">
        <f t="shared" si="10"/>
        <v>31.052020208328134</v>
      </c>
      <c r="H57" s="196">
        <f t="shared" si="11"/>
        <v>0.7943262411347518</v>
      </c>
      <c r="L57" s="103"/>
      <c r="M57" s="183"/>
      <c r="N57" s="103"/>
    </row>
    <row r="58" spans="2:14" ht="12">
      <c r="B58" s="64" t="s">
        <v>27</v>
      </c>
      <c r="C58" s="179">
        <f>'[42]TO'!$AI183</f>
        <v>221227.3</v>
      </c>
      <c r="D58" s="179">
        <f>'[3]TO'!$Z183</f>
        <v>96597.7</v>
      </c>
      <c r="E58" s="181">
        <f t="shared" si="9"/>
        <v>0.6162320334261838</v>
      </c>
      <c r="F58" s="134">
        <f t="shared" si="9"/>
        <v>0.26948332734467234</v>
      </c>
      <c r="G58" s="133">
        <f t="shared" si="10"/>
        <v>34.674870608151146</v>
      </c>
      <c r="H58" s="196">
        <f t="shared" si="11"/>
        <v>0.9222248481796977</v>
      </c>
      <c r="L58" s="103"/>
      <c r="M58" s="183"/>
      <c r="N58" s="183"/>
    </row>
    <row r="59" spans="2:14" ht="12">
      <c r="B59" s="64" t="s">
        <v>28</v>
      </c>
      <c r="C59" s="179">
        <f>'[42]TO'!$AI184</f>
        <v>87</v>
      </c>
      <c r="D59" s="179">
        <f>'[3]TO'!$Z184</f>
        <v>0</v>
      </c>
      <c r="E59" s="181">
        <f t="shared" si="9"/>
        <v>0.24857142857142858</v>
      </c>
      <c r="F59" s="134">
        <f t="shared" si="9"/>
        <v>0</v>
      </c>
      <c r="G59" s="133">
        <f t="shared" si="10"/>
        <v>24.857142857142858</v>
      </c>
      <c r="H59" s="196">
        <f t="shared" si="11"/>
        <v>0.7291666666666666</v>
      </c>
      <c r="L59" s="103"/>
      <c r="M59" s="183"/>
      <c r="N59" s="103"/>
    </row>
    <row r="60" spans="2:14" ht="12">
      <c r="B60" s="64" t="s">
        <v>39</v>
      </c>
      <c r="C60" s="179">
        <f>'[42]TO'!$AI185</f>
        <v>109.8</v>
      </c>
      <c r="D60" s="179">
        <f>'[3]TO'!$Z185</f>
        <v>104.8</v>
      </c>
      <c r="E60" s="181">
        <f t="shared" si="9"/>
        <v>0.05674418604651163</v>
      </c>
      <c r="F60" s="134">
        <f t="shared" si="9"/>
        <v>0.03309961468005811</v>
      </c>
      <c r="G60" s="133">
        <f t="shared" si="10"/>
        <v>2.3644571366453517</v>
      </c>
      <c r="H60" s="196">
        <f t="shared" si="11"/>
        <v>1</v>
      </c>
      <c r="L60" s="103"/>
      <c r="M60" s="183"/>
      <c r="N60" s="103"/>
    </row>
    <row r="61" spans="2:14" ht="12">
      <c r="B61" s="64" t="s">
        <v>29</v>
      </c>
      <c r="C61" s="179">
        <f>'[42]TO'!$AI186</f>
        <v>236487.7</v>
      </c>
      <c r="D61" s="179">
        <f>'[3]TO'!$Z186</f>
        <v>27258</v>
      </c>
      <c r="E61" s="181">
        <f t="shared" si="9"/>
        <v>0.59121925</v>
      </c>
      <c r="F61" s="134">
        <f t="shared" si="9"/>
        <v>0.07439375963594055</v>
      </c>
      <c r="G61" s="133">
        <f t="shared" si="10"/>
        <v>51.682549036405945</v>
      </c>
      <c r="H61" s="196">
        <f t="shared" si="11"/>
        <v>0.8805206166197825</v>
      </c>
      <c r="L61" s="103"/>
      <c r="M61" s="183"/>
      <c r="N61" s="103"/>
    </row>
    <row r="62" spans="2:14" ht="12">
      <c r="B62" s="64" t="s">
        <v>30</v>
      </c>
      <c r="C62" s="179">
        <f>'[42]TO'!$AI187</f>
        <v>23468.9</v>
      </c>
      <c r="D62" s="179">
        <f>'[3]TO'!$Z187</f>
        <v>3032.3</v>
      </c>
      <c r="E62" s="181">
        <f t="shared" si="9"/>
        <v>0.5587833333333334</v>
      </c>
      <c r="F62" s="134">
        <f t="shared" si="9"/>
        <v>0.07044324675928078</v>
      </c>
      <c r="G62" s="133">
        <f t="shared" si="10"/>
        <v>48.83400865740526</v>
      </c>
      <c r="H62" s="196">
        <f t="shared" si="11"/>
        <v>0.7924528301886793</v>
      </c>
      <c r="L62" s="103"/>
      <c r="M62" s="183"/>
      <c r="N62" s="103"/>
    </row>
    <row r="63" spans="2:14" ht="12">
      <c r="B63" s="64"/>
      <c r="C63" s="131"/>
      <c r="D63" s="131"/>
      <c r="E63" s="135"/>
      <c r="F63" s="132">
        <f>IF(OR(H32="",H32=0),"",D63/H32)</f>
      </c>
      <c r="G63" s="133"/>
      <c r="H63" s="196"/>
      <c r="L63" s="103"/>
      <c r="M63" s="183"/>
      <c r="N63" s="103"/>
    </row>
    <row r="64" spans="2:8" ht="12.75" thickBot="1">
      <c r="B64" s="136" t="s">
        <v>31</v>
      </c>
      <c r="C64" s="137">
        <f>IF(SUM(C43:C62)=0,"",SUM(C43:C62))</f>
        <v>775840.4999999999</v>
      </c>
      <c r="D64" s="137">
        <f>IF(SUM(D43:D62)=0,"",SUM(D43:D62))</f>
        <v>243356</v>
      </c>
      <c r="E64" s="138">
        <f>IF(OR(G33="",G33=0),"",C64/G33)</f>
        <v>0.5445641187618445</v>
      </c>
      <c r="F64" s="139">
        <f>IF(OR(H33="",H33=0),"",D64/H33)</f>
        <v>0.17311121013098507</v>
      </c>
      <c r="G64" s="140">
        <f t="shared" si="10"/>
        <v>37.14529086308595</v>
      </c>
      <c r="H64" s="197">
        <f>IF(E33="","",(G33/E33))</f>
        <v>0.8997796875509194</v>
      </c>
    </row>
  </sheetData>
  <mergeCells count="2">
    <mergeCell ref="C8:F8"/>
    <mergeCell ref="J8:K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A1" sqref="A1:A16384"/>
    </sheetView>
  </sheetViews>
  <sheetFormatPr defaultColWidth="12" defaultRowHeight="11.25"/>
  <cols>
    <col min="1" max="1" width="16.16015625" style="1" hidden="1" customWidth="1"/>
    <col min="2" max="2" width="16.16015625" style="1" customWidth="1"/>
    <col min="3" max="3" width="16.16015625" style="2" customWidth="1"/>
    <col min="4" max="4" width="16.16015625" style="3" customWidth="1"/>
    <col min="5" max="7" width="16.16015625" style="2" customWidth="1"/>
    <col min="8" max="8" width="16.16015625" style="4" customWidth="1"/>
    <col min="9" max="9" width="16.16015625" style="5" customWidth="1"/>
    <col min="10" max="12" width="16.16015625" style="1" customWidth="1"/>
    <col min="13" max="13" width="25.83203125" style="1" customWidth="1"/>
    <col min="14" max="16384" width="16.16015625" style="1" customWidth="1"/>
  </cols>
  <sheetData>
    <row r="1" spans="1:2" ht="12">
      <c r="A1" s="1">
        <v>10285</v>
      </c>
      <c r="B1" s="46" t="s">
        <v>36</v>
      </c>
    </row>
    <row r="2" spans="1:5" ht="12.75">
      <c r="A2" s="1">
        <v>18512</v>
      </c>
      <c r="B2" s="142"/>
      <c r="C2" s="143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10" ht="30">
      <c r="A5" s="1">
        <v>13608</v>
      </c>
      <c r="B5" s="52" t="s">
        <v>67</v>
      </c>
      <c r="C5" s="52"/>
      <c r="D5" s="53"/>
      <c r="E5" s="54"/>
      <c r="F5" s="54"/>
      <c r="G5" s="54"/>
      <c r="H5" s="54"/>
      <c r="I5" s="55"/>
      <c r="J5" s="56"/>
    </row>
    <row r="6" spans="1:8" ht="15" customHeight="1">
      <c r="A6" s="1">
        <v>7877</v>
      </c>
      <c r="B6" s="57"/>
      <c r="C6"/>
      <c r="D6"/>
      <c r="E6"/>
      <c r="F6"/>
      <c r="G6"/>
      <c r="H6"/>
    </row>
    <row r="7" ht="11.25" thickBot="1">
      <c r="A7" s="1">
        <v>1679</v>
      </c>
    </row>
    <row r="8" spans="1:17" ht="16.5" thickTop="1">
      <c r="A8" s="1">
        <v>16914</v>
      </c>
      <c r="B8" s="198" t="s">
        <v>0</v>
      </c>
      <c r="C8" s="161" t="s">
        <v>1</v>
      </c>
      <c r="D8" s="162"/>
      <c r="E8" s="162"/>
      <c r="F8" s="163"/>
      <c r="G8" s="61" t="s">
        <v>57</v>
      </c>
      <c r="H8" s="61" t="s">
        <v>43</v>
      </c>
      <c r="I8" s="62"/>
      <c r="J8" s="199" t="s">
        <v>3</v>
      </c>
      <c r="K8" s="200"/>
      <c r="M8" s="18" t="s">
        <v>0</v>
      </c>
      <c r="N8" s="21"/>
      <c r="O8" s="22" t="s">
        <v>1</v>
      </c>
      <c r="P8" s="32"/>
      <c r="Q8" s="61" t="s">
        <v>43</v>
      </c>
    </row>
    <row r="9" spans="1:17" ht="12.75">
      <c r="A9" s="1">
        <v>7818</v>
      </c>
      <c r="B9" s="201"/>
      <c r="C9" s="88" t="s">
        <v>57</v>
      </c>
      <c r="D9" s="89" t="s">
        <v>57</v>
      </c>
      <c r="E9" s="89" t="s">
        <v>57</v>
      </c>
      <c r="F9" s="90" t="s">
        <v>59</v>
      </c>
      <c r="G9" s="66" t="s">
        <v>4</v>
      </c>
      <c r="H9" s="66" t="s">
        <v>4</v>
      </c>
      <c r="I9" s="67" t="s">
        <v>2</v>
      </c>
      <c r="J9" s="202"/>
      <c r="K9" s="203"/>
      <c r="M9" s="10" t="s">
        <v>60</v>
      </c>
      <c r="N9" s="23"/>
      <c r="O9" s="24"/>
      <c r="P9" s="33"/>
      <c r="Q9" s="66" t="s">
        <v>4</v>
      </c>
    </row>
    <row r="10" spans="1:17" ht="12" customHeight="1">
      <c r="A10" s="1">
        <v>30702</v>
      </c>
      <c r="B10" s="201"/>
      <c r="C10" s="91" t="s">
        <v>5</v>
      </c>
      <c r="D10" s="92" t="s">
        <v>6</v>
      </c>
      <c r="E10" s="65" t="s">
        <v>7</v>
      </c>
      <c r="F10" s="93" t="s">
        <v>7</v>
      </c>
      <c r="G10" s="33" t="s">
        <v>8</v>
      </c>
      <c r="H10" s="33" t="s">
        <v>8</v>
      </c>
      <c r="I10" s="70" t="s">
        <v>14</v>
      </c>
      <c r="J10" s="204" t="s">
        <v>61</v>
      </c>
      <c r="K10" s="205" t="s">
        <v>44</v>
      </c>
      <c r="L10" s="59"/>
      <c r="M10" s="10" t="s">
        <v>62</v>
      </c>
      <c r="N10" s="25" t="s">
        <v>5</v>
      </c>
      <c r="O10" s="26" t="s">
        <v>6</v>
      </c>
      <c r="P10" s="25" t="s">
        <v>7</v>
      </c>
      <c r="Q10" s="33" t="s">
        <v>8</v>
      </c>
    </row>
    <row r="11" spans="1:17" ht="12">
      <c r="A11" s="1">
        <v>31458</v>
      </c>
      <c r="B11" s="206"/>
      <c r="C11" s="94" t="s">
        <v>9</v>
      </c>
      <c r="D11" s="28" t="s">
        <v>10</v>
      </c>
      <c r="E11" s="72" t="s">
        <v>11</v>
      </c>
      <c r="F11" s="95" t="s">
        <v>11</v>
      </c>
      <c r="G11" s="27" t="s">
        <v>12</v>
      </c>
      <c r="H11" s="27" t="s">
        <v>13</v>
      </c>
      <c r="I11" s="73"/>
      <c r="J11" s="207"/>
      <c r="K11" s="208"/>
      <c r="M11" s="19"/>
      <c r="N11" s="27" t="s">
        <v>9</v>
      </c>
      <c r="O11" s="28" t="s">
        <v>10</v>
      </c>
      <c r="P11" s="27" t="s">
        <v>11</v>
      </c>
      <c r="Q11" s="27" t="s">
        <v>13</v>
      </c>
    </row>
    <row r="12" spans="1:17" ht="13.5" customHeight="1">
      <c r="A12" s="1">
        <v>60665</v>
      </c>
      <c r="B12" s="209" t="s">
        <v>15</v>
      </c>
      <c r="C12" s="77">
        <f>IF(ISERROR('[1]Récolte_N'!$F$25)=TRUE,"",'[1]Récolte_N'!$F$25)</f>
        <v>11945</v>
      </c>
      <c r="D12" s="77">
        <f aca="true" t="shared" si="0" ref="D12:D31">IF(OR(C12="",C12=0),"",(E12/C12)*10)</f>
        <v>31.469233989116784</v>
      </c>
      <c r="E12" s="78">
        <f>IF(ISERROR('[1]Récolte_N'!$H$25)=TRUE,"",'[1]Récolte_N'!$H$25)</f>
        <v>37590</v>
      </c>
      <c r="F12" s="78">
        <f>P12</f>
        <v>15820</v>
      </c>
      <c r="G12" s="43">
        <f>IF(ISERROR('[1]Récolte_N'!$I$25)=TRUE,"",'[1]Récolte_N'!$I$25)</f>
        <v>26900</v>
      </c>
      <c r="H12" s="43">
        <f>Q12</f>
        <v>8960.4</v>
      </c>
      <c r="I12" s="79">
        <f>IF(OR(H12=0,H12=""),"",(G12/H12)-1)</f>
        <v>2.0020981206196153</v>
      </c>
      <c r="J12" s="47">
        <f>E12-G12</f>
        <v>10690</v>
      </c>
      <c r="K12" s="210">
        <f>P12-H12</f>
        <v>6859.6</v>
      </c>
      <c r="L12" s="58"/>
      <c r="M12" s="20" t="s">
        <v>15</v>
      </c>
      <c r="N12" s="77">
        <f>IF(ISERROR('[2]Récolte_N'!$F$25)=TRUE,"",'[2]Récolte_N'!$F$25)</f>
        <v>6500</v>
      </c>
      <c r="O12" s="77">
        <f aca="true" t="shared" si="1" ref="O12:O19">IF(OR(N12="",N12=0),"",(P12/N12)*10)</f>
        <v>24.33846153846154</v>
      </c>
      <c r="P12" s="78">
        <f>IF(ISERROR('[2]Récolte_N'!$H$25)=TRUE,"",'[2]Récolte_N'!$H$25)</f>
        <v>15820</v>
      </c>
      <c r="Q12" s="211">
        <f>'[3]SJ'!$AI168</f>
        <v>8960.4</v>
      </c>
    </row>
    <row r="13" spans="1:17" ht="13.5" customHeight="1">
      <c r="A13" s="1">
        <v>7280</v>
      </c>
      <c r="B13" s="212" t="s">
        <v>40</v>
      </c>
      <c r="C13" s="77">
        <f>IF(ISERROR('[4]Récolte_N'!$F$25)=TRUE,"",'[4]Récolte_N'!$F$25)</f>
        <v>387</v>
      </c>
      <c r="D13" s="77">
        <f t="shared" si="0"/>
        <v>25.012919896640827</v>
      </c>
      <c r="E13" s="78">
        <f>IF(ISERROR('[4]Récolte_N'!$H$25)=TRUE,"",'[4]Récolte_N'!$H$25)</f>
        <v>968</v>
      </c>
      <c r="F13" s="78">
        <f>P13</f>
        <v>492</v>
      </c>
      <c r="G13" s="43">
        <f>IF(ISERROR('[4]Récolte_N'!$I$25)=TRUE,"",'[4]Récolte_N'!$I$25)</f>
        <v>450</v>
      </c>
      <c r="H13" s="43">
        <f>Q13</f>
        <v>492.8</v>
      </c>
      <c r="I13" s="79">
        <f>IF(OR(H13=0,H13=""),"",(G13/H13)-1)</f>
        <v>-0.08685064935064934</v>
      </c>
      <c r="J13" s="47">
        <f aca="true" t="shared" si="2" ref="J13:J31">E13-G13</f>
        <v>518</v>
      </c>
      <c r="K13" s="210">
        <f>P13-H13</f>
        <v>-0.8000000000000114</v>
      </c>
      <c r="L13" s="58"/>
      <c r="M13" s="98" t="s">
        <v>40</v>
      </c>
      <c r="N13" s="77">
        <f>IF(ISERROR('[5]Récolte_N'!$F$25)=TRUE,"",'[5]Récolte_N'!$F$25)</f>
        <v>230</v>
      </c>
      <c r="O13" s="77">
        <f t="shared" si="1"/>
        <v>21.391304347826086</v>
      </c>
      <c r="P13" s="78">
        <f>IF(ISERROR('[5]Récolte_N'!$H$25)=TRUE,"",'[5]Récolte_N'!$H$25)</f>
        <v>492</v>
      </c>
      <c r="Q13" s="211">
        <f>'[3]SJ'!$AI169</f>
        <v>492.8</v>
      </c>
    </row>
    <row r="14" spans="1:17" ht="13.5" customHeight="1">
      <c r="A14" s="1">
        <v>17376</v>
      </c>
      <c r="B14" s="212" t="s">
        <v>16</v>
      </c>
      <c r="C14" s="77">
        <f>IF(ISERROR('[6]Récolte_N'!$F$25)=TRUE,"",'[6]Récolte_N'!$F$25)</f>
        <v>14300</v>
      </c>
      <c r="D14" s="77">
        <f t="shared" si="0"/>
        <v>30.46853146853147</v>
      </c>
      <c r="E14" s="78">
        <f>IF(ISERROR('[6]Récolte_N'!$H$25)=TRUE,"",'[6]Récolte_N'!$H$25)</f>
        <v>43570</v>
      </c>
      <c r="F14" s="99">
        <f>P14</f>
        <v>22338</v>
      </c>
      <c r="G14" s="43">
        <f>IF(ISERROR('[6]Récolte_N'!$I$25)=TRUE,"",'[6]Récolte_N'!$I$25)</f>
        <v>38000</v>
      </c>
      <c r="H14" s="100">
        <f>Q14</f>
        <v>17999</v>
      </c>
      <c r="I14" s="79">
        <f aca="true" t="shared" si="3" ref="I14:I31">IF(OR(H14=0,H14=""),"",(G14/H14)-1)</f>
        <v>1.1112284015778653</v>
      </c>
      <c r="J14" s="47">
        <f t="shared" si="2"/>
        <v>5570</v>
      </c>
      <c r="K14" s="210">
        <f aca="true" t="shared" si="4" ref="K14:K30">P14-H14</f>
        <v>4339</v>
      </c>
      <c r="L14" s="58"/>
      <c r="M14" s="10" t="s">
        <v>16</v>
      </c>
      <c r="N14" s="77">
        <f>IF(ISERROR('[7]Récolte_N'!$F$25)=TRUE,"",'[7]Récolte_N'!$F$25)</f>
        <v>7590</v>
      </c>
      <c r="O14" s="77">
        <f t="shared" si="1"/>
        <v>29.43083003952569</v>
      </c>
      <c r="P14" s="78">
        <f>IF(ISERROR('[7]Récolte_N'!$H$25)=TRUE,"",'[7]Récolte_N'!$H$25)</f>
        <v>22338</v>
      </c>
      <c r="Q14" s="211">
        <f>'[3]SJ'!$AI170</f>
        <v>17999</v>
      </c>
    </row>
    <row r="15" spans="1:17" ht="13.5" customHeight="1">
      <c r="A15" s="1">
        <v>26391</v>
      </c>
      <c r="B15" s="212" t="s">
        <v>37</v>
      </c>
      <c r="C15" s="77">
        <f>IF(ISERROR('[8]Récolte_N'!$F$25)=TRUE,"",'[8]Récolte_N'!$F$25)</f>
        <v>10340</v>
      </c>
      <c r="D15" s="77">
        <f t="shared" si="0"/>
        <v>28</v>
      </c>
      <c r="E15" s="78">
        <f>IF(ISERROR('[8]Récolte_N'!$H$25)=TRUE,"",'[8]Récolte_N'!$H$25)</f>
        <v>28952</v>
      </c>
      <c r="F15" s="99">
        <f aca="true" t="shared" si="5" ref="F15:F30">P15</f>
        <v>18900</v>
      </c>
      <c r="G15" s="43">
        <f>IF(ISERROR('[8]Récolte_N'!$I$25)=TRUE,"",'[8]Récolte_N'!$I$25)</f>
        <v>28000</v>
      </c>
      <c r="H15" s="100">
        <f aca="true" t="shared" si="6" ref="H15:H29">Q15</f>
        <v>14034.3</v>
      </c>
      <c r="I15" s="79">
        <f t="shared" si="3"/>
        <v>0.995111975659634</v>
      </c>
      <c r="J15" s="47">
        <f t="shared" si="2"/>
        <v>952</v>
      </c>
      <c r="K15" s="210">
        <f t="shared" si="4"/>
        <v>4865.700000000001</v>
      </c>
      <c r="L15" s="58"/>
      <c r="M15" s="10" t="s">
        <v>37</v>
      </c>
      <c r="N15" s="77">
        <f>IF(ISERROR('[9]Récolte_N'!$F$25)=TRUE,"",'[9]Récolte_N'!$F$25)</f>
        <v>6300</v>
      </c>
      <c r="O15" s="77">
        <f t="shared" si="1"/>
        <v>30</v>
      </c>
      <c r="P15" s="78">
        <f>IF(ISERROR('[9]Récolte_N'!$H$25)=TRUE,"",'[9]Récolte_N'!$H$25)</f>
        <v>18900</v>
      </c>
      <c r="Q15" s="211">
        <f>'[3]SJ'!$AI171</f>
        <v>14034.3</v>
      </c>
    </row>
    <row r="16" spans="1:17" ht="13.5" customHeight="1">
      <c r="A16" s="1">
        <v>19136</v>
      </c>
      <c r="B16" s="212" t="s">
        <v>17</v>
      </c>
      <c r="C16" s="77">
        <f>IF(ISERROR('[10]Récolte_N'!$F$25)=TRUE,"",'[10]Récolte_N'!$F$25)</f>
      </c>
      <c r="D16" s="77">
        <f t="shared" si="0"/>
      </c>
      <c r="E16" s="78">
        <f>IF(ISERROR('[10]Récolte_N'!$H$25)=TRUE,"",'[10]Récolte_N'!$H$25)</f>
      </c>
      <c r="F16" s="99">
        <f t="shared" si="5"/>
      </c>
      <c r="G16" s="43">
        <f>IF(ISERROR('[10]Récolte_N'!$I$25)=TRUE,"",'[10]Récolte_N'!$I$25)</f>
      </c>
      <c r="H16" s="100">
        <f t="shared" si="6"/>
        <v>0</v>
      </c>
      <c r="I16" s="79">
        <f t="shared" si="3"/>
      </c>
      <c r="J16" s="47" t="e">
        <f t="shared" si="2"/>
        <v>#VALUE!</v>
      </c>
      <c r="K16" s="210" t="e">
        <f t="shared" si="4"/>
        <v>#VALUE!</v>
      </c>
      <c r="L16" s="58"/>
      <c r="M16" s="10" t="s">
        <v>17</v>
      </c>
      <c r="N16" s="77">
        <f>IF(ISERROR('[11]Récolte_N'!$F$25)=TRUE,"",'[11]Récolte_N'!$F$25)</f>
      </c>
      <c r="O16" s="77">
        <f t="shared" si="1"/>
      </c>
      <c r="P16" s="78">
        <f>IF(ISERROR('[11]Récolte_N'!$H$25)=TRUE,"",'[11]Récolte_N'!$H$25)</f>
      </c>
      <c r="Q16" s="211">
        <f>'[3]SJ'!$AI172</f>
        <v>0</v>
      </c>
    </row>
    <row r="17" spans="1:17" ht="13.5" customHeight="1">
      <c r="A17" s="1">
        <v>1790</v>
      </c>
      <c r="B17" s="212" t="s">
        <v>18</v>
      </c>
      <c r="C17" s="77">
        <f>IF(ISERROR('[12]Récolte_N'!$F$25)=TRUE,"",'[12]Récolte_N'!$F$25)</f>
      </c>
      <c r="D17" s="77">
        <f t="shared" si="0"/>
      </c>
      <c r="E17" s="78">
        <f>IF(ISERROR('[12]Récolte_N'!$H$25)=TRUE,"",'[12]Récolte_N'!$H$25)</f>
      </c>
      <c r="F17" s="99">
        <f t="shared" si="5"/>
      </c>
      <c r="G17" s="43">
        <f>IF(ISERROR('[12]Récolte_N'!$I$25)=TRUE,"",'[12]Récolte_N'!$I$25)</f>
      </c>
      <c r="H17" s="100">
        <f t="shared" si="6"/>
        <v>0</v>
      </c>
      <c r="I17" s="79">
        <f t="shared" si="3"/>
      </c>
      <c r="J17" s="47" t="e">
        <f t="shared" si="2"/>
        <v>#VALUE!</v>
      </c>
      <c r="K17" s="210" t="e">
        <f t="shared" si="4"/>
        <v>#VALUE!</v>
      </c>
      <c r="L17" s="58"/>
      <c r="M17" s="10" t="s">
        <v>18</v>
      </c>
      <c r="N17" s="77">
        <f>IF(ISERROR('[13]Récolte_N'!$F$25)=TRUE,"",'[13]Récolte_N'!$F$25)</f>
      </c>
      <c r="O17" s="77">
        <f t="shared" si="1"/>
      </c>
      <c r="P17" s="78">
        <f>IF(ISERROR('[13]Récolte_N'!$H$25)=TRUE,"",'[13]Récolte_N'!$H$25)</f>
      </c>
      <c r="Q17" s="211">
        <f>'[3]SJ'!$AI173</f>
        <v>0</v>
      </c>
    </row>
    <row r="18" spans="1:17" ht="13.5" customHeight="1">
      <c r="A18" s="1" t="s">
        <v>20</v>
      </c>
      <c r="B18" s="212" t="s">
        <v>19</v>
      </c>
      <c r="C18" s="77">
        <f>IF(ISERROR('[14]Récolte_N'!$F$25)=TRUE,"",'[14]Récolte_N'!$F$25)</f>
        <v>7020</v>
      </c>
      <c r="D18" s="77">
        <f t="shared" si="0"/>
        <v>32.02279202279202</v>
      </c>
      <c r="E18" s="78">
        <f>IF(ISERROR('[14]Récolte_N'!$H$25)=TRUE,"",'[14]Récolte_N'!$H$25)</f>
        <v>22480</v>
      </c>
      <c r="F18" s="99">
        <f t="shared" si="5"/>
        <v>13030</v>
      </c>
      <c r="G18" s="43">
        <f>IF(ISERROR('[14]Récolte_N'!$I$25)=TRUE,"",'[14]Récolte_N'!$I$25)</f>
        <v>21000</v>
      </c>
      <c r="H18" s="100">
        <f t="shared" si="6"/>
        <v>11670.6</v>
      </c>
      <c r="I18" s="79">
        <f t="shared" si="3"/>
        <v>0.7993933473857384</v>
      </c>
      <c r="J18" s="47">
        <f t="shared" si="2"/>
        <v>1480</v>
      </c>
      <c r="K18" s="210">
        <f t="shared" si="4"/>
        <v>1359.3999999999996</v>
      </c>
      <c r="L18" s="58"/>
      <c r="M18" s="10" t="s">
        <v>19</v>
      </c>
      <c r="N18" s="77">
        <f>IF(ISERROR('[15]Récolte_N'!$F$25)=TRUE,"",'[15]Récolte_N'!$F$25)</f>
        <v>4320</v>
      </c>
      <c r="O18" s="77">
        <f t="shared" si="1"/>
        <v>30.162037037037038</v>
      </c>
      <c r="P18" s="78">
        <f>IF(ISERROR('[15]Récolte_N'!$H$25)=TRUE,"",'[15]Récolte_N'!$H$25)</f>
        <v>13030</v>
      </c>
      <c r="Q18" s="211">
        <f>'[3]SJ'!$AI174</f>
        <v>11670.6</v>
      </c>
    </row>
    <row r="19" spans="1:17" ht="13.5" customHeight="1">
      <c r="A19" s="1" t="s">
        <v>20</v>
      </c>
      <c r="B19" s="212" t="s">
        <v>21</v>
      </c>
      <c r="C19" s="77">
        <f>IF(ISERROR('[16]Récolte_N'!$F$25)=TRUE,"",'[16]Récolte_N'!$F$25)</f>
        <v>500</v>
      </c>
      <c r="D19" s="77">
        <f t="shared" si="0"/>
        <v>26.9</v>
      </c>
      <c r="E19" s="78">
        <f>IF(ISERROR('[16]Récolte_N'!$H$25)=TRUE,"",'[16]Récolte_N'!$H$25)</f>
        <v>1345</v>
      </c>
      <c r="F19" s="99">
        <f t="shared" si="5"/>
        <v>970</v>
      </c>
      <c r="G19" s="43">
        <f>IF(ISERROR('[16]Récolte_N'!$I$25)=TRUE,"",'[16]Récolte_N'!$I$25)</f>
        <v>1200</v>
      </c>
      <c r="H19" s="100">
        <f t="shared" si="6"/>
        <v>1079.5</v>
      </c>
      <c r="I19" s="79">
        <f>IF(OR(H19=0,H19=""),"",(G19/H19)-1)</f>
        <v>0.11162575266327002</v>
      </c>
      <c r="J19" s="47">
        <f>E19-G19</f>
        <v>145</v>
      </c>
      <c r="K19" s="210">
        <f t="shared" si="4"/>
        <v>-109.5</v>
      </c>
      <c r="L19" s="58"/>
      <c r="M19" s="10" t="s">
        <v>21</v>
      </c>
      <c r="N19" s="77">
        <f>IF(ISERROR('[17]Récolte_N'!$F$25)=TRUE,"",'[17]Récolte_N'!$F$25)</f>
        <v>350</v>
      </c>
      <c r="O19" s="77">
        <f t="shared" si="1"/>
        <v>27.714285714285715</v>
      </c>
      <c r="P19" s="78">
        <f>IF(ISERROR('[17]Récolte_N'!$H$25)=TRUE,"",'[17]Récolte_N'!$H$25)</f>
        <v>970</v>
      </c>
      <c r="Q19" s="211">
        <f>'[3]SJ'!$AI175</f>
        <v>1079.5</v>
      </c>
    </row>
    <row r="20" spans="1:17" ht="13.5" customHeight="1">
      <c r="A20" s="1" t="s">
        <v>20</v>
      </c>
      <c r="B20" s="212" t="s">
        <v>35</v>
      </c>
      <c r="C20" s="77">
        <f>IF(ISERROR('[18]Récolte_N'!$F$25)=TRUE,"",'[18]Récolte_N'!$F$25)</f>
      </c>
      <c r="D20" s="77">
        <f>IF(OR(C20="",C20=0),"",(E20/C20)*10)</f>
      </c>
      <c r="E20" s="78">
        <f>IF(ISERROR('[18]Récolte_N'!$H$25)=TRUE,"",'[18]Récolte_N'!$H$25)</f>
      </c>
      <c r="F20" s="99">
        <f t="shared" si="5"/>
      </c>
      <c r="G20" s="43">
        <f>IF(ISERROR('[18]Récolte_N'!$I$25)=TRUE,"",'[18]Récolte_N'!$I$25)</f>
      </c>
      <c r="H20" s="100">
        <f t="shared" si="6"/>
        <v>79.4</v>
      </c>
      <c r="I20" s="79" t="e">
        <f t="shared" si="3"/>
        <v>#VALUE!</v>
      </c>
      <c r="J20" s="47" t="e">
        <f t="shared" si="2"/>
        <v>#VALUE!</v>
      </c>
      <c r="K20" s="210" t="e">
        <f t="shared" si="4"/>
        <v>#VALUE!</v>
      </c>
      <c r="L20" s="58"/>
      <c r="M20" s="10" t="s">
        <v>35</v>
      </c>
      <c r="N20" s="77">
        <f>IF(ISERROR('[19]Récolte_N'!$F$25)=TRUE,"",'[19]Récolte_N'!$F$25)</f>
      </c>
      <c r="O20" s="77">
        <f>IF(OR(N20="",N20=0),"",(P20/N20)*10)</f>
      </c>
      <c r="P20" s="78">
        <f>IF(ISERROR('[19]Récolte_N'!$H$25)=TRUE,"",'[19]Récolte_N'!$H$25)</f>
      </c>
      <c r="Q20" s="211">
        <f>'[3]SJ'!$AI176</f>
        <v>79.4</v>
      </c>
    </row>
    <row r="21" spans="1:17" ht="13.5" customHeight="1">
      <c r="A21" s="1" t="s">
        <v>20</v>
      </c>
      <c r="B21" s="212" t="s">
        <v>22</v>
      </c>
      <c r="C21" s="77">
        <f>IF(ISERROR('[20]Récolte_N'!$F$25)=TRUE,"",'[20]Récolte_N'!$F$25)</f>
        <v>110</v>
      </c>
      <c r="D21" s="77">
        <f>IF(OR(C21="",C21=0),"",(E21/C21)*10)</f>
        <v>22.72727272727273</v>
      </c>
      <c r="E21" s="78">
        <f>IF(ISERROR('[20]Récolte_N'!$H$25)=TRUE,"",'[20]Récolte_N'!$H$25)</f>
        <v>250</v>
      </c>
      <c r="F21" s="99">
        <f t="shared" si="5"/>
        <v>80</v>
      </c>
      <c r="G21" s="43">
        <f>IF(ISERROR('[20]Récolte_N'!$I$25)=TRUE,"",'[20]Récolte_N'!$I$25)</f>
        <v>300</v>
      </c>
      <c r="H21" s="100">
        <f t="shared" si="6"/>
        <v>18.6</v>
      </c>
      <c r="I21" s="79">
        <f t="shared" si="3"/>
        <v>15.129032258064516</v>
      </c>
      <c r="J21" s="47">
        <f t="shared" si="2"/>
        <v>-50</v>
      </c>
      <c r="K21" s="210">
        <f t="shared" si="4"/>
        <v>61.4</v>
      </c>
      <c r="L21" s="58"/>
      <c r="M21" s="10" t="s">
        <v>22</v>
      </c>
      <c r="N21" s="77">
        <f>IF(ISERROR('[21]Récolte_N'!$F$25)=TRUE,"",'[21]Récolte_N'!$F$25)</f>
        <v>40</v>
      </c>
      <c r="O21" s="77">
        <f>IF(OR(N21="",N21=0),"",(P21/N21)*10)</f>
        <v>20</v>
      </c>
      <c r="P21" s="78">
        <f>IF(ISERROR('[21]Récolte_N'!$H$25)=TRUE,"",'[21]Récolte_N'!$H$25)</f>
        <v>80</v>
      </c>
      <c r="Q21" s="211">
        <f>'[3]SJ'!$AI177</f>
        <v>18.6</v>
      </c>
    </row>
    <row r="22" spans="1:17" ht="13.5" customHeight="1">
      <c r="A22" s="1" t="s">
        <v>20</v>
      </c>
      <c r="B22" s="212" t="s">
        <v>38</v>
      </c>
      <c r="C22" s="77">
        <f>IF(ISERROR('[20]Récolte_N'!$F$25)=TRUE,"",'[20]Récolte_N'!$F$25)</f>
        <v>110</v>
      </c>
      <c r="D22" s="77">
        <f>IF(OR(C22="",C22=0),"",(E22/C22)*10)</f>
        <v>22.72727272727273</v>
      </c>
      <c r="E22" s="78">
        <f>IF(ISERROR('[20]Récolte_N'!$H$25)=TRUE,"",'[20]Récolte_N'!$H$25)</f>
        <v>250</v>
      </c>
      <c r="F22" s="99">
        <f t="shared" si="5"/>
        <v>4700</v>
      </c>
      <c r="G22" s="43">
        <f>IF(ISERROR('[20]Récolte_N'!$I$25)=TRUE,"",'[20]Récolte_N'!$I$25)</f>
        <v>300</v>
      </c>
      <c r="H22" s="100">
        <f t="shared" si="6"/>
        <v>4591.4</v>
      </c>
      <c r="I22" s="79">
        <f t="shared" si="3"/>
        <v>-0.9346604521496711</v>
      </c>
      <c r="J22" s="47">
        <f t="shared" si="2"/>
        <v>-50</v>
      </c>
      <c r="K22" s="210">
        <f t="shared" si="4"/>
        <v>108.60000000000036</v>
      </c>
      <c r="L22" s="58"/>
      <c r="M22" s="10" t="s">
        <v>38</v>
      </c>
      <c r="N22" s="77">
        <f>IF(ISERROR('[23]Récolte_N'!$F$25)=TRUE,"",'[23]Récolte_N'!$F$25)</f>
        <v>1500</v>
      </c>
      <c r="O22" s="77">
        <f>IF(OR(N22="",N22=0),"",(P22/N22)*10)</f>
        <v>31.333333333333332</v>
      </c>
      <c r="P22" s="78">
        <f>IF(ISERROR('[23]Récolte_N'!$H$25)=TRUE,"",'[23]Récolte_N'!$H$25)</f>
        <v>4700</v>
      </c>
      <c r="Q22" s="211">
        <f>'[3]SJ'!$AI178</f>
        <v>4591.4</v>
      </c>
    </row>
    <row r="23" spans="1:17" ht="13.5" customHeight="1">
      <c r="A23" s="1" t="s">
        <v>20</v>
      </c>
      <c r="B23" s="212" t="s">
        <v>23</v>
      </c>
      <c r="C23" s="77">
        <f>IF(ISERROR('[24]Récolte_N'!$F$25)=TRUE,"",'[24]Récolte_N'!$F$25)</f>
        <v>2</v>
      </c>
      <c r="D23" s="77">
        <f t="shared" si="0"/>
        <v>28</v>
      </c>
      <c r="E23" s="78">
        <f>IF(ISERROR('[24]Récolte_N'!$H$25)=TRUE,"",'[24]Récolte_N'!$H$25)</f>
        <v>5.6</v>
      </c>
      <c r="F23" s="99">
        <f t="shared" si="5"/>
        <v>5.6</v>
      </c>
      <c r="G23" s="43">
        <f>IF(ISERROR('[24]Récolte_N'!$I$25)=TRUE,"",'[24]Récolte_N'!$I$25)</f>
        <v>0</v>
      </c>
      <c r="H23" s="100">
        <f t="shared" si="6"/>
        <v>29.9</v>
      </c>
      <c r="I23" s="79">
        <f t="shared" si="3"/>
        <v>-1</v>
      </c>
      <c r="J23" s="47">
        <f t="shared" si="2"/>
        <v>5.6</v>
      </c>
      <c r="K23" s="210">
        <f t="shared" si="4"/>
        <v>-24.299999999999997</v>
      </c>
      <c r="L23" s="58"/>
      <c r="M23" s="10" t="s">
        <v>23</v>
      </c>
      <c r="N23" s="77">
        <f>IF(ISERROR('[25]Récolte_N'!$F$25)=TRUE,"",'[25]Récolte_N'!$F$25)</f>
        <v>2</v>
      </c>
      <c r="O23" s="77">
        <f aca="true" t="shared" si="7" ref="O23:O31">IF(OR(N23="",N23=0),"",(P23/N23)*10)</f>
        <v>28</v>
      </c>
      <c r="P23" s="78">
        <f>IF(ISERROR('[25]Récolte_N'!$H$25)=TRUE,"",'[25]Récolte_N'!$H$25)</f>
        <v>5.6</v>
      </c>
      <c r="Q23" s="211">
        <f>'[3]SJ'!$AI179</f>
        <v>29.9</v>
      </c>
    </row>
    <row r="24" spans="1:17" ht="13.5" customHeight="1">
      <c r="A24" s="1" t="s">
        <v>20</v>
      </c>
      <c r="B24" s="212" t="s">
        <v>24</v>
      </c>
      <c r="C24" s="77">
        <f>IF(ISERROR('[26]Récolte_N'!$F$25)=TRUE,"",'[26]Récolte_N'!$F$25)</f>
        <v>145</v>
      </c>
      <c r="D24" s="77">
        <f t="shared" si="0"/>
        <v>22.758620689655174</v>
      </c>
      <c r="E24" s="78">
        <f>IF(ISERROR('[26]Récolte_N'!$H$25)=TRUE,"",'[26]Récolte_N'!$H$25)</f>
        <v>330</v>
      </c>
      <c r="F24" s="99">
        <f t="shared" si="5"/>
        <v>170</v>
      </c>
      <c r="G24" s="43">
        <f>IF(ISERROR('[26]Récolte_N'!$I$25)=TRUE,"",'[26]Récolte_N'!$I$25)</f>
        <v>155</v>
      </c>
      <c r="H24" s="100">
        <f t="shared" si="6"/>
        <v>49</v>
      </c>
      <c r="I24" s="79">
        <f t="shared" si="3"/>
        <v>2.163265306122449</v>
      </c>
      <c r="J24" s="47">
        <f t="shared" si="2"/>
        <v>175</v>
      </c>
      <c r="K24" s="210">
        <f t="shared" si="4"/>
        <v>121</v>
      </c>
      <c r="L24" s="58"/>
      <c r="M24" s="10" t="s">
        <v>24</v>
      </c>
      <c r="N24" s="77">
        <f>IF(ISERROR('[27]Récolte_N'!$F$25)=TRUE,"",'[27]Récolte_N'!$F$25)</f>
        <v>95</v>
      </c>
      <c r="O24" s="77">
        <f t="shared" si="7"/>
        <v>17.894736842105264</v>
      </c>
      <c r="P24" s="78">
        <f>IF(ISERROR('[27]Récolte_N'!$H$25)=TRUE,"",'[27]Récolte_N'!$H$25)</f>
        <v>170</v>
      </c>
      <c r="Q24" s="211">
        <f>'[3]SJ'!$AI180</f>
        <v>49</v>
      </c>
    </row>
    <row r="25" spans="1:17" ht="13.5" customHeight="1">
      <c r="A25" s="1" t="s">
        <v>20</v>
      </c>
      <c r="B25" s="212" t="s">
        <v>25</v>
      </c>
      <c r="C25" s="77">
        <f>IF(ISERROR('[28]Récolte_N'!$F$25)=TRUE,"",'[28]Récolte_N'!$F$25)</f>
        <v>560</v>
      </c>
      <c r="D25" s="77">
        <f t="shared" si="0"/>
        <v>26.785714285714285</v>
      </c>
      <c r="E25" s="78">
        <f>IF(ISERROR('[28]Récolte_N'!$H$25)=TRUE,"",'[28]Récolte_N'!$H$25)</f>
        <v>1500</v>
      </c>
      <c r="F25" s="99">
        <f t="shared" si="5"/>
        <v>750</v>
      </c>
      <c r="G25" s="43">
        <f>IF(ISERROR('[28]Récolte_N'!$I$25)=TRUE,"",'[28]Récolte_N'!$I$25)</f>
        <v>500</v>
      </c>
      <c r="H25" s="100">
        <f t="shared" si="6"/>
        <v>338.8</v>
      </c>
      <c r="I25" s="79">
        <f t="shared" si="3"/>
        <v>0.4757969303423848</v>
      </c>
      <c r="J25" s="47">
        <f t="shared" si="2"/>
        <v>1000</v>
      </c>
      <c r="K25" s="210">
        <f t="shared" si="4"/>
        <v>411.2</v>
      </c>
      <c r="L25" s="58"/>
      <c r="M25" s="10" t="s">
        <v>25</v>
      </c>
      <c r="N25" s="77">
        <f>IF(ISERROR('[29]Récolte_N'!$F$25)=TRUE,"",'[29]Récolte_N'!$F$25)</f>
        <v>300</v>
      </c>
      <c r="O25" s="77">
        <f t="shared" si="7"/>
        <v>25</v>
      </c>
      <c r="P25" s="78">
        <f>IF(ISERROR('[29]Récolte_N'!$H$25)=TRUE,"",'[29]Récolte_N'!$H$25)</f>
        <v>750</v>
      </c>
      <c r="Q25" s="211">
        <f>'[3]SJ'!$AI181</f>
        <v>338.8</v>
      </c>
    </row>
    <row r="26" spans="1:17" ht="13.5" customHeight="1">
      <c r="A26" s="1" t="s">
        <v>20</v>
      </c>
      <c r="B26" s="212" t="s">
        <v>26</v>
      </c>
      <c r="C26" s="77">
        <f>IF(ISERROR('[30]Récolte_N'!$F$25)=TRUE,"",'[30]Récolte_N'!$F$25)</f>
      </c>
      <c r="D26" s="77">
        <f t="shared" si="0"/>
      </c>
      <c r="E26" s="78">
        <f>IF(ISERROR('[30]Récolte_N'!$H$25)=TRUE,"",'[30]Récolte_N'!$H$25)</f>
      </c>
      <c r="F26" s="99">
        <f t="shared" si="5"/>
      </c>
      <c r="G26" s="43">
        <f>IF(ISERROR('[30]Récolte_N'!$I$25)=TRUE,"",'[30]Récolte_N'!$I$25)</f>
      </c>
      <c r="H26" s="100">
        <f t="shared" si="6"/>
        <v>23.8</v>
      </c>
      <c r="I26" s="79" t="e">
        <f t="shared" si="3"/>
        <v>#VALUE!</v>
      </c>
      <c r="J26" s="47" t="e">
        <f t="shared" si="2"/>
        <v>#VALUE!</v>
      </c>
      <c r="K26" s="210" t="e">
        <f t="shared" si="4"/>
        <v>#VALUE!</v>
      </c>
      <c r="L26" s="58"/>
      <c r="M26" s="10" t="s">
        <v>26</v>
      </c>
      <c r="N26" s="77">
        <f>IF(ISERROR('[31]Récolte_N'!$F$25)=TRUE,"",'[31]Récolte_N'!$F$25)</f>
      </c>
      <c r="O26" s="77">
        <f t="shared" si="7"/>
      </c>
      <c r="P26" s="78">
        <f>IF(ISERROR('[31]Récolte_N'!$H$25)=TRUE,"",'[31]Récolte_N'!$H$25)</f>
      </c>
      <c r="Q26" s="211">
        <f>'[3]SJ'!$AI182</f>
        <v>23.8</v>
      </c>
    </row>
    <row r="27" spans="1:17" ht="13.5" customHeight="1">
      <c r="A27" s="1" t="s">
        <v>20</v>
      </c>
      <c r="B27" s="212" t="s">
        <v>27</v>
      </c>
      <c r="C27" s="77">
        <f>IF(ISERROR('[32]Récolte_N'!$F$25)=TRUE,"",'[32]Récolte_N'!$F$25)</f>
        <v>1210</v>
      </c>
      <c r="D27" s="77">
        <f t="shared" si="0"/>
        <v>24.710743801652892</v>
      </c>
      <c r="E27" s="78">
        <f>IF(ISERROR('[32]Récolte_N'!$H$25)=TRUE,"",'[32]Récolte_N'!$H$25)</f>
        <v>2990</v>
      </c>
      <c r="F27" s="99">
        <f t="shared" si="5"/>
        <v>983</v>
      </c>
      <c r="G27" s="43">
        <f>IF(ISERROR('[32]Récolte_N'!$I$25)=TRUE,"",'[32]Récolte_N'!$I$25)</f>
        <v>1200</v>
      </c>
      <c r="H27" s="100">
        <f t="shared" si="6"/>
        <v>405.7</v>
      </c>
      <c r="I27" s="79">
        <f t="shared" si="3"/>
        <v>1.9578506285432589</v>
      </c>
      <c r="J27" s="47">
        <f t="shared" si="2"/>
        <v>1790</v>
      </c>
      <c r="K27" s="210">
        <f t="shared" si="4"/>
        <v>577.3</v>
      </c>
      <c r="L27" s="58"/>
      <c r="M27" s="10" t="s">
        <v>27</v>
      </c>
      <c r="N27" s="77">
        <f>IF(ISERROR('[33]Récolte_N'!$F$25)=TRUE,"",'[33]Récolte_N'!$F$25)</f>
        <v>405</v>
      </c>
      <c r="O27" s="77">
        <f t="shared" si="7"/>
        <v>24.271604938271608</v>
      </c>
      <c r="P27" s="78">
        <f>IF(ISERROR('[33]Récolte_N'!$H$25)=TRUE,"",'[33]Récolte_N'!$H$25)</f>
        <v>983</v>
      </c>
      <c r="Q27" s="211">
        <f>'[3]SJ'!$AI183</f>
        <v>405.7</v>
      </c>
    </row>
    <row r="28" spans="1:17" ht="13.5" customHeight="1">
      <c r="A28" s="1" t="s">
        <v>20</v>
      </c>
      <c r="B28" s="212" t="s">
        <v>28</v>
      </c>
      <c r="C28" s="77">
        <f>IF(ISERROR('[34]Récolte_N'!$F$25)=TRUE,"",'[34]Récolte_N'!$F$25)</f>
        <v>0</v>
      </c>
      <c r="D28" s="77">
        <f t="shared" si="0"/>
      </c>
      <c r="E28" s="78">
        <f>IF(ISERROR('[34]Récolte_N'!$H$25)=TRUE,"",'[34]Récolte_N'!$H$25)</f>
        <v>0</v>
      </c>
      <c r="F28" s="99">
        <f t="shared" si="5"/>
        <v>0</v>
      </c>
      <c r="G28" s="43">
        <f>IF(ISERROR('[34]Récolte_N'!$I$25)=TRUE,"",'[34]Récolte_N'!$I$25)</f>
      </c>
      <c r="H28" s="100">
        <f t="shared" si="6"/>
        <v>0</v>
      </c>
      <c r="I28" s="79">
        <f t="shared" si="3"/>
      </c>
      <c r="J28" s="47" t="e">
        <f t="shared" si="2"/>
        <v>#VALUE!</v>
      </c>
      <c r="K28" s="210">
        <f t="shared" si="4"/>
        <v>0</v>
      </c>
      <c r="L28" s="58"/>
      <c r="M28" s="10" t="s">
        <v>28</v>
      </c>
      <c r="N28" s="77">
        <f>IF(ISERROR('[35]Récolte_N'!$F$25)=TRUE,"",'[35]Récolte_N'!$F$25)</f>
        <v>0</v>
      </c>
      <c r="O28" s="77">
        <f t="shared" si="7"/>
      </c>
      <c r="P28" s="78">
        <f>IF(ISERROR('[35]Récolte_N'!$H$25)=TRUE,"",'[35]Récolte_N'!$H$25)</f>
        <v>0</v>
      </c>
      <c r="Q28" s="211">
        <f>'[3]SJ'!$AI184</f>
        <v>0</v>
      </c>
    </row>
    <row r="29" spans="2:17" ht="12.75">
      <c r="B29" s="212" t="s">
        <v>39</v>
      </c>
      <c r="C29" s="77">
        <f>IF(ISERROR('[36]Récolte_N'!$F$25)=TRUE,"",'[36]Récolte_N'!$F$25)</f>
        <v>0</v>
      </c>
      <c r="D29" s="77">
        <f t="shared" si="0"/>
      </c>
      <c r="E29" s="78">
        <f>IF(ISERROR('[36]Récolte_N'!$H$25)=TRUE,"",'[36]Récolte_N'!$H$25)</f>
        <v>0</v>
      </c>
      <c r="F29" s="99">
        <f t="shared" si="5"/>
        <v>0</v>
      </c>
      <c r="G29" s="43">
        <f>IF(ISERROR('[36]Récolte_N'!$I$25)=TRUE,"",'[36]Récolte_N'!$I$25)</f>
        <v>0</v>
      </c>
      <c r="H29" s="100">
        <f t="shared" si="6"/>
        <v>0</v>
      </c>
      <c r="I29" s="79">
        <f t="shared" si="3"/>
      </c>
      <c r="J29" s="47">
        <f t="shared" si="2"/>
        <v>0</v>
      </c>
      <c r="K29" s="210">
        <f t="shared" si="4"/>
        <v>0</v>
      </c>
      <c r="M29" s="10" t="s">
        <v>39</v>
      </c>
      <c r="N29" s="77">
        <f>IF(ISERROR('[37]Récolte_N'!$F$25)=TRUE,"",'[37]Récolte_N'!$F$25)</f>
        <v>0</v>
      </c>
      <c r="O29" s="77">
        <f t="shared" si="7"/>
      </c>
      <c r="P29" s="78">
        <f>IF(ISERROR('[37]Récolte_N'!$H$25)=TRUE,"",'[37]Récolte_N'!$H$25)</f>
        <v>0</v>
      </c>
      <c r="Q29" s="211">
        <f>'[3]SJ'!$AI185</f>
        <v>0</v>
      </c>
    </row>
    <row r="30" spans="2:18" ht="12.75">
      <c r="B30" s="212" t="s">
        <v>29</v>
      </c>
      <c r="C30" s="77">
        <f>IF(ISERROR('[38]Récolte_N'!$F$25)=TRUE,"",'[38]Récolte_N'!$F$25)</f>
        <v>25218</v>
      </c>
      <c r="D30" s="77">
        <f t="shared" si="0"/>
        <v>28.34177968118011</v>
      </c>
      <c r="E30" s="78">
        <f>IF(ISERROR('[38]Récolte_N'!$H$25)=TRUE,"",'[38]Récolte_N'!$H$25)</f>
        <v>71472.3</v>
      </c>
      <c r="F30" s="99">
        <f t="shared" si="5"/>
        <v>33606</v>
      </c>
      <c r="G30" s="43">
        <f>IF(ISERROR('[38]Récolte_N'!$I$25)=TRUE,"",'[38]Récolte_N'!$I$25)</f>
        <v>61628.459472598086</v>
      </c>
      <c r="H30" s="43">
        <f>Q30</f>
        <v>27785.2</v>
      </c>
      <c r="I30" s="79">
        <f t="shared" si="3"/>
        <v>1.2180318828944214</v>
      </c>
      <c r="J30" s="47">
        <f t="shared" si="2"/>
        <v>9843.840527401917</v>
      </c>
      <c r="K30" s="210">
        <f t="shared" si="4"/>
        <v>5820.799999999999</v>
      </c>
      <c r="L30"/>
      <c r="M30" s="10" t="s">
        <v>29</v>
      </c>
      <c r="N30" s="77">
        <f>IF(ISERROR('[39]Récolte_N'!$F$25)=TRUE,"",'[39]Récolte_N'!$F$25)</f>
        <v>14935</v>
      </c>
      <c r="O30" s="77">
        <f t="shared" si="7"/>
        <v>22.50150652828925</v>
      </c>
      <c r="P30" s="78">
        <f>IF(ISERROR('[39]Récolte_N'!$H$25)=TRUE,"",'[39]Récolte_N'!$H$25)</f>
        <v>33606</v>
      </c>
      <c r="Q30" s="211">
        <f>'[3]SJ'!$AI186</f>
        <v>27785.2</v>
      </c>
      <c r="R30" s="1">
        <f>Q30/P30</f>
        <v>0.8267928346128668</v>
      </c>
    </row>
    <row r="31" spans="2:18" ht="12.75">
      <c r="B31" s="212" t="s">
        <v>30</v>
      </c>
      <c r="C31" s="77">
        <f>IF(ISERROR('[40]Récolte_N'!$F$25)=TRUE,"",'[40]Récolte_N'!$F$25)</f>
        <v>200</v>
      </c>
      <c r="D31" s="77">
        <f t="shared" si="0"/>
        <v>20</v>
      </c>
      <c r="E31" s="78">
        <f>IF(ISERROR('[40]Récolte_N'!$H$25)=TRUE,"",'[40]Récolte_N'!$H$25)</f>
        <v>400</v>
      </c>
      <c r="F31" s="78">
        <f>P31</f>
        <v>460</v>
      </c>
      <c r="G31" s="43">
        <f>IF(ISERROR('[40]Récolte_N'!$I$25)=TRUE,"",'[40]Récolte_N'!$I$25)</f>
        <v>400</v>
      </c>
      <c r="H31" s="43">
        <f>Q31</f>
        <v>355.6</v>
      </c>
      <c r="I31" s="79">
        <f t="shared" si="3"/>
        <v>0.12485939257592804</v>
      </c>
      <c r="J31" s="47">
        <f t="shared" si="2"/>
        <v>0</v>
      </c>
      <c r="K31" s="210">
        <f>P31-H31</f>
        <v>104.39999999999998</v>
      </c>
      <c r="M31" s="10" t="s">
        <v>30</v>
      </c>
      <c r="N31" s="77">
        <f>IF(ISERROR('[41]Récolte_N'!$F$25)=TRUE,"",'[41]Récolte_N'!$F$25)</f>
        <v>200</v>
      </c>
      <c r="O31" s="77">
        <f t="shared" si="7"/>
        <v>23</v>
      </c>
      <c r="P31" s="78">
        <f>IF(ISERROR('[41]Récolte_N'!$H$25)=TRUE,"",'[41]Récolte_N'!$H$25)</f>
        <v>460</v>
      </c>
      <c r="Q31" s="211">
        <f>'[3]SJ'!$AI187</f>
        <v>355.6</v>
      </c>
      <c r="R31" s="1">
        <f>Q31/P31</f>
        <v>0.7730434782608696</v>
      </c>
    </row>
    <row r="32" spans="2:17" ht="12.75">
      <c r="B32" s="201"/>
      <c r="C32" s="16"/>
      <c r="D32" s="16"/>
      <c r="E32" s="9"/>
      <c r="F32" s="96"/>
      <c r="G32" s="44"/>
      <c r="H32" s="15"/>
      <c r="I32" s="81"/>
      <c r="J32" s="49"/>
      <c r="K32" s="213"/>
      <c r="M32" s="10"/>
      <c r="N32" s="29"/>
      <c r="O32" s="29"/>
      <c r="P32" s="29"/>
      <c r="Q32" s="214"/>
    </row>
    <row r="33" spans="2:17" ht="15.75" thickBot="1">
      <c r="B33" s="215" t="s">
        <v>31</v>
      </c>
      <c r="C33" s="39">
        <f>IF(SUM(C12:C31)=0,"",SUM(C12:C31))</f>
        <v>72047</v>
      </c>
      <c r="D33" s="216">
        <f>IF(OR(C33="",C33=0),"",(E33/C33)*10)</f>
        <v>29.43951864754952</v>
      </c>
      <c r="E33" s="39">
        <f>IF(SUM(E12:E31)=0,"",SUM(E12:E31))</f>
        <v>212102.90000000002</v>
      </c>
      <c r="F33" s="97">
        <f>IF(SUM(F12:F31)=0,"",SUM(F12:F31))</f>
        <v>112304.6</v>
      </c>
      <c r="G33" s="45">
        <f>IF(SUM(G12:G31)=0,"",SUM(G12:G31))</f>
        <v>180033.4594725981</v>
      </c>
      <c r="H33" s="40">
        <f>IF(SUM(H12:H31)=0,"",SUM(H12:H31))</f>
        <v>87914.00000000001</v>
      </c>
      <c r="I33" s="83">
        <f>IF(OR(G33=0,G33=""),"",(G33/H33)-1)</f>
        <v>1.0478360610664748</v>
      </c>
      <c r="J33" s="217" t="e">
        <f>SUM(J12:J31)</f>
        <v>#VALUE!</v>
      </c>
      <c r="K33" s="31" t="e">
        <f>SUM(K12:K31)</f>
        <v>#VALUE!</v>
      </c>
      <c r="M33" s="30" t="s">
        <v>31</v>
      </c>
      <c r="N33" s="31">
        <f>IF(SUM(N12:N31)=0,"",SUM(N12:N31))</f>
        <v>42767</v>
      </c>
      <c r="O33" s="169">
        <f>IF(OR(N33="",N33=0),"",(P33/N33)*10)</f>
        <v>26.259639441625552</v>
      </c>
      <c r="P33" s="34">
        <f>IF(SUM(P12:P31)=0,"",SUM(P12:P31))</f>
        <v>112304.6</v>
      </c>
      <c r="Q33" s="218">
        <f>IF(SUM(Q12:Q31)=0,"",SUM(Q12:Q31))</f>
        <v>87914.00000000001</v>
      </c>
    </row>
    <row r="34" spans="2:10" ht="12.75" thickTop="1">
      <c r="B34" s="41"/>
      <c r="C34" s="11"/>
      <c r="D34" s="155"/>
      <c r="E34" s="11"/>
      <c r="F34" s="11"/>
      <c r="G34" s="11"/>
      <c r="H34" s="12"/>
      <c r="I34" s="13"/>
      <c r="J34" s="17"/>
    </row>
    <row r="35" spans="2:10" ht="12">
      <c r="B35" s="42" t="s">
        <v>32</v>
      </c>
      <c r="C35" s="35">
        <f>N33</f>
        <v>42767</v>
      </c>
      <c r="D35" s="35">
        <f>(E35/C35)*10</f>
        <v>26.259639441625552</v>
      </c>
      <c r="E35" s="35">
        <f>P33</f>
        <v>112304.6</v>
      </c>
      <c r="G35" s="35">
        <f>$H$33</f>
        <v>87914.00000000001</v>
      </c>
      <c r="H35" s="12"/>
      <c r="I35" s="13"/>
      <c r="J35" s="17"/>
    </row>
    <row r="36" spans="2:10" ht="12">
      <c r="B36" s="42" t="s">
        <v>33</v>
      </c>
      <c r="C36" s="36"/>
      <c r="D36" s="37"/>
      <c r="E36" s="36"/>
      <c r="F36" s="36"/>
      <c r="G36" s="11"/>
      <c r="H36" s="12"/>
      <c r="I36" s="13"/>
      <c r="J36" s="17"/>
    </row>
    <row r="37" spans="2:10" ht="12">
      <c r="B37" s="42" t="s">
        <v>34</v>
      </c>
      <c r="C37" s="38">
        <f>IF(OR(C33="",C33=0),"",(C33/C35)-1)</f>
        <v>0.6846400261884162</v>
      </c>
      <c r="D37" s="38">
        <f>IF(OR(D33="",D33=0),"",(D33/D35)-1)</f>
        <v>0.12109378778763324</v>
      </c>
      <c r="E37" s="38">
        <f>IF(OR(E33="",E33=0),"",(E33/E35)-1)</f>
        <v>0.888639468018229</v>
      </c>
      <c r="F37" s="38"/>
      <c r="G37" s="38">
        <f>IF(OR(G33="",G33=0),"",(G33/G35)-1)</f>
        <v>1.0478360610664748</v>
      </c>
      <c r="H37" s="12"/>
      <c r="I37" s="13"/>
      <c r="J37" s="17"/>
    </row>
    <row r="38" ht="11.25" thickBot="1"/>
    <row r="39" spans="2:8" ht="12.75">
      <c r="B39" s="219" t="s">
        <v>0</v>
      </c>
      <c r="C39" s="113" t="s">
        <v>4</v>
      </c>
      <c r="D39" s="114" t="s">
        <v>4</v>
      </c>
      <c r="E39" s="115" t="s">
        <v>4</v>
      </c>
      <c r="F39" s="115" t="s">
        <v>4</v>
      </c>
      <c r="G39" s="220" t="s">
        <v>46</v>
      </c>
      <c r="H39" s="221" t="s">
        <v>47</v>
      </c>
    </row>
    <row r="40" spans="2:13" ht="12">
      <c r="B40" s="201"/>
      <c r="C40" s="118" t="s">
        <v>48</v>
      </c>
      <c r="D40" s="119" t="s">
        <v>48</v>
      </c>
      <c r="E40" s="120" t="s">
        <v>48</v>
      </c>
      <c r="F40" s="120" t="s">
        <v>48</v>
      </c>
      <c r="G40" s="222" t="s">
        <v>49</v>
      </c>
      <c r="H40" s="70" t="s">
        <v>50</v>
      </c>
      <c r="K40" s="103"/>
      <c r="L40" s="103"/>
      <c r="M40" s="103"/>
    </row>
    <row r="41" spans="2:13" ht="12.75">
      <c r="B41" s="201"/>
      <c r="C41" s="123" t="s">
        <v>63</v>
      </c>
      <c r="D41" s="124" t="s">
        <v>64</v>
      </c>
      <c r="E41" s="125" t="s">
        <v>63</v>
      </c>
      <c r="F41" s="125" t="s">
        <v>64</v>
      </c>
      <c r="G41" s="222" t="s">
        <v>51</v>
      </c>
      <c r="H41" s="70" t="s">
        <v>14</v>
      </c>
      <c r="K41" s="103"/>
      <c r="L41" s="183"/>
      <c r="M41" s="103"/>
    </row>
    <row r="42" spans="2:13" ht="12">
      <c r="B42" s="206"/>
      <c r="C42" s="126" t="s">
        <v>52</v>
      </c>
      <c r="D42" s="127" t="s">
        <v>52</v>
      </c>
      <c r="E42" s="128" t="s">
        <v>53</v>
      </c>
      <c r="F42" s="128" t="s">
        <v>53</v>
      </c>
      <c r="G42" s="223" t="s">
        <v>48</v>
      </c>
      <c r="H42" s="73"/>
      <c r="K42" s="103"/>
      <c r="L42" s="183"/>
      <c r="M42" s="103"/>
    </row>
    <row r="43" spans="2:13" ht="12">
      <c r="B43" s="201" t="s">
        <v>15</v>
      </c>
      <c r="C43" s="178">
        <f>'[42]SJ'!$AI168</f>
        <v>7016.9</v>
      </c>
      <c r="D43" s="179">
        <f>'[3]SJ'!$Z168</f>
        <v>329.1</v>
      </c>
      <c r="E43" s="180">
        <f>IF(OR(G12="",G12=0),"",C43/G12)</f>
        <v>0.26085130111524163</v>
      </c>
      <c r="F43" s="132">
        <f>IF(OR(H12="",H12=0),"",D43/H12)</f>
        <v>0.03672827105932771</v>
      </c>
      <c r="G43" s="224">
        <f aca="true" t="shared" si="8" ref="G43:G64">IF(OR(E43="",E43=0),"",(E43-F43)*100)</f>
        <v>22.41230300559139</v>
      </c>
      <c r="H43" s="225">
        <f>IF(E12="","",(G12/E12))</f>
        <v>0.7156158552806597</v>
      </c>
      <c r="K43" s="103"/>
      <c r="L43" s="183"/>
      <c r="M43" s="103"/>
    </row>
    <row r="44" spans="2:13" ht="12">
      <c r="B44" s="201" t="s">
        <v>40</v>
      </c>
      <c r="C44" s="179">
        <f>'[42]SJ'!$AI169</f>
        <v>120.8</v>
      </c>
      <c r="D44" s="179">
        <f>'[3]SJ'!$Z169</f>
        <v>1.4</v>
      </c>
      <c r="E44" s="181">
        <f>IF(OR(G13="",G13=0),"",C44/G13)</f>
        <v>0.26844444444444443</v>
      </c>
      <c r="F44" s="132">
        <f>IF(OR(H13="",H13=0),"",D44/H13)</f>
        <v>0.0028409090909090906</v>
      </c>
      <c r="G44" s="224">
        <f t="shared" si="8"/>
        <v>26.56035353535353</v>
      </c>
      <c r="H44" s="225">
        <f>IF(E13="","",(G13/E13))</f>
        <v>0.46487603305785125</v>
      </c>
      <c r="K44" s="103"/>
      <c r="L44" s="183"/>
      <c r="M44" s="103"/>
    </row>
    <row r="45" spans="2:13" ht="12">
      <c r="B45" s="201" t="s">
        <v>16</v>
      </c>
      <c r="C45" s="179">
        <f>'[42]SJ'!$AI170</f>
        <v>12950.2</v>
      </c>
      <c r="D45" s="179">
        <f>'[3]SJ'!$Z170</f>
        <v>1010.9</v>
      </c>
      <c r="E45" s="181">
        <f aca="true" t="shared" si="9" ref="E45:F61">IF(OR(G14="",G14=0),"",C45/G14)</f>
        <v>0.34079473684210526</v>
      </c>
      <c r="F45" s="134">
        <f t="shared" si="9"/>
        <v>0.0561642313461859</v>
      </c>
      <c r="G45" s="224">
        <f t="shared" si="8"/>
        <v>28.463050549591934</v>
      </c>
      <c r="H45" s="225">
        <f>IF(E14="","",(G14/E14))</f>
        <v>0.8721597429423915</v>
      </c>
      <c r="K45" s="103"/>
      <c r="L45" s="183"/>
      <c r="M45" s="103"/>
    </row>
    <row r="46" spans="2:13" ht="12">
      <c r="B46" s="201" t="s">
        <v>37</v>
      </c>
      <c r="C46" s="179">
        <f>'[42]SJ'!$AI171</f>
        <v>8824.3</v>
      </c>
      <c r="D46" s="179">
        <f>'[3]SJ'!$Z171</f>
        <v>1988</v>
      </c>
      <c r="E46" s="181">
        <f t="shared" si="9"/>
        <v>0.3151535714285714</v>
      </c>
      <c r="F46" s="134">
        <f t="shared" si="9"/>
        <v>0.14165295027183403</v>
      </c>
      <c r="G46" s="224">
        <f t="shared" si="8"/>
        <v>17.35006211567374</v>
      </c>
      <c r="H46" s="225">
        <f>IF(E15="","",(G15/E15))</f>
        <v>0.9671179883945842</v>
      </c>
      <c r="K46" s="103"/>
      <c r="L46" s="183"/>
      <c r="M46" s="103"/>
    </row>
    <row r="47" spans="2:13" ht="12">
      <c r="B47" s="201" t="s">
        <v>17</v>
      </c>
      <c r="C47" s="179">
        <f>'[42]SJ'!$AI172</f>
        <v>0</v>
      </c>
      <c r="D47" s="179">
        <f>'[3]SJ'!$Z172</f>
        <v>0</v>
      </c>
      <c r="E47" s="181">
        <f t="shared" si="9"/>
      </c>
      <c r="F47" s="134">
        <f t="shared" si="9"/>
      </c>
      <c r="G47" s="224">
        <f t="shared" si="8"/>
      </c>
      <c r="H47" s="225">
        <f aca="true" t="shared" si="10" ref="H47:H62">IF(E16="","",(G16/E16))</f>
      </c>
      <c r="K47" s="103"/>
      <c r="L47" s="183"/>
      <c r="M47" s="103"/>
    </row>
    <row r="48" spans="2:13" ht="12">
      <c r="B48" s="201" t="s">
        <v>18</v>
      </c>
      <c r="C48" s="179">
        <f>'[42]SJ'!$AI173</f>
        <v>0</v>
      </c>
      <c r="D48" s="179">
        <f>'[3]SJ'!$Z173</f>
        <v>0</v>
      </c>
      <c r="E48" s="181">
        <f t="shared" si="9"/>
      </c>
      <c r="F48" s="134">
        <f t="shared" si="9"/>
      </c>
      <c r="G48" s="224">
        <f t="shared" si="8"/>
      </c>
      <c r="H48" s="225">
        <f t="shared" si="10"/>
      </c>
      <c r="K48" s="103"/>
      <c r="L48" s="183"/>
      <c r="M48" s="103"/>
    </row>
    <row r="49" spans="2:13" ht="12">
      <c r="B49" s="201" t="s">
        <v>19</v>
      </c>
      <c r="C49" s="179">
        <f>'[42]SJ'!$AI174</f>
        <v>11107.4</v>
      </c>
      <c r="D49" s="179">
        <f>'[3]SJ'!$Z174</f>
        <v>3077.9</v>
      </c>
      <c r="E49" s="181">
        <f t="shared" si="9"/>
        <v>0.5289238095238095</v>
      </c>
      <c r="F49" s="134">
        <f t="shared" si="9"/>
        <v>0.26373108494850306</v>
      </c>
      <c r="G49" s="224">
        <f t="shared" si="8"/>
        <v>26.51927245753064</v>
      </c>
      <c r="H49" s="225">
        <f t="shared" si="10"/>
        <v>0.9341637010676157</v>
      </c>
      <c r="K49" s="103"/>
      <c r="L49" s="183"/>
      <c r="M49" s="103"/>
    </row>
    <row r="50" spans="2:13" ht="12">
      <c r="B50" s="201" t="s">
        <v>21</v>
      </c>
      <c r="C50" s="179">
        <f>'[42]SJ'!$AI175</f>
        <v>0</v>
      </c>
      <c r="D50" s="179">
        <f>'[3]SJ'!$Z175</f>
        <v>0</v>
      </c>
      <c r="E50" s="181">
        <f t="shared" si="9"/>
        <v>0</v>
      </c>
      <c r="F50" s="134">
        <f t="shared" si="9"/>
        <v>0</v>
      </c>
      <c r="G50" s="224">
        <f t="shared" si="8"/>
      </c>
      <c r="H50" s="225">
        <f t="shared" si="10"/>
        <v>0.8921933085501859</v>
      </c>
      <c r="K50" s="103"/>
      <c r="L50" s="183"/>
      <c r="M50" s="183"/>
    </row>
    <row r="51" spans="2:13" ht="12">
      <c r="B51" s="201" t="s">
        <v>35</v>
      </c>
      <c r="C51" s="179">
        <f>'[42]SJ'!$AI176</f>
        <v>61.2</v>
      </c>
      <c r="D51" s="179">
        <f>'[3]SJ'!$Z176</f>
        <v>0</v>
      </c>
      <c r="E51" s="181">
        <f t="shared" si="9"/>
      </c>
      <c r="F51" s="134">
        <f t="shared" si="9"/>
        <v>0</v>
      </c>
      <c r="G51" s="224">
        <f t="shared" si="8"/>
      </c>
      <c r="H51" s="225">
        <f t="shared" si="10"/>
      </c>
      <c r="K51" s="103"/>
      <c r="L51" s="183"/>
      <c r="M51" s="103"/>
    </row>
    <row r="52" spans="2:13" ht="12">
      <c r="B52" s="201" t="s">
        <v>22</v>
      </c>
      <c r="C52" s="179">
        <f>'[42]SJ'!$AI177</f>
        <v>0</v>
      </c>
      <c r="D52" s="179">
        <f>'[3]SJ'!$Z177</f>
        <v>0</v>
      </c>
      <c r="E52" s="181">
        <f t="shared" si="9"/>
        <v>0</v>
      </c>
      <c r="F52" s="134">
        <f t="shared" si="9"/>
        <v>0</v>
      </c>
      <c r="G52" s="224">
        <f t="shared" si="8"/>
      </c>
      <c r="H52" s="225">
        <f t="shared" si="10"/>
        <v>1.2</v>
      </c>
      <c r="K52" s="103"/>
      <c r="L52" s="183"/>
      <c r="M52" s="103"/>
    </row>
    <row r="53" spans="2:13" ht="12">
      <c r="B53" s="201" t="s">
        <v>38</v>
      </c>
      <c r="C53" s="179">
        <f>'[42]SJ'!$AI178</f>
        <v>3375.3</v>
      </c>
      <c r="D53" s="179">
        <f>'[3]SJ'!$Z178</f>
        <v>2795.2</v>
      </c>
      <c r="E53" s="181">
        <f t="shared" si="9"/>
        <v>11.251000000000001</v>
      </c>
      <c r="F53" s="134">
        <f t="shared" si="9"/>
        <v>0.6087903471707976</v>
      </c>
      <c r="G53" s="224">
        <f t="shared" si="8"/>
        <v>1064.2209652829204</v>
      </c>
      <c r="H53" s="225">
        <f t="shared" si="10"/>
        <v>1.2</v>
      </c>
      <c r="K53" s="103"/>
      <c r="L53" s="183"/>
      <c r="M53" s="103"/>
    </row>
    <row r="54" spans="2:13" ht="12">
      <c r="B54" s="201" t="s">
        <v>23</v>
      </c>
      <c r="C54" s="179">
        <f>'[42]SJ'!$AI179</f>
        <v>18.4</v>
      </c>
      <c r="D54" s="179">
        <f>'[3]SJ'!$Z179</f>
        <v>0</v>
      </c>
      <c r="E54" s="181">
        <f t="shared" si="9"/>
      </c>
      <c r="F54" s="134">
        <f t="shared" si="9"/>
        <v>0</v>
      </c>
      <c r="G54" s="224">
        <f t="shared" si="8"/>
      </c>
      <c r="H54" s="225">
        <f t="shared" si="10"/>
        <v>0</v>
      </c>
      <c r="K54" s="103"/>
      <c r="L54" s="183"/>
      <c r="M54" s="103"/>
    </row>
    <row r="55" spans="2:13" ht="12">
      <c r="B55" s="201" t="s">
        <v>24</v>
      </c>
      <c r="C55" s="179">
        <f>'[42]SJ'!$AI180</f>
        <v>137.8</v>
      </c>
      <c r="D55" s="179">
        <f>'[3]SJ'!$Z180</f>
        <v>12.3</v>
      </c>
      <c r="E55" s="181">
        <f t="shared" si="9"/>
        <v>0.8890322580645162</v>
      </c>
      <c r="F55" s="134">
        <f t="shared" si="9"/>
        <v>0.2510204081632653</v>
      </c>
      <c r="G55" s="224">
        <f t="shared" si="8"/>
        <v>63.801184990125094</v>
      </c>
      <c r="H55" s="225">
        <f t="shared" si="10"/>
        <v>0.4696969696969697</v>
      </c>
      <c r="K55" s="103"/>
      <c r="L55" s="183"/>
      <c r="M55" s="103"/>
    </row>
    <row r="56" spans="2:13" ht="12">
      <c r="B56" s="201" t="s">
        <v>25</v>
      </c>
      <c r="C56" s="179">
        <f>'[42]SJ'!$AI181</f>
        <v>216.2</v>
      </c>
      <c r="D56" s="179">
        <f>'[3]SJ'!$Z181</f>
        <v>39.6</v>
      </c>
      <c r="E56" s="181">
        <f t="shared" si="9"/>
        <v>0.43239999999999995</v>
      </c>
      <c r="F56" s="134">
        <f t="shared" si="9"/>
        <v>0.11688311688311688</v>
      </c>
      <c r="G56" s="224">
        <f t="shared" si="8"/>
        <v>31.55168831168831</v>
      </c>
      <c r="H56" s="225">
        <f t="shared" si="10"/>
        <v>0.3333333333333333</v>
      </c>
      <c r="K56" s="103"/>
      <c r="L56" s="183"/>
      <c r="M56" s="103"/>
    </row>
    <row r="57" spans="2:13" ht="12">
      <c r="B57" s="201" t="s">
        <v>26</v>
      </c>
      <c r="C57" s="179">
        <f>'[42]SJ'!$AI182</f>
        <v>10.1</v>
      </c>
      <c r="D57" s="179">
        <f>'[3]SJ'!$Z182</f>
        <v>23.8</v>
      </c>
      <c r="E57" s="181">
        <f t="shared" si="9"/>
      </c>
      <c r="F57" s="134">
        <f t="shared" si="9"/>
        <v>1</v>
      </c>
      <c r="G57" s="224">
        <f t="shared" si="8"/>
      </c>
      <c r="H57" s="225">
        <f t="shared" si="10"/>
      </c>
      <c r="K57" s="103"/>
      <c r="L57" s="183"/>
      <c r="M57" s="103"/>
    </row>
    <row r="58" spans="2:13" ht="12">
      <c r="B58" s="201" t="s">
        <v>27</v>
      </c>
      <c r="C58" s="179">
        <f>'[42]SJ'!$AI183</f>
        <v>513.1</v>
      </c>
      <c r="D58" s="179">
        <f>'[3]SJ'!$Z183</f>
        <v>0</v>
      </c>
      <c r="E58" s="181">
        <f t="shared" si="9"/>
        <v>0.42758333333333337</v>
      </c>
      <c r="F58" s="134">
        <f t="shared" si="9"/>
        <v>0</v>
      </c>
      <c r="G58" s="224">
        <f t="shared" si="8"/>
        <v>42.75833333333334</v>
      </c>
      <c r="H58" s="225">
        <f t="shared" si="10"/>
        <v>0.4013377926421405</v>
      </c>
      <c r="K58" s="103"/>
      <c r="L58" s="183"/>
      <c r="M58" s="103"/>
    </row>
    <row r="59" spans="2:13" ht="12">
      <c r="B59" s="201" t="s">
        <v>28</v>
      </c>
      <c r="C59" s="179">
        <f>'[42]SJ'!$AI184</f>
        <v>0</v>
      </c>
      <c r="D59" s="179">
        <f>'[3]SJ'!$Z184</f>
        <v>0</v>
      </c>
      <c r="E59" s="181">
        <f t="shared" si="9"/>
      </c>
      <c r="F59" s="134">
        <f t="shared" si="9"/>
      </c>
      <c r="G59" s="224">
        <f t="shared" si="8"/>
      </c>
      <c r="H59" s="225" t="e">
        <f>IF(E28="","",(G28/E28))</f>
        <v>#VALUE!</v>
      </c>
      <c r="K59" s="103"/>
      <c r="L59" s="183"/>
      <c r="M59" s="103"/>
    </row>
    <row r="60" spans="2:13" ht="12">
      <c r="B60" s="201" t="s">
        <v>39</v>
      </c>
      <c r="C60" s="179">
        <f>'[42]SJ'!$AI185</f>
        <v>0</v>
      </c>
      <c r="D60" s="179">
        <f>'[3]SJ'!$Z185</f>
        <v>0</v>
      </c>
      <c r="E60" s="181">
        <f t="shared" si="9"/>
      </c>
      <c r="F60" s="134">
        <f t="shared" si="9"/>
      </c>
      <c r="G60" s="224">
        <f t="shared" si="8"/>
      </c>
      <c r="H60" s="225" t="e">
        <f>IF(E29="","",(G29/E29))</f>
        <v>#DIV/0!</v>
      </c>
      <c r="K60" s="103"/>
      <c r="L60" s="183"/>
      <c r="M60" s="103"/>
    </row>
    <row r="61" spans="2:13" ht="12">
      <c r="B61" s="201" t="s">
        <v>29</v>
      </c>
      <c r="C61" s="179">
        <f>'[42]SJ'!$AI186</f>
        <v>10680.1</v>
      </c>
      <c r="D61" s="179">
        <f>'[3]SJ'!$Z186</f>
        <v>1778.8</v>
      </c>
      <c r="E61" s="181">
        <f t="shared" si="9"/>
        <v>0.17329818222616294</v>
      </c>
      <c r="F61" s="134">
        <f t="shared" si="9"/>
        <v>0.06401969393777983</v>
      </c>
      <c r="G61" s="224">
        <f t="shared" si="8"/>
        <v>10.92784882883831</v>
      </c>
      <c r="H61" s="225">
        <f t="shared" si="10"/>
        <v>0.8622705505853049</v>
      </c>
      <c r="K61" s="103"/>
      <c r="L61" s="183"/>
      <c r="M61" s="103"/>
    </row>
    <row r="62" spans="2:13" ht="12">
      <c r="B62" s="201" t="s">
        <v>30</v>
      </c>
      <c r="C62" s="179">
        <f>'[42]SJ'!$AI187</f>
        <v>0</v>
      </c>
      <c r="D62" s="179">
        <f>'[3]SJ'!$Z187</f>
        <v>0.9</v>
      </c>
      <c r="E62" s="181">
        <f>IF(OR(G31="",G31=0),"",C62/G31)</f>
        <v>0</v>
      </c>
      <c r="F62" s="134">
        <f>IF(OR(H31="",H31=0),"",D62/H31)</f>
        <v>0.002530933633295838</v>
      </c>
      <c r="G62" s="224">
        <f t="shared" si="8"/>
      </c>
      <c r="H62" s="225">
        <f t="shared" si="10"/>
        <v>1</v>
      </c>
      <c r="K62" s="103"/>
      <c r="L62" s="183"/>
      <c r="M62" s="103"/>
    </row>
    <row r="63" spans="2:13" ht="12">
      <c r="B63" s="201"/>
      <c r="C63" s="131"/>
      <c r="D63" s="131"/>
      <c r="E63" s="135"/>
      <c r="F63" s="132">
        <f>IF(OR(H32="",H32=0),"",D63/H32)</f>
      </c>
      <c r="G63" s="224"/>
      <c r="H63" s="225"/>
      <c r="K63" s="103"/>
      <c r="L63" s="183"/>
      <c r="M63" s="103"/>
    </row>
    <row r="64" spans="2:8" ht="12.75" thickBot="1">
      <c r="B64" s="226" t="s">
        <v>31</v>
      </c>
      <c r="C64" s="137">
        <f>IF(SUM(C43:C62)=0,"",SUM(C43:C62))</f>
        <v>55031.799999999996</v>
      </c>
      <c r="D64" s="137">
        <f>IF(SUM(D43:D62)=0,"",SUM(D43:D62))</f>
        <v>11057.899999999998</v>
      </c>
      <c r="E64" s="138">
        <f>IF(OR(G33="",G33=0),"",C64/G33)</f>
        <v>0.3056754014571168</v>
      </c>
      <c r="F64" s="139">
        <f>IF(OR(H33="",H33=0),"",D64/H33)</f>
        <v>0.1257808767659303</v>
      </c>
      <c r="G64" s="227">
        <f t="shared" si="8"/>
        <v>17.98945246911865</v>
      </c>
      <c r="H64" s="228">
        <f>IF(E33="","",(G33/E33))</f>
        <v>0.8488024419873471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B1">
      <selection activeCell="E5" sqref="E5"/>
    </sheetView>
  </sheetViews>
  <sheetFormatPr defaultColWidth="12" defaultRowHeight="11.25"/>
  <cols>
    <col min="1" max="1" width="5.66015625" style="1" hidden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4.66015625" style="1" customWidth="1"/>
    <col min="11" max="11" width="13.66015625" style="1" customWidth="1"/>
    <col min="12" max="12" width="22" style="1" customWidth="1"/>
    <col min="13" max="15" width="10.66015625" style="1" customWidth="1"/>
    <col min="16" max="16" width="11.5" style="1" customWidth="1"/>
    <col min="17" max="16384" width="11.5" style="1" customWidth="1"/>
  </cols>
  <sheetData>
    <row r="1" spans="1:2" ht="12">
      <c r="A1" s="1">
        <v>10285</v>
      </c>
      <c r="B1" s="46" t="s">
        <v>36</v>
      </c>
    </row>
    <row r="2" spans="1:5" ht="12.75">
      <c r="A2" s="1">
        <v>18512</v>
      </c>
      <c r="B2" s="142"/>
      <c r="C2" s="156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10" ht="30">
      <c r="A5" s="1">
        <v>13608</v>
      </c>
      <c r="B5" s="52" t="s">
        <v>68</v>
      </c>
      <c r="C5" s="52"/>
      <c r="D5" s="53"/>
      <c r="E5" s="54"/>
      <c r="F5" s="54"/>
      <c r="G5" s="54"/>
      <c r="H5" s="54"/>
      <c r="I5" s="55"/>
      <c r="J5" s="56"/>
    </row>
    <row r="6" spans="1:8" ht="15" customHeight="1">
      <c r="A6" s="1">
        <v>7877</v>
      </c>
      <c r="B6" s="57"/>
      <c r="C6"/>
      <c r="D6"/>
      <c r="E6"/>
      <c r="F6"/>
      <c r="G6"/>
      <c r="H6"/>
    </row>
    <row r="7" ht="11.25" thickBot="1">
      <c r="A7" s="1">
        <v>1679</v>
      </c>
    </row>
    <row r="8" spans="1:17" ht="16.5" thickTop="1">
      <c r="A8" s="1">
        <v>16914</v>
      </c>
      <c r="B8" s="60" t="s">
        <v>0</v>
      </c>
      <c r="C8" s="161" t="s">
        <v>1</v>
      </c>
      <c r="D8" s="162"/>
      <c r="E8" s="162"/>
      <c r="F8" s="163"/>
      <c r="G8" s="61" t="s">
        <v>57</v>
      </c>
      <c r="H8" s="61" t="s">
        <v>43</v>
      </c>
      <c r="I8" s="62"/>
      <c r="J8" s="63" t="s">
        <v>3</v>
      </c>
      <c r="K8" s="63"/>
      <c r="M8" s="18" t="s">
        <v>0</v>
      </c>
      <c r="N8" s="21"/>
      <c r="O8" s="22" t="s">
        <v>1</v>
      </c>
      <c r="P8" s="32"/>
      <c r="Q8" s="61" t="s">
        <v>43</v>
      </c>
    </row>
    <row r="9" spans="1:17" ht="12.75">
      <c r="A9" s="1">
        <v>7818</v>
      </c>
      <c r="B9" s="64"/>
      <c r="C9" s="88" t="s">
        <v>57</v>
      </c>
      <c r="D9" s="89" t="s">
        <v>57</v>
      </c>
      <c r="E9" s="89" t="s">
        <v>57</v>
      </c>
      <c r="F9" s="90" t="s">
        <v>59</v>
      </c>
      <c r="G9" s="66" t="s">
        <v>4</v>
      </c>
      <c r="H9" s="66" t="s">
        <v>4</v>
      </c>
      <c r="I9" s="67" t="s">
        <v>2</v>
      </c>
      <c r="J9" s="68"/>
      <c r="K9" s="69"/>
      <c r="M9" s="10" t="s">
        <v>60</v>
      </c>
      <c r="N9" s="23"/>
      <c r="O9" s="24"/>
      <c r="P9" s="33"/>
      <c r="Q9" s="66" t="s">
        <v>4</v>
      </c>
    </row>
    <row r="10" spans="1:17" ht="12" customHeight="1">
      <c r="A10" s="1">
        <v>30702</v>
      </c>
      <c r="B10" s="64"/>
      <c r="C10" s="91" t="s">
        <v>5</v>
      </c>
      <c r="D10" s="92" t="s">
        <v>6</v>
      </c>
      <c r="E10" s="65" t="s">
        <v>7</v>
      </c>
      <c r="F10" s="93" t="s">
        <v>7</v>
      </c>
      <c r="G10" s="33" t="s">
        <v>8</v>
      </c>
      <c r="H10" s="33" t="s">
        <v>8</v>
      </c>
      <c r="I10" s="70" t="s">
        <v>14</v>
      </c>
      <c r="J10" s="84" t="s">
        <v>61</v>
      </c>
      <c r="K10" s="84" t="s">
        <v>44</v>
      </c>
      <c r="L10" s="59"/>
      <c r="M10" s="10" t="s">
        <v>62</v>
      </c>
      <c r="N10" s="25" t="s">
        <v>5</v>
      </c>
      <c r="O10" s="26" t="s">
        <v>6</v>
      </c>
      <c r="P10" s="25" t="s">
        <v>7</v>
      </c>
      <c r="Q10" s="33" t="s">
        <v>8</v>
      </c>
    </row>
    <row r="11" spans="1:17" ht="12">
      <c r="A11" s="1">
        <v>31458</v>
      </c>
      <c r="B11" s="71"/>
      <c r="C11" s="94" t="s">
        <v>9</v>
      </c>
      <c r="D11" s="28" t="s">
        <v>10</v>
      </c>
      <c r="E11" s="72" t="s">
        <v>11</v>
      </c>
      <c r="F11" s="95" t="s">
        <v>11</v>
      </c>
      <c r="G11" s="27" t="s">
        <v>12</v>
      </c>
      <c r="H11" s="27" t="s">
        <v>13</v>
      </c>
      <c r="I11" s="73"/>
      <c r="J11" s="74"/>
      <c r="K11" s="75"/>
      <c r="M11" s="19"/>
      <c r="N11" s="27" t="s">
        <v>9</v>
      </c>
      <c r="O11" s="28" t="s">
        <v>10</v>
      </c>
      <c r="P11" s="27" t="s">
        <v>11</v>
      </c>
      <c r="Q11" s="27" t="s">
        <v>13</v>
      </c>
    </row>
    <row r="12" spans="1:17" ht="13.5" customHeight="1">
      <c r="A12" s="1">
        <v>60665</v>
      </c>
      <c r="B12" s="76" t="s">
        <v>15</v>
      </c>
      <c r="C12" s="77">
        <f>IF(ISERROR('[1]Récolte_N'!$F$23)=TRUE,"",'[1]Récolte_N'!$F$23)</f>
        <v>865</v>
      </c>
      <c r="D12" s="77">
        <f aca="true" t="shared" si="0" ref="D12:D31">IF(OR(C12="",C12=0),"",(E12/C12)*10)</f>
        <v>23.699421965317917</v>
      </c>
      <c r="E12" s="78">
        <f>IF(ISERROR('[1]Récolte_N'!$H$23)=TRUE,"",'[1]Récolte_N'!$H$23)</f>
        <v>2050</v>
      </c>
      <c r="F12" s="78">
        <f>P12</f>
        <v>1540</v>
      </c>
      <c r="G12" s="43">
        <f>IF(ISERROR('[1]Récolte_N'!$I$23)=TRUE,"",'[1]Récolte_N'!$I$23)</f>
        <v>825</v>
      </c>
      <c r="H12" s="43">
        <f>Q12</f>
        <v>311.4</v>
      </c>
      <c r="I12" s="79">
        <f aca="true" t="shared" si="1" ref="I12:I31">IF(OR(H12=0,H12=""),"",(G12/H12)-1)</f>
        <v>1.6493256262042393</v>
      </c>
      <c r="J12" s="47">
        <f aca="true" t="shared" si="2" ref="J12:J31">E12-G12</f>
        <v>1225</v>
      </c>
      <c r="K12" s="48">
        <f>P12-H12</f>
        <v>1228.6</v>
      </c>
      <c r="L12" s="58"/>
      <c r="M12" s="20" t="s">
        <v>15</v>
      </c>
      <c r="N12" s="77">
        <f>IF(ISERROR('[2]Récolte_N'!$F$23)=TRUE,"",'[2]Récolte_N'!$F$23)</f>
        <v>680</v>
      </c>
      <c r="O12" s="77">
        <f aca="true" t="shared" si="3" ref="O12:O19">IF(OR(N12="",N12=0),"",(P12/N12)*10)</f>
        <v>22.647058823529413</v>
      </c>
      <c r="P12" s="78">
        <f>IF(ISERROR('[2]Récolte_N'!$H$23)=TRUE,"",'[2]Récolte_N'!$H$23)</f>
        <v>1540</v>
      </c>
      <c r="Q12" s="43">
        <f>'[3]PO'!$AI168</f>
        <v>311.4</v>
      </c>
    </row>
    <row r="13" spans="1:17" ht="13.5" customHeight="1">
      <c r="A13" s="1">
        <v>7280</v>
      </c>
      <c r="B13" s="80" t="s">
        <v>40</v>
      </c>
      <c r="C13" s="77">
        <f>IF(ISERROR('[4]Récolte_N'!$F$23)=TRUE,"",'[4]Récolte_N'!$F$23)</f>
        <v>1815</v>
      </c>
      <c r="D13" s="77">
        <f t="shared" si="0"/>
        <v>31.322314049586776</v>
      </c>
      <c r="E13" s="78">
        <f>IF(ISERROR('[4]Récolte_N'!$H$23)=TRUE,"",'[4]Récolte_N'!$H$23)</f>
        <v>5685</v>
      </c>
      <c r="F13" s="78">
        <f>P13</f>
        <v>4311</v>
      </c>
      <c r="G13" s="43">
        <f>IF(ISERROR('[4]Récolte_N'!$I$23)=TRUE,"",'[4]Récolte_N'!$I$23)</f>
        <v>1730</v>
      </c>
      <c r="H13" s="43">
        <f>Q13</f>
        <v>1378.9</v>
      </c>
      <c r="I13" s="79">
        <f t="shared" si="1"/>
        <v>0.25462325041699896</v>
      </c>
      <c r="J13" s="47">
        <f t="shared" si="2"/>
        <v>3955</v>
      </c>
      <c r="K13" s="48">
        <f>P13-H13</f>
        <v>2932.1</v>
      </c>
      <c r="L13" s="58"/>
      <c r="M13" s="98" t="s">
        <v>40</v>
      </c>
      <c r="N13" s="77">
        <f>IF(ISERROR('[5]Récolte_N'!$F$23)=TRUE,"",'[5]Récolte_N'!$F$23)</f>
        <v>1411</v>
      </c>
      <c r="O13" s="77">
        <f t="shared" si="3"/>
        <v>30.552799433026223</v>
      </c>
      <c r="P13" s="78">
        <f>IF(ISERROR('[5]Récolte_N'!$H$23)=TRUE,"",'[5]Récolte_N'!$H$23)</f>
        <v>4311</v>
      </c>
      <c r="Q13" s="43">
        <f>'[3]PO'!$AI169</f>
        <v>1378.9</v>
      </c>
    </row>
    <row r="14" spans="1:17" ht="13.5" customHeight="1">
      <c r="A14" s="1">
        <v>17376</v>
      </c>
      <c r="B14" s="80" t="s">
        <v>16</v>
      </c>
      <c r="C14" s="77">
        <f>IF(ISERROR('[6]Récolte_N'!$F$23)=TRUE,"",'[6]Récolte_N'!$F$23)</f>
        <v>12500</v>
      </c>
      <c r="D14" s="77">
        <f t="shared" si="0"/>
        <v>29</v>
      </c>
      <c r="E14" s="78">
        <f>IF(ISERROR('[6]Récolte_N'!$H$23)=TRUE,"",'[6]Récolte_N'!$H$23)</f>
        <v>36250</v>
      </c>
      <c r="F14" s="99">
        <f>P14</f>
        <v>39167</v>
      </c>
      <c r="G14" s="43">
        <f>IF(ISERROR('[6]Récolte_N'!$I$23)=TRUE,"",'[6]Récolte_N'!$I$23)</f>
        <v>26000</v>
      </c>
      <c r="H14" s="100">
        <f>Q14</f>
        <v>27084.8</v>
      </c>
      <c r="I14" s="79">
        <f t="shared" si="1"/>
        <v>-0.04005198487712658</v>
      </c>
      <c r="J14" s="47">
        <f t="shared" si="2"/>
        <v>10250</v>
      </c>
      <c r="K14" s="157">
        <f>P14-H14</f>
        <v>12082.2</v>
      </c>
      <c r="L14" s="58"/>
      <c r="M14" s="10" t="s">
        <v>16</v>
      </c>
      <c r="N14" s="77">
        <f>IF(ISERROR('[7]Récolte_N'!$F$23)=TRUE,"",'[7]Récolte_N'!$F$23)</f>
        <v>10090</v>
      </c>
      <c r="O14" s="77">
        <f t="shared" si="3"/>
        <v>38.81764122893954</v>
      </c>
      <c r="P14" s="78">
        <f>IF(ISERROR('[7]Récolte_N'!$H$23)=TRUE,"",'[7]Récolte_N'!$H$23)</f>
        <v>39167</v>
      </c>
      <c r="Q14" s="43">
        <f>'[3]PO'!$AI170</f>
        <v>27084.8</v>
      </c>
    </row>
    <row r="15" spans="1:17" ht="13.5" customHeight="1">
      <c r="A15" s="1">
        <v>26391</v>
      </c>
      <c r="B15" s="80" t="s">
        <v>37</v>
      </c>
      <c r="C15" s="77">
        <f>IF(ISERROR('[8]Récolte_N'!$F$23)=TRUE,"",'[8]Récolte_N'!$F$23)</f>
        <v>410</v>
      </c>
      <c r="D15" s="77">
        <f t="shared" si="0"/>
        <v>35</v>
      </c>
      <c r="E15" s="78">
        <f>IF(ISERROR('[8]Récolte_N'!$H$23)=TRUE,"",'[8]Récolte_N'!$H$23)</f>
        <v>1435</v>
      </c>
      <c r="F15" s="99">
        <f aca="true" t="shared" si="4" ref="F15:F30">P15</f>
        <v>1920</v>
      </c>
      <c r="G15" s="43">
        <f>IF(ISERROR('[8]Récolte_N'!$I$23)=TRUE,"",'[8]Récolte_N'!$I$23)</f>
        <v>350</v>
      </c>
      <c r="H15" s="100">
        <f aca="true" t="shared" si="5" ref="H15:H29">Q15</f>
        <v>389.5</v>
      </c>
      <c r="I15" s="79">
        <f t="shared" si="1"/>
        <v>-0.10141206675224645</v>
      </c>
      <c r="J15" s="47">
        <f t="shared" si="2"/>
        <v>1085</v>
      </c>
      <c r="K15" s="157">
        <f aca="true" t="shared" si="6" ref="K15:K30">P15-H15</f>
        <v>1530.5</v>
      </c>
      <c r="L15" s="58"/>
      <c r="M15" s="10" t="s">
        <v>37</v>
      </c>
      <c r="N15" s="77">
        <f>IF(ISERROR('[9]Récolte_N'!$F$23)=TRUE,"",'[9]Récolte_N'!$F$23)</f>
        <v>480</v>
      </c>
      <c r="O15" s="77">
        <f t="shared" si="3"/>
        <v>40</v>
      </c>
      <c r="P15" s="78">
        <f>IF(ISERROR('[9]Récolte_N'!$H$23)=TRUE,"",'[9]Récolte_N'!$H$23)</f>
        <v>1920</v>
      </c>
      <c r="Q15" s="43">
        <f>'[3]PO'!$AI171</f>
        <v>389.5</v>
      </c>
    </row>
    <row r="16" spans="1:17" ht="13.5" customHeight="1">
      <c r="A16" s="1">
        <v>19136</v>
      </c>
      <c r="B16" s="80" t="s">
        <v>17</v>
      </c>
      <c r="C16" s="77">
        <f>IF(ISERROR('[10]Récolte_N'!$F$23)=TRUE,"",'[10]Récolte_N'!$F$23)</f>
        <v>1575</v>
      </c>
      <c r="D16" s="77">
        <f t="shared" si="0"/>
        <v>48</v>
      </c>
      <c r="E16" s="78">
        <f>IF(ISERROR('[10]Récolte_N'!$H$23)=TRUE,"",'[10]Récolte_N'!$H$23)</f>
        <v>7560</v>
      </c>
      <c r="F16" s="99">
        <f t="shared" si="4"/>
        <v>7800</v>
      </c>
      <c r="G16" s="43">
        <f>IF(ISERROR('[10]Récolte_N'!$I$23)=TRUE,"",'[10]Récolte_N'!$I$23)</f>
        <v>3000</v>
      </c>
      <c r="H16" s="100">
        <f t="shared" si="5"/>
        <v>5766.4</v>
      </c>
      <c r="I16" s="79">
        <f t="shared" si="1"/>
        <v>-0.4797447280799112</v>
      </c>
      <c r="J16" s="47">
        <f t="shared" si="2"/>
        <v>4560</v>
      </c>
      <c r="K16" s="157">
        <f t="shared" si="6"/>
        <v>2033.6000000000004</v>
      </c>
      <c r="L16" s="58"/>
      <c r="M16" s="10" t="s">
        <v>17</v>
      </c>
      <c r="N16" s="77">
        <f>IF(ISERROR('[11]Récolte_N'!$F$23)=TRUE,"",'[11]Récolte_N'!$F$23)</f>
        <v>1500</v>
      </c>
      <c r="O16" s="77">
        <f t="shared" si="3"/>
        <v>52</v>
      </c>
      <c r="P16" s="78">
        <f>IF(ISERROR('[11]Récolte_N'!$H$23)=TRUE,"",'[11]Récolte_N'!$H$23)</f>
        <v>7800</v>
      </c>
      <c r="Q16" s="43">
        <f>'[3]PO'!$AI172</f>
        <v>5766.4</v>
      </c>
    </row>
    <row r="17" spans="1:17" ht="13.5" customHeight="1">
      <c r="A17" s="1">
        <v>1790</v>
      </c>
      <c r="B17" s="80" t="s">
        <v>18</v>
      </c>
      <c r="C17" s="77">
        <f>IF(ISERROR('[12]Récolte_N'!$F$23)=TRUE,"",'[12]Récolte_N'!$F$23)</f>
        <v>16200</v>
      </c>
      <c r="D17" s="77">
        <f t="shared" si="0"/>
        <v>42.96296296296297</v>
      </c>
      <c r="E17" s="78">
        <f>IF(ISERROR('[12]Récolte_N'!$H$23)=TRUE,"",'[12]Récolte_N'!$H$23)</f>
        <v>69600</v>
      </c>
      <c r="F17" s="99">
        <f t="shared" si="4"/>
        <v>71100</v>
      </c>
      <c r="G17" s="43">
        <f>IF(ISERROR('[12]Récolte_N'!$I$23)=TRUE,"",'[12]Récolte_N'!$I$23)</f>
        <v>60000</v>
      </c>
      <c r="H17" s="100">
        <f t="shared" si="5"/>
        <v>69054.5</v>
      </c>
      <c r="I17" s="79">
        <f t="shared" si="1"/>
        <v>-0.13112107103809312</v>
      </c>
      <c r="J17" s="47">
        <f t="shared" si="2"/>
        <v>9600</v>
      </c>
      <c r="K17" s="157">
        <f t="shared" si="6"/>
        <v>2045.5</v>
      </c>
      <c r="L17" s="58"/>
      <c r="M17" s="10" t="s">
        <v>18</v>
      </c>
      <c r="N17" s="77">
        <f>IF(ISERROR('[13]Récolte_N'!$F$23)=TRUE,"",'[13]Récolte_N'!$F$23)</f>
        <v>15100</v>
      </c>
      <c r="O17" s="77">
        <f t="shared" si="3"/>
        <v>47.08609271523179</v>
      </c>
      <c r="P17" s="78">
        <f>IF(ISERROR('[13]Récolte_N'!$H$23)=TRUE,"",'[13]Récolte_N'!$H$23)</f>
        <v>71100</v>
      </c>
      <c r="Q17" s="43">
        <f>'[3]PO'!$AI173</f>
        <v>69054.5</v>
      </c>
    </row>
    <row r="18" spans="1:17" ht="13.5" customHeight="1">
      <c r="A18" s="1" t="s">
        <v>20</v>
      </c>
      <c r="B18" s="80" t="s">
        <v>19</v>
      </c>
      <c r="C18" s="77">
        <f>IF(ISERROR('[14]Récolte_N'!$F$23)=TRUE,"",'[14]Récolte_N'!$F$23)</f>
        <v>1360</v>
      </c>
      <c r="D18" s="77">
        <f t="shared" si="0"/>
        <v>32.720588235294116</v>
      </c>
      <c r="E18" s="78">
        <f>IF(ISERROR('[14]Récolte_N'!$H$23)=TRUE,"",'[14]Récolte_N'!$H$23)</f>
        <v>4450</v>
      </c>
      <c r="F18" s="99">
        <f t="shared" si="4"/>
        <v>3140</v>
      </c>
      <c r="G18" s="43">
        <f>IF(ISERROR('[14]Récolte_N'!$I$23)=TRUE,"",'[14]Récolte_N'!$I$23)</f>
        <v>2500</v>
      </c>
      <c r="H18" s="100">
        <f t="shared" si="5"/>
        <v>1805.4</v>
      </c>
      <c r="I18" s="79">
        <f t="shared" si="1"/>
        <v>0.38473468483438555</v>
      </c>
      <c r="J18" s="47">
        <f t="shared" si="2"/>
        <v>1950</v>
      </c>
      <c r="K18" s="157">
        <f t="shared" si="6"/>
        <v>1334.6</v>
      </c>
      <c r="L18" s="58"/>
      <c r="M18" s="10" t="s">
        <v>19</v>
      </c>
      <c r="N18" s="77">
        <f>IF(ISERROR('[15]Récolte_N'!$F$23)=TRUE,"",'[15]Récolte_N'!$F$23)</f>
        <v>980</v>
      </c>
      <c r="O18" s="77">
        <f t="shared" si="3"/>
        <v>32.04081632653061</v>
      </c>
      <c r="P18" s="78">
        <f>IF(ISERROR('[15]Récolte_N'!$H$23)=TRUE,"",'[15]Récolte_N'!$H$23)</f>
        <v>3140</v>
      </c>
      <c r="Q18" s="43">
        <f>'[3]PO'!$AI174</f>
        <v>1805.4</v>
      </c>
    </row>
    <row r="19" spans="1:17" ht="13.5" customHeight="1">
      <c r="A19" s="1" t="s">
        <v>20</v>
      </c>
      <c r="B19" s="80" t="s">
        <v>21</v>
      </c>
      <c r="C19" s="77">
        <f>IF(ISERROR('[16]Récolte_N'!$F$23)=TRUE,"",'[16]Récolte_N'!$F$23)</f>
        <v>1120</v>
      </c>
      <c r="D19" s="77">
        <f t="shared" si="0"/>
        <v>22.767857142857146</v>
      </c>
      <c r="E19" s="78">
        <f>IF(ISERROR('[16]Récolte_N'!$H$23)=TRUE,"",'[16]Récolte_N'!$H$23)</f>
        <v>2550</v>
      </c>
      <c r="F19" s="99">
        <f t="shared" si="4"/>
        <v>2200</v>
      </c>
      <c r="G19" s="43">
        <f>IF(ISERROR('[16]Récolte_N'!$I$23)=TRUE,"",'[16]Récolte_N'!$I$23)</f>
        <v>2050</v>
      </c>
      <c r="H19" s="100">
        <f t="shared" si="5"/>
        <v>1742.7</v>
      </c>
      <c r="I19" s="79">
        <f t="shared" si="1"/>
        <v>0.17633557124002985</v>
      </c>
      <c r="J19" s="47">
        <f t="shared" si="2"/>
        <v>500</v>
      </c>
      <c r="K19" s="157">
        <f t="shared" si="6"/>
        <v>457.29999999999995</v>
      </c>
      <c r="L19" s="58"/>
      <c r="M19" s="10" t="s">
        <v>21</v>
      </c>
      <c r="N19" s="77">
        <f>IF(ISERROR('[17]Récolte_N'!$F$23)=TRUE,"",'[17]Récolte_N'!$F$23)</f>
        <v>840</v>
      </c>
      <c r="O19" s="77">
        <f t="shared" si="3"/>
        <v>26.19047619047619</v>
      </c>
      <c r="P19" s="78">
        <f>IF(ISERROR('[17]Récolte_N'!$H$23)=TRUE,"",'[17]Récolte_N'!$H$23)</f>
        <v>2200</v>
      </c>
      <c r="Q19" s="43">
        <f>'[3]PO'!$AI175</f>
        <v>1742.7</v>
      </c>
    </row>
    <row r="20" spans="1:17" ht="13.5" customHeight="1">
      <c r="A20" s="1" t="s">
        <v>20</v>
      </c>
      <c r="B20" s="80" t="s">
        <v>35</v>
      </c>
      <c r="C20" s="77">
        <f>IF(ISERROR('[18]Récolte_N'!$F$23)=TRUE,"",'[18]Récolte_N'!$F$23)</f>
        <v>20750</v>
      </c>
      <c r="D20" s="77">
        <f>IF(OR(C20="",C20=0),"",(E20/C20)*10)</f>
        <v>40.674698795180724</v>
      </c>
      <c r="E20" s="78">
        <f>IF(ISERROR('[18]Récolte_N'!$H$23)=TRUE,"",'[18]Récolte_N'!$H$23)</f>
        <v>84400</v>
      </c>
      <c r="F20" s="99">
        <f t="shared" si="4"/>
        <v>63313</v>
      </c>
      <c r="G20" s="43">
        <f>IF(ISERROR('[18]Récolte_N'!$I$23)=TRUE,"",'[18]Récolte_N'!$I$23)</f>
        <v>75000</v>
      </c>
      <c r="H20" s="100">
        <f t="shared" si="5"/>
        <v>58114.4</v>
      </c>
      <c r="I20" s="79">
        <f t="shared" si="1"/>
        <v>0.29055793400602936</v>
      </c>
      <c r="J20" s="47">
        <f t="shared" si="2"/>
        <v>9400</v>
      </c>
      <c r="K20" s="157">
        <f t="shared" si="6"/>
        <v>5198.5999999999985</v>
      </c>
      <c r="L20" s="58"/>
      <c r="M20" s="10" t="s">
        <v>35</v>
      </c>
      <c r="N20" s="77">
        <f>IF(ISERROR('[19]Récolte_N'!$F$23)=TRUE,"",'[19]Récolte_N'!$F$23)</f>
        <v>15300</v>
      </c>
      <c r="O20" s="77">
        <f>IF(OR(N20="",N20=0),"",(P20/N20)*10)</f>
        <v>41.38104575163399</v>
      </c>
      <c r="P20" s="78">
        <f>IF(ISERROR('[19]Récolte_N'!$H$23)=TRUE,"",'[19]Récolte_N'!$H$23)</f>
        <v>63313</v>
      </c>
      <c r="Q20" s="43">
        <f>'[3]PO'!$AI176</f>
        <v>58114.4</v>
      </c>
    </row>
    <row r="21" spans="1:17" ht="13.5" customHeight="1">
      <c r="A21" s="1" t="s">
        <v>20</v>
      </c>
      <c r="B21" s="80" t="s">
        <v>22</v>
      </c>
      <c r="C21" s="77">
        <f>IF(ISERROR('[20]Récolte_N'!$F$23)=TRUE,"",'[20]Récolte_N'!$F$23)</f>
        <v>9700</v>
      </c>
      <c r="D21" s="77">
        <f>IF(OR(C21="",C21=0),"",(E21/C21)*10)</f>
        <v>37.11340206185567</v>
      </c>
      <c r="E21" s="78">
        <f>IF(ISERROR('[20]Récolte_N'!$H$23)=TRUE,"",'[20]Récolte_N'!$H$23)</f>
        <v>36000</v>
      </c>
      <c r="F21" s="99">
        <f t="shared" si="4"/>
        <v>29800</v>
      </c>
      <c r="G21" s="43">
        <f>IF(ISERROR('[20]Récolte_N'!$I$23)=TRUE,"",'[20]Récolte_N'!$I$23)</f>
        <v>22000</v>
      </c>
      <c r="H21" s="100">
        <f t="shared" si="5"/>
        <v>24230.6</v>
      </c>
      <c r="I21" s="79">
        <f t="shared" si="1"/>
        <v>-0.09205715087533939</v>
      </c>
      <c r="J21" s="47">
        <f t="shared" si="2"/>
        <v>14000</v>
      </c>
      <c r="K21" s="157">
        <f t="shared" si="6"/>
        <v>5569.4000000000015</v>
      </c>
      <c r="L21" s="58"/>
      <c r="M21" s="10" t="s">
        <v>22</v>
      </c>
      <c r="N21" s="77">
        <f>IF(ISERROR('[21]Récolte_N'!$F$23)=TRUE,"",'[21]Récolte_N'!$F$23)</f>
        <v>7450</v>
      </c>
      <c r="O21" s="77">
        <f>IF(OR(N21="",N21=0),"",(P21/N21)*10)</f>
        <v>40</v>
      </c>
      <c r="P21" s="78">
        <f>IF(ISERROR('[21]Récolte_N'!$H$23)=TRUE,"",'[21]Récolte_N'!$H$23)</f>
        <v>29800</v>
      </c>
      <c r="Q21" s="43">
        <f>'[3]PO'!$AI177</f>
        <v>24230.6</v>
      </c>
    </row>
    <row r="22" spans="1:17" ht="13.5" customHeight="1">
      <c r="A22" s="1" t="s">
        <v>20</v>
      </c>
      <c r="B22" s="80" t="s">
        <v>38</v>
      </c>
      <c r="C22" s="77">
        <f>IF(ISERROR('[22]Récolte_N'!$F$23)=TRUE,"",'[22]Récolte_N'!$F$23)</f>
        <v>80</v>
      </c>
      <c r="D22" s="77">
        <f>IF(OR(C22="",C22=0),"",(E22/C22)*10)</f>
        <v>33.75</v>
      </c>
      <c r="E22" s="78">
        <f>IF(ISERROR('[22]Récolte_N'!$H$23)=TRUE,"",'[22]Récolte_N'!$H$23)</f>
        <v>270</v>
      </c>
      <c r="F22" s="99">
        <f t="shared" si="4"/>
        <v>175</v>
      </c>
      <c r="G22" s="43">
        <f>IF(ISERROR('[22]Récolte_N'!$I$23)=TRUE,"",'[22]Récolte_N'!$I$23)</f>
        <v>20</v>
      </c>
      <c r="H22" s="100">
        <f t="shared" si="5"/>
        <v>20.3</v>
      </c>
      <c r="I22" s="79">
        <f t="shared" si="1"/>
        <v>-0.014778325123152691</v>
      </c>
      <c r="J22" s="47">
        <f t="shared" si="2"/>
        <v>250</v>
      </c>
      <c r="K22" s="157">
        <f t="shared" si="6"/>
        <v>154.7</v>
      </c>
      <c r="L22" s="58"/>
      <c r="M22" s="10" t="s">
        <v>38</v>
      </c>
      <c r="N22" s="77">
        <f>IF(ISERROR('[23]Récolte_N'!$F$23)=TRUE,"",'[23]Récolte_N'!$F$23)</f>
        <v>50</v>
      </c>
      <c r="O22" s="77">
        <f>IF(OR(N22="",N22=0),"",(P22/N22)*10)</f>
        <v>35</v>
      </c>
      <c r="P22" s="78">
        <f>IF(ISERROR('[23]Récolte_N'!$H$23)=TRUE,"",'[23]Récolte_N'!$H$23)</f>
        <v>175</v>
      </c>
      <c r="Q22" s="43">
        <f>'[3]PO'!$AI178</f>
        <v>20.3</v>
      </c>
    </row>
    <row r="23" spans="1:17" ht="13.5" customHeight="1">
      <c r="A23" s="1" t="s">
        <v>20</v>
      </c>
      <c r="B23" s="80" t="s">
        <v>23</v>
      </c>
      <c r="C23" s="77">
        <f>IF(ISERROR('[24]Récolte_N'!$F$23)=TRUE,"",'[24]Récolte_N'!$F$23)</f>
        <v>2391</v>
      </c>
      <c r="D23" s="77">
        <f t="shared" si="0"/>
        <v>44.413634462567956</v>
      </c>
      <c r="E23" s="78">
        <f>IF(ISERROR('[24]Récolte_N'!$H$23)=TRUE,"",'[24]Récolte_N'!$H$23)</f>
        <v>10619.3</v>
      </c>
      <c r="F23" s="99">
        <f t="shared" si="4"/>
        <v>8382.7</v>
      </c>
      <c r="G23" s="43">
        <f>IF(ISERROR('[24]Récolte_N'!$I$23)=TRUE,"",'[24]Récolte_N'!$I$23)</f>
        <v>6176</v>
      </c>
      <c r="H23" s="100">
        <f t="shared" si="5"/>
        <v>4624.9</v>
      </c>
      <c r="I23" s="79">
        <f t="shared" si="1"/>
        <v>0.3353802244372852</v>
      </c>
      <c r="J23" s="47">
        <f t="shared" si="2"/>
        <v>4443.299999999999</v>
      </c>
      <c r="K23" s="157">
        <f t="shared" si="6"/>
        <v>3757.800000000001</v>
      </c>
      <c r="L23" s="229"/>
      <c r="M23" s="10" t="s">
        <v>23</v>
      </c>
      <c r="N23" s="77">
        <f>IF(ISERROR('[25]Récolte_N'!$F$23)=TRUE,"",'[25]Récolte_N'!$F$23)</f>
        <v>1956</v>
      </c>
      <c r="O23" s="77">
        <f aca="true" t="shared" si="7" ref="O23:O31">IF(OR(N23="",N23=0),"",(P23/N23)*10)</f>
        <v>42.856339468302664</v>
      </c>
      <c r="P23" s="78">
        <f>IF(ISERROR('[25]Récolte_N'!$H$23)=TRUE,"",'[25]Récolte_N'!$H$23)</f>
        <v>8382.7</v>
      </c>
      <c r="Q23" s="43">
        <f>'[3]PO'!$AI179</f>
        <v>4624.9</v>
      </c>
    </row>
    <row r="24" spans="1:17" ht="13.5" customHeight="1">
      <c r="A24" s="1" t="s">
        <v>20</v>
      </c>
      <c r="B24" s="80" t="s">
        <v>24</v>
      </c>
      <c r="C24" s="77">
        <f>IF(ISERROR('[26]Récolte_N'!$F$23)=TRUE,"",'[26]Récolte_N'!$F$23)</f>
        <v>7680</v>
      </c>
      <c r="D24" s="77">
        <f t="shared" si="0"/>
        <v>38.828125</v>
      </c>
      <c r="E24" s="78">
        <f>IF(ISERROR('[26]Récolte_N'!$H$23)=TRUE,"",'[26]Récolte_N'!$H$23)</f>
        <v>29820</v>
      </c>
      <c r="F24" s="99">
        <f t="shared" si="4"/>
        <v>27305</v>
      </c>
      <c r="G24" s="43">
        <f>IF(ISERROR('[26]Récolte_N'!$I$23)=TRUE,"",'[26]Récolte_N'!$I$23)</f>
        <v>11300</v>
      </c>
      <c r="H24" s="100">
        <f t="shared" si="5"/>
        <v>10374.5</v>
      </c>
      <c r="I24" s="79">
        <f t="shared" si="1"/>
        <v>0.08920911851173541</v>
      </c>
      <c r="J24" s="47">
        <f t="shared" si="2"/>
        <v>18520</v>
      </c>
      <c r="K24" s="157">
        <f t="shared" si="6"/>
        <v>16930.5</v>
      </c>
      <c r="L24" s="58"/>
      <c r="M24" s="10" t="s">
        <v>24</v>
      </c>
      <c r="N24" s="77">
        <f>IF(ISERROR('[27]Récolte_N'!$F$23)=TRUE,"",'[27]Récolte_N'!$F$23)</f>
        <v>6345</v>
      </c>
      <c r="O24" s="77">
        <f t="shared" si="7"/>
        <v>43.03388494877857</v>
      </c>
      <c r="P24" s="78">
        <f>IF(ISERROR('[27]Récolte_N'!$H$23)=TRUE,"",'[27]Récolte_N'!$H$23)</f>
        <v>27305</v>
      </c>
      <c r="Q24" s="43">
        <f>'[3]PO'!$AI180</f>
        <v>10374.5</v>
      </c>
    </row>
    <row r="25" spans="1:17" ht="13.5" customHeight="1">
      <c r="A25" s="1" t="s">
        <v>20</v>
      </c>
      <c r="B25" s="80" t="s">
        <v>25</v>
      </c>
      <c r="C25" s="77">
        <f>IF(ISERROR('[28]Récolte_N'!$F$23)=TRUE,"",'[28]Récolte_N'!$F$23)</f>
        <v>22400</v>
      </c>
      <c r="D25" s="77">
        <f t="shared" si="0"/>
        <v>37.94642857142857</v>
      </c>
      <c r="E25" s="78">
        <f>IF(ISERROR('[28]Récolte_N'!$H$23)=TRUE,"",'[28]Récolte_N'!$H$23)</f>
        <v>85000</v>
      </c>
      <c r="F25" s="99">
        <f t="shared" si="4"/>
        <v>75000</v>
      </c>
      <c r="G25" s="43">
        <f>IF(ISERROR('[28]Récolte_N'!$I$23)=TRUE,"",'[28]Récolte_N'!$I$23)</f>
        <v>72000</v>
      </c>
      <c r="H25" s="100">
        <f t="shared" si="5"/>
        <v>62232.9</v>
      </c>
      <c r="I25" s="79">
        <f t="shared" si="1"/>
        <v>0.15694431723413182</v>
      </c>
      <c r="J25" s="47">
        <f t="shared" si="2"/>
        <v>13000</v>
      </c>
      <c r="K25" s="157">
        <f t="shared" si="6"/>
        <v>12767.099999999999</v>
      </c>
      <c r="L25" s="58"/>
      <c r="M25" s="10" t="s">
        <v>25</v>
      </c>
      <c r="N25" s="77">
        <f>IF(ISERROR('[29]Récolte_N'!$F$23)=TRUE,"",'[29]Récolte_N'!$F$23)</f>
        <v>19650</v>
      </c>
      <c r="O25" s="77">
        <f t="shared" si="7"/>
        <v>38.16793893129771</v>
      </c>
      <c r="P25" s="78">
        <f>IF(ISERROR('[29]Récolte_N'!$H$23)=TRUE,"",'[29]Récolte_N'!$H$23)</f>
        <v>75000</v>
      </c>
      <c r="Q25" s="43">
        <f>'[3]PO'!$AI181</f>
        <v>62232.9</v>
      </c>
    </row>
    <row r="26" spans="1:17" ht="13.5" customHeight="1">
      <c r="A26" s="1" t="s">
        <v>20</v>
      </c>
      <c r="B26" s="80" t="s">
        <v>26</v>
      </c>
      <c r="C26" s="77">
        <f>IF(ISERROR('[30]Récolte_N'!$F$23)=TRUE,"",'[30]Récolte_N'!$F$23)</f>
        <v>6100</v>
      </c>
      <c r="D26" s="77">
        <f t="shared" si="0"/>
        <v>42</v>
      </c>
      <c r="E26" s="78">
        <f>IF(ISERROR('[30]Récolte_N'!$H$23)=TRUE,"",'[30]Récolte_N'!$H$23)</f>
        <v>25620</v>
      </c>
      <c r="F26" s="99">
        <f t="shared" si="4"/>
        <v>33135</v>
      </c>
      <c r="G26" s="43">
        <f>IF(ISERROR('[30]Récolte_N'!$I$23)=TRUE,"",'[30]Récolte_N'!$I$23)</f>
        <v>22000</v>
      </c>
      <c r="H26" s="100">
        <f t="shared" si="5"/>
        <v>27551</v>
      </c>
      <c r="I26" s="79">
        <f t="shared" si="1"/>
        <v>-0.20148088998584446</v>
      </c>
      <c r="J26" s="47">
        <f t="shared" si="2"/>
        <v>3620</v>
      </c>
      <c r="K26" s="157">
        <f t="shared" si="6"/>
        <v>5584</v>
      </c>
      <c r="L26" s="58"/>
      <c r="M26" s="10" t="s">
        <v>26</v>
      </c>
      <c r="N26" s="77">
        <f>IF(ISERROR('[31]Récolte_N'!$F$23)=TRUE,"",'[31]Récolte_N'!$F$23)</f>
        <v>7050</v>
      </c>
      <c r="O26" s="77">
        <f t="shared" si="7"/>
        <v>47</v>
      </c>
      <c r="P26" s="78">
        <f>IF(ISERROR('[31]Récolte_N'!$H$23)=TRUE,"",'[31]Récolte_N'!$H$23)</f>
        <v>33135</v>
      </c>
      <c r="Q26" s="43">
        <f>'[3]PO'!$AI182</f>
        <v>27551</v>
      </c>
    </row>
    <row r="27" spans="1:17" ht="13.5" customHeight="1">
      <c r="A27" s="1" t="s">
        <v>20</v>
      </c>
      <c r="B27" s="80" t="s">
        <v>27</v>
      </c>
      <c r="C27" s="77">
        <f>IF(ISERROR('[32]Récolte_N'!$F$23)=TRUE,"",'[32]Récolte_N'!$F$23)</f>
        <v>16380</v>
      </c>
      <c r="D27" s="77">
        <f t="shared" si="0"/>
        <v>34.96947496947497</v>
      </c>
      <c r="E27" s="78">
        <f>IF(ISERROR('[32]Récolte_N'!$H$23)=TRUE,"",'[32]Récolte_N'!$H$23)</f>
        <v>57280</v>
      </c>
      <c r="F27" s="99">
        <f t="shared" si="4"/>
        <v>55443</v>
      </c>
      <c r="G27" s="43">
        <f>IF(ISERROR('[32]Récolte_N'!$I$23)=TRUE,"",'[32]Récolte_N'!$I$23)</f>
        <v>45500</v>
      </c>
      <c r="H27" s="100">
        <f t="shared" si="5"/>
        <v>45291.6</v>
      </c>
      <c r="I27" s="79">
        <f t="shared" si="1"/>
        <v>0.004601294721316984</v>
      </c>
      <c r="J27" s="47">
        <f t="shared" si="2"/>
        <v>11780</v>
      </c>
      <c r="K27" s="157">
        <f t="shared" si="6"/>
        <v>10151.400000000001</v>
      </c>
      <c r="L27" s="58"/>
      <c r="M27" s="10" t="s">
        <v>27</v>
      </c>
      <c r="N27" s="77">
        <f>IF(ISERROR('[33]Récolte_N'!$F$23)=TRUE,"",'[33]Récolte_N'!$F$23)</f>
        <v>14050</v>
      </c>
      <c r="O27" s="77">
        <f t="shared" si="7"/>
        <v>39.46120996441281</v>
      </c>
      <c r="P27" s="78">
        <f>IF(ISERROR('[33]Récolte_N'!$H$23)=TRUE,"",'[33]Récolte_N'!$H$23)</f>
        <v>55443</v>
      </c>
      <c r="Q27" s="43">
        <f>'[3]PO'!$AI183</f>
        <v>45291.6</v>
      </c>
    </row>
    <row r="28" spans="1:17" ht="13.5" customHeight="1">
      <c r="A28" s="1" t="s">
        <v>20</v>
      </c>
      <c r="B28" s="80" t="s">
        <v>28</v>
      </c>
      <c r="C28" s="77">
        <f>IF(ISERROR('[34]Récolte_N'!$F$23)=TRUE,"",'[34]Récolte_N'!$F$23)</f>
        <v>5300</v>
      </c>
      <c r="D28" s="77">
        <f t="shared" si="0"/>
        <v>44.45</v>
      </c>
      <c r="E28" s="78">
        <f>IF(ISERROR('[34]Récolte_N'!$H$23)=TRUE,"",'[34]Récolte_N'!$H$23)</f>
        <v>23558.500000000004</v>
      </c>
      <c r="F28" s="99">
        <f t="shared" si="4"/>
        <v>29808</v>
      </c>
      <c r="G28" s="43">
        <f>IF(ISERROR('[34]Récolte_N'!$I$23)=TRUE,"",'[34]Récolte_N'!$I$23)</f>
        <v>25000</v>
      </c>
      <c r="H28" s="100">
        <f t="shared" si="5"/>
        <v>27238.7</v>
      </c>
      <c r="I28" s="79">
        <f t="shared" si="1"/>
        <v>-0.08218821015687239</v>
      </c>
      <c r="J28" s="47">
        <f t="shared" si="2"/>
        <v>-1441.4999999999964</v>
      </c>
      <c r="K28" s="157">
        <f t="shared" si="6"/>
        <v>2569.2999999999993</v>
      </c>
      <c r="L28" s="58"/>
      <c r="M28" s="10" t="s">
        <v>28</v>
      </c>
      <c r="N28" s="77">
        <f>IF(ISERROR('[35]Récolte_N'!$F$23)=TRUE,"",'[35]Récolte_N'!$F$23)</f>
        <v>6900</v>
      </c>
      <c r="O28" s="77">
        <f t="shared" si="7"/>
        <v>43.2</v>
      </c>
      <c r="P28" s="78">
        <f>IF(ISERROR('[35]Récolte_N'!$H$23)=TRUE,"",'[35]Récolte_N'!$H$23)</f>
        <v>29808</v>
      </c>
      <c r="Q28" s="43">
        <f>'[3]PO'!$AI184</f>
        <v>27238.7</v>
      </c>
    </row>
    <row r="29" spans="2:17" ht="12.75">
      <c r="B29" s="80" t="s">
        <v>39</v>
      </c>
      <c r="C29" s="77">
        <f>IF(ISERROR('[36]Récolte_N'!$F$23)=TRUE,"",'[36]Récolte_N'!$F$23)</f>
        <v>5670</v>
      </c>
      <c r="D29" s="77">
        <f t="shared" si="0"/>
        <v>43.248677248677254</v>
      </c>
      <c r="E29" s="78">
        <f>IF(ISERROR('[36]Récolte_N'!$H$23)=TRUE,"",'[36]Récolte_N'!$H$23)</f>
        <v>24522</v>
      </c>
      <c r="F29" s="99">
        <f t="shared" si="4"/>
        <v>23170</v>
      </c>
      <c r="G29" s="43">
        <f>IF(ISERROR('[36]Récolte_N'!$I$23)=TRUE,"",'[36]Récolte_N'!$I$23)</f>
        <v>20000</v>
      </c>
      <c r="H29" s="100">
        <f t="shared" si="5"/>
        <v>19468.4</v>
      </c>
      <c r="I29" s="79">
        <f t="shared" si="1"/>
        <v>0.027305787840808726</v>
      </c>
      <c r="J29" s="47">
        <f t="shared" si="2"/>
        <v>4522</v>
      </c>
      <c r="K29" s="157">
        <f t="shared" si="6"/>
        <v>3701.5999999999985</v>
      </c>
      <c r="M29" s="10" t="s">
        <v>39</v>
      </c>
      <c r="N29" s="77">
        <f>IF(ISERROR('[37]Récolte_N'!$F$23)=TRUE,"",'[37]Récolte_N'!$F$23)</f>
        <v>5800</v>
      </c>
      <c r="O29" s="77">
        <f t="shared" si="7"/>
        <v>39.94827586206897</v>
      </c>
      <c r="P29" s="78">
        <f>IF(ISERROR('[37]Récolte_N'!$H$23)=TRUE,"",'[37]Récolte_N'!$H$23)</f>
        <v>23170</v>
      </c>
      <c r="Q29" s="43">
        <f>'[3]PO'!$AI185</f>
        <v>19468.4</v>
      </c>
    </row>
    <row r="30" spans="2:17" ht="12.75">
      <c r="B30" s="80" t="s">
        <v>29</v>
      </c>
      <c r="C30" s="77">
        <f>IF(ISERROR('[38]Récolte_N'!$F$23)=TRUE,"",'[38]Récolte_N'!$F$23)</f>
        <v>4947</v>
      </c>
      <c r="D30" s="77">
        <f>IF(OR(C30="",C30=0),"",(E30/C30)*10)</f>
        <v>30.86213866990095</v>
      </c>
      <c r="E30" s="78">
        <f>IF(ISERROR('[38]Récolte_N'!$H$23)=TRUE,"",'[38]Récolte_N'!$H$23)</f>
        <v>15267.5</v>
      </c>
      <c r="F30" s="99">
        <f t="shared" si="4"/>
        <v>6458</v>
      </c>
      <c r="G30" s="43">
        <f>IF(ISERROR('[38]Récolte_N'!$I$23)=TRUE,"",'[38]Récolte_N'!$I$23)</f>
        <v>10000</v>
      </c>
      <c r="H30" s="43">
        <f>Q30</f>
        <v>4370</v>
      </c>
      <c r="I30" s="79">
        <f t="shared" si="1"/>
        <v>1.288329519450801</v>
      </c>
      <c r="J30" s="47">
        <f t="shared" si="2"/>
        <v>5267.5</v>
      </c>
      <c r="K30" s="157">
        <f t="shared" si="6"/>
        <v>2088</v>
      </c>
      <c r="L30"/>
      <c r="M30" s="10" t="s">
        <v>29</v>
      </c>
      <c r="N30" s="77">
        <f>IF(ISERROR('[39]Récolte_N'!$F$23)=TRUE,"",'[39]Récolte_N'!$F$23)</f>
        <v>2487</v>
      </c>
      <c r="O30" s="77">
        <f t="shared" si="7"/>
        <v>25.96702854845195</v>
      </c>
      <c r="P30" s="78">
        <f>IF(ISERROR('[39]Récolte_N'!$H$23)=TRUE,"",'[39]Récolte_N'!$H$23)</f>
        <v>6458</v>
      </c>
      <c r="Q30" s="43">
        <f>'[3]PO'!$AI186</f>
        <v>4370</v>
      </c>
    </row>
    <row r="31" spans="2:17" ht="12.75">
      <c r="B31" s="80" t="s">
        <v>30</v>
      </c>
      <c r="C31" s="77">
        <f>IF(ISERROR('[40]Récolte_N'!$F$23)=TRUE,"",'[40]Récolte_N'!$F$23)</f>
        <v>1000</v>
      </c>
      <c r="D31" s="77">
        <f t="shared" si="0"/>
        <v>34</v>
      </c>
      <c r="E31" s="78">
        <f>IF(ISERROR('[40]Récolte_N'!$H$23)=TRUE,"",'[40]Récolte_N'!$H$23)</f>
        <v>3400</v>
      </c>
      <c r="F31" s="78">
        <f>P31</f>
        <v>3100</v>
      </c>
      <c r="G31" s="43">
        <f>IF(ISERROR('[40]Récolte_N'!$I$23)=TRUE,"",'[40]Récolte_N'!$I$23)</f>
        <v>3000</v>
      </c>
      <c r="H31" s="43">
        <f>Q31</f>
        <v>4651.8</v>
      </c>
      <c r="I31" s="79">
        <f t="shared" si="1"/>
        <v>-0.3550883528956533</v>
      </c>
      <c r="J31" s="47">
        <f t="shared" si="2"/>
        <v>400</v>
      </c>
      <c r="K31" s="48">
        <f>P31-H31</f>
        <v>-1551.8000000000002</v>
      </c>
      <c r="M31" s="10" t="s">
        <v>30</v>
      </c>
      <c r="N31" s="77">
        <f>IF(ISERROR('[41]Récolte_N'!$F$23)=TRUE,"",'[41]Récolte_N'!$F$23)</f>
        <v>1000</v>
      </c>
      <c r="O31" s="77">
        <f t="shared" si="7"/>
        <v>31</v>
      </c>
      <c r="P31" s="78">
        <f>IF(ISERROR('[41]Récolte_N'!$H$23)=TRUE,"",'[41]Récolte_N'!$H$23)</f>
        <v>3100</v>
      </c>
      <c r="Q31" s="43">
        <f>'[3]PO'!$AI187</f>
        <v>4651.8</v>
      </c>
    </row>
    <row r="32" spans="2:17" ht="12.75">
      <c r="B32" s="64"/>
      <c r="C32" s="16"/>
      <c r="D32" s="16"/>
      <c r="E32" s="9"/>
      <c r="F32" s="96"/>
      <c r="G32" s="44"/>
      <c r="H32" s="15"/>
      <c r="I32" s="81"/>
      <c r="J32" s="49"/>
      <c r="K32" s="50"/>
      <c r="M32" s="10"/>
      <c r="N32" s="29"/>
      <c r="O32" s="29"/>
      <c r="P32" s="29"/>
      <c r="Q32" s="85"/>
    </row>
    <row r="33" spans="2:17" ht="15.75" thickBot="1">
      <c r="B33" s="82" t="s">
        <v>31</v>
      </c>
      <c r="C33" s="39">
        <f>IF(SUM(C12:C31)=0,"",SUM(C12:C31))</f>
        <v>138243</v>
      </c>
      <c r="D33" s="168">
        <f>IF(OR(C33="",C33=0),"",(E33/C33)*10)</f>
        <v>38.001005475864964</v>
      </c>
      <c r="E33" s="39">
        <f>IF(SUM(E12:E31)=0,"",SUM(E12:E31))</f>
        <v>525337.3</v>
      </c>
      <c r="F33" s="97">
        <f>IF(SUM(F12:F31)=0,"",SUM(F12:F31))</f>
        <v>486267.7</v>
      </c>
      <c r="G33" s="45">
        <f>IF(SUM(G12:G31)=0,"",SUM(G12:G31))</f>
        <v>408451</v>
      </c>
      <c r="H33" s="40">
        <f>IF(SUM(H12:H31)=0,"",SUM(H12:H31))</f>
        <v>395702.7</v>
      </c>
      <c r="I33" s="83">
        <f>IF(OR(G33=0,G33=""),"",(G33/H33)-1)</f>
        <v>0.03221686382225841</v>
      </c>
      <c r="J33" s="34">
        <f>SUM(J12:J31)</f>
        <v>116886.3</v>
      </c>
      <c r="K33" s="51">
        <f>SUM(K12:K31)</f>
        <v>90564.99999999999</v>
      </c>
      <c r="M33" s="30" t="s">
        <v>31</v>
      </c>
      <c r="N33" s="31">
        <f>IF(SUM(N12:N31)=0,"",SUM(N12:N31))</f>
        <v>119119</v>
      </c>
      <c r="O33" s="169">
        <f>IF(OR(N33="",N33=0),"",(P33/N33)*10)</f>
        <v>40.822009922850256</v>
      </c>
      <c r="P33" s="34">
        <f>IF(SUM(P12:P31)=0,"",SUM(P12:P31))</f>
        <v>486267.7</v>
      </c>
      <c r="Q33" s="86">
        <f>IF(SUM(Q12:Q31)=0,"",SUM(Q12:Q31))</f>
        <v>395702.7</v>
      </c>
    </row>
    <row r="34" spans="2:10" ht="12.75" thickTop="1">
      <c r="B34" s="41"/>
      <c r="C34" s="11"/>
      <c r="D34" s="11"/>
      <c r="E34" s="11"/>
      <c r="F34" s="11"/>
      <c r="G34" s="11"/>
      <c r="H34" s="12"/>
      <c r="I34" s="13"/>
      <c r="J34" s="17"/>
    </row>
    <row r="35" spans="2:10" ht="12">
      <c r="B35" s="42" t="s">
        <v>32</v>
      </c>
      <c r="C35" s="35">
        <f>N33</f>
        <v>119119</v>
      </c>
      <c r="D35" s="35">
        <f>(E35/C35)*10</f>
        <v>40.822009922850256</v>
      </c>
      <c r="E35" s="35">
        <f>P33</f>
        <v>486267.7</v>
      </c>
      <c r="G35" s="35">
        <f>Q33</f>
        <v>395702.7</v>
      </c>
      <c r="H35" s="12"/>
      <c r="I35" s="13"/>
      <c r="J35" s="17"/>
    </row>
    <row r="36" spans="2:10" ht="12">
      <c r="B36" s="42" t="s">
        <v>33</v>
      </c>
      <c r="C36" s="36"/>
      <c r="D36" s="37"/>
      <c r="E36" s="36"/>
      <c r="F36" s="36"/>
      <c r="G36" s="11"/>
      <c r="H36" s="12"/>
      <c r="I36" s="13"/>
      <c r="J36" s="17"/>
    </row>
    <row r="37" spans="2:10" ht="12">
      <c r="B37" s="42" t="s">
        <v>34</v>
      </c>
      <c r="C37" s="38">
        <f>IF(OR(C33="",C33=0),"",(C33/C35)-1)</f>
        <v>0.16054533701592533</v>
      </c>
      <c r="D37" s="38">
        <f>IF(OR(D33="",D33=0),"",(D33/D35)-1)</f>
        <v>-0.06910498655790642</v>
      </c>
      <c r="E37" s="38">
        <f>IF(OR(E33="",E33=0),"",(E33/E35)-1)</f>
        <v>0.08034586710159863</v>
      </c>
      <c r="F37" s="38"/>
      <c r="G37" s="38">
        <f>IF(OR(G33="",G33=0),"",(G33/G35)-1)</f>
        <v>0.03221686382225841</v>
      </c>
      <c r="H37" s="12"/>
      <c r="I37" s="13"/>
      <c r="J37" s="17"/>
    </row>
    <row r="38" ht="11.25" thickBot="1"/>
    <row r="39" spans="2:8" ht="12.75">
      <c r="B39" s="112" t="s">
        <v>0</v>
      </c>
      <c r="C39" s="113" t="s">
        <v>4</v>
      </c>
      <c r="D39" s="114" t="s">
        <v>4</v>
      </c>
      <c r="E39" s="115" t="s">
        <v>4</v>
      </c>
      <c r="F39" s="115" t="s">
        <v>4</v>
      </c>
      <c r="G39" s="116" t="s">
        <v>46</v>
      </c>
      <c r="H39" s="117" t="s">
        <v>47</v>
      </c>
    </row>
    <row r="40" spans="2:13" ht="12">
      <c r="B40" s="64"/>
      <c r="C40" s="118" t="s">
        <v>48</v>
      </c>
      <c r="D40" s="119" t="s">
        <v>48</v>
      </c>
      <c r="E40" s="120" t="s">
        <v>48</v>
      </c>
      <c r="F40" s="120" t="s">
        <v>48</v>
      </c>
      <c r="G40" s="121" t="s">
        <v>49</v>
      </c>
      <c r="H40" s="122" t="s">
        <v>50</v>
      </c>
      <c r="K40" s="103"/>
      <c r="L40" s="183"/>
      <c r="M40" s="103"/>
    </row>
    <row r="41" spans="2:13" ht="12.75">
      <c r="B41" s="64"/>
      <c r="C41" s="123" t="s">
        <v>63</v>
      </c>
      <c r="D41" s="124" t="s">
        <v>64</v>
      </c>
      <c r="E41" s="125" t="s">
        <v>63</v>
      </c>
      <c r="F41" s="125" t="s">
        <v>64</v>
      </c>
      <c r="G41" s="121" t="s">
        <v>51</v>
      </c>
      <c r="H41" s="122" t="s">
        <v>14</v>
      </c>
      <c r="K41" s="103"/>
      <c r="L41" s="183"/>
      <c r="M41" s="103"/>
    </row>
    <row r="42" spans="2:13" ht="12">
      <c r="B42" s="64"/>
      <c r="C42" s="126" t="s">
        <v>52</v>
      </c>
      <c r="D42" s="127" t="s">
        <v>52</v>
      </c>
      <c r="E42" s="128" t="s">
        <v>53</v>
      </c>
      <c r="F42" s="128" t="s">
        <v>53</v>
      </c>
      <c r="G42" s="129" t="s">
        <v>48</v>
      </c>
      <c r="H42" s="130"/>
      <c r="K42" s="103"/>
      <c r="L42" s="183"/>
      <c r="M42" s="103"/>
    </row>
    <row r="43" spans="2:13" ht="12">
      <c r="B43" s="64" t="s">
        <v>15</v>
      </c>
      <c r="C43" s="178">
        <f>'[42]PO'!$AI168</f>
        <v>577.4</v>
      </c>
      <c r="D43" s="179">
        <f>'[3]PO'!$Z168</f>
        <v>306.9</v>
      </c>
      <c r="E43" s="180">
        <f>IF(OR(G12="",G12=0),"",C43/G12)</f>
        <v>0.6998787878787879</v>
      </c>
      <c r="F43" s="132">
        <f>IF(OR(H12="",H12=0),"",D43/H12)</f>
        <v>0.9855491329479769</v>
      </c>
      <c r="G43" s="133">
        <f aca="true" t="shared" si="8" ref="G43:G64">IF(OR(E43="",E43=0),"",(E43-F43)*100)</f>
        <v>-28.567034506918898</v>
      </c>
      <c r="H43" s="12">
        <f>IF(E12="","",(G12/E12))</f>
        <v>0.4024390243902439</v>
      </c>
      <c r="K43" s="103"/>
      <c r="L43" s="183"/>
      <c r="M43" s="103"/>
    </row>
    <row r="44" spans="2:13" ht="12">
      <c r="B44" s="64" t="s">
        <v>40</v>
      </c>
      <c r="C44" s="179">
        <f>'[42]PO'!$AI169</f>
        <v>849.7</v>
      </c>
      <c r="D44" s="179">
        <f>'[3]PO'!$Z169</f>
        <v>699.9</v>
      </c>
      <c r="E44" s="181">
        <f>IF(OR(G13="",G13=0),"",C44/G13)</f>
        <v>0.4911560693641619</v>
      </c>
      <c r="F44" s="132">
        <f>IF(OR(H13="",H13=0),"",D44/H13)</f>
        <v>0.50757850460512</v>
      </c>
      <c r="G44" s="133">
        <f t="shared" si="8"/>
        <v>-1.64224352409581</v>
      </c>
      <c r="H44" s="12">
        <f>IF(E13="","",(G13/E13))</f>
        <v>0.3043095866314864</v>
      </c>
      <c r="K44" s="103"/>
      <c r="L44" s="183"/>
      <c r="M44" s="103"/>
    </row>
    <row r="45" spans="2:13" ht="12">
      <c r="B45" s="64" t="s">
        <v>16</v>
      </c>
      <c r="C45" s="179">
        <f>'[42]PO'!$AI170</f>
        <v>19148.3</v>
      </c>
      <c r="D45" s="179">
        <f>'[3]PO'!$Z170</f>
        <v>18292.5</v>
      </c>
      <c r="E45" s="181">
        <f aca="true" t="shared" si="9" ref="E45:F61">IF(OR(G14="",G14=0),"",C45/G14)</f>
        <v>0.7364730769230768</v>
      </c>
      <c r="F45" s="134">
        <f t="shared" si="9"/>
        <v>0.6753788102551985</v>
      </c>
      <c r="G45" s="133">
        <f t="shared" si="8"/>
        <v>6.109426666787831</v>
      </c>
      <c r="H45" s="12">
        <f>IF(E14="","",(G14/E14))</f>
        <v>0.7172413793103448</v>
      </c>
      <c r="K45" s="103"/>
      <c r="L45" s="183"/>
      <c r="M45" s="103"/>
    </row>
    <row r="46" spans="2:13" ht="12">
      <c r="B46" s="64" t="s">
        <v>37</v>
      </c>
      <c r="C46" s="179">
        <f>'[42]PO'!$AI171</f>
        <v>179.1</v>
      </c>
      <c r="D46" s="179">
        <f>'[3]PO'!$Z171</f>
        <v>267.7</v>
      </c>
      <c r="E46" s="181">
        <f t="shared" si="9"/>
        <v>0.5117142857142857</v>
      </c>
      <c r="F46" s="134">
        <f t="shared" si="9"/>
        <v>0.6872913992297818</v>
      </c>
      <c r="G46" s="133">
        <f t="shared" si="8"/>
        <v>-17.55771135154961</v>
      </c>
      <c r="H46" s="12">
        <f>IF(E15="","",(G15/E15))</f>
        <v>0.24390243902439024</v>
      </c>
      <c r="K46" s="103"/>
      <c r="L46" s="183"/>
      <c r="M46" s="103"/>
    </row>
    <row r="47" spans="2:13" ht="12">
      <c r="B47" s="64" t="s">
        <v>17</v>
      </c>
      <c r="C47" s="179">
        <f>'[42]PO'!$AI172</f>
        <v>1009.9</v>
      </c>
      <c r="D47" s="179">
        <f>'[3]PO'!$Z172</f>
        <v>2427.9</v>
      </c>
      <c r="E47" s="181">
        <f t="shared" si="9"/>
        <v>0.33663333333333334</v>
      </c>
      <c r="F47" s="134">
        <f t="shared" si="9"/>
        <v>0.4210425915649279</v>
      </c>
      <c r="G47" s="133">
        <f t="shared" si="8"/>
        <v>-8.440925823159457</v>
      </c>
      <c r="H47" s="12">
        <f aca="true" t="shared" si="10" ref="H47:H62">IF(E16="","",(G16/E16))</f>
        <v>0.3968253968253968</v>
      </c>
      <c r="K47" s="103"/>
      <c r="L47" s="183"/>
      <c r="M47" s="103"/>
    </row>
    <row r="48" spans="2:13" ht="12">
      <c r="B48" s="64" t="s">
        <v>18</v>
      </c>
      <c r="C48" s="179">
        <f>'[42]PO'!$AI173</f>
        <v>45373</v>
      </c>
      <c r="D48" s="179">
        <f>'[3]PO'!$Z173</f>
        <v>55886.5</v>
      </c>
      <c r="E48" s="181">
        <f t="shared" si="9"/>
        <v>0.7562166666666666</v>
      </c>
      <c r="F48" s="134">
        <f t="shared" si="9"/>
        <v>0.8093100377238268</v>
      </c>
      <c r="G48" s="133">
        <f t="shared" si="8"/>
        <v>-5.309337105716017</v>
      </c>
      <c r="H48" s="12">
        <f t="shared" si="10"/>
        <v>0.8620689655172413</v>
      </c>
      <c r="K48" s="103"/>
      <c r="L48" s="183"/>
      <c r="M48" s="103"/>
    </row>
    <row r="49" spans="2:13" ht="12">
      <c r="B49" s="64" t="s">
        <v>19</v>
      </c>
      <c r="C49" s="179">
        <f>'[42]PO'!$AI174</f>
        <v>2395.5</v>
      </c>
      <c r="D49" s="179">
        <f>'[3]PO'!$Z174</f>
        <v>1672.7</v>
      </c>
      <c r="E49" s="181">
        <f t="shared" si="9"/>
        <v>0.9582</v>
      </c>
      <c r="F49" s="134">
        <f t="shared" si="9"/>
        <v>0.9264982829289908</v>
      </c>
      <c r="G49" s="133">
        <f t="shared" si="8"/>
        <v>3.1701717071009217</v>
      </c>
      <c r="H49" s="12">
        <f t="shared" si="10"/>
        <v>0.5617977528089888</v>
      </c>
      <c r="K49" s="103"/>
      <c r="L49" s="183"/>
      <c r="M49" s="103"/>
    </row>
    <row r="50" spans="2:13" ht="12">
      <c r="B50" s="64" t="s">
        <v>21</v>
      </c>
      <c r="C50" s="179">
        <f>'[42]PO'!$AI175</f>
        <v>1821.9</v>
      </c>
      <c r="D50" s="179">
        <f>'[3]PO'!$Z175</f>
        <v>1498</v>
      </c>
      <c r="E50" s="181">
        <f t="shared" si="9"/>
        <v>0.8887317073170732</v>
      </c>
      <c r="F50" s="134">
        <f t="shared" si="9"/>
        <v>0.8595857003500316</v>
      </c>
      <c r="G50" s="133">
        <f t="shared" si="8"/>
        <v>2.9146006967041616</v>
      </c>
      <c r="H50" s="12">
        <f t="shared" si="10"/>
        <v>0.803921568627451</v>
      </c>
      <c r="K50" s="103"/>
      <c r="L50" s="183"/>
      <c r="M50" s="103"/>
    </row>
    <row r="51" spans="2:13" ht="12">
      <c r="B51" s="64" t="s">
        <v>35</v>
      </c>
      <c r="C51" s="179">
        <f>'[42]PO'!$AI176</f>
        <v>52894.8</v>
      </c>
      <c r="D51" s="179">
        <f>'[3]PO'!$Z176</f>
        <v>45003.3</v>
      </c>
      <c r="E51" s="181">
        <f t="shared" si="9"/>
        <v>0.705264</v>
      </c>
      <c r="F51" s="134">
        <f t="shared" si="9"/>
        <v>0.774391544952714</v>
      </c>
      <c r="G51" s="133">
        <f t="shared" si="8"/>
        <v>-6.9127544952714</v>
      </c>
      <c r="H51" s="12">
        <f t="shared" si="10"/>
        <v>0.8886255924170616</v>
      </c>
      <c r="K51" s="103"/>
      <c r="L51" s="183"/>
      <c r="M51" s="103"/>
    </row>
    <row r="52" spans="2:13" ht="12">
      <c r="B52" s="64" t="s">
        <v>22</v>
      </c>
      <c r="C52" s="179">
        <f>'[42]PO'!$AI177</f>
        <v>13289.8</v>
      </c>
      <c r="D52" s="179">
        <f>'[3]PO'!$Z177</f>
        <v>15189.6</v>
      </c>
      <c r="E52" s="181">
        <f t="shared" si="9"/>
        <v>0.6040818181818182</v>
      </c>
      <c r="F52" s="134">
        <f t="shared" si="9"/>
        <v>0.6268767591392702</v>
      </c>
      <c r="G52" s="133">
        <f t="shared" si="8"/>
        <v>-2.279494095745205</v>
      </c>
      <c r="H52" s="12">
        <f>IF(E21="","",(G21/E21))</f>
        <v>0.6111111111111112</v>
      </c>
      <c r="K52" s="103"/>
      <c r="L52" s="183"/>
      <c r="M52" s="183"/>
    </row>
    <row r="53" spans="2:13" ht="12">
      <c r="B53" s="64" t="s">
        <v>38</v>
      </c>
      <c r="C53" s="179">
        <f>'[42]PO'!$AI178</f>
        <v>3.4</v>
      </c>
      <c r="D53" s="179">
        <f>'[3]PO'!$Z178</f>
        <v>17.4</v>
      </c>
      <c r="E53" s="181">
        <f t="shared" si="9"/>
        <v>0.16999999999999998</v>
      </c>
      <c r="F53" s="134">
        <f t="shared" si="9"/>
        <v>0.8571428571428571</v>
      </c>
      <c r="G53" s="133">
        <f t="shared" si="8"/>
        <v>-68.71428571428571</v>
      </c>
      <c r="H53" s="12">
        <f t="shared" si="10"/>
        <v>0.07407407407407407</v>
      </c>
      <c r="K53" s="103"/>
      <c r="L53" s="183"/>
      <c r="M53" s="103"/>
    </row>
    <row r="54" spans="2:13" ht="12">
      <c r="B54" s="64" t="s">
        <v>23</v>
      </c>
      <c r="C54" s="179">
        <f>'[42]PO'!$AI179</f>
        <v>5874.1</v>
      </c>
      <c r="D54" s="179">
        <f>'[3]PO'!$Z179</f>
        <v>4182.1</v>
      </c>
      <c r="E54" s="181">
        <f t="shared" si="9"/>
        <v>0.9511172279792747</v>
      </c>
      <c r="F54" s="134">
        <f t="shared" si="9"/>
        <v>0.904257389348959</v>
      </c>
      <c r="G54" s="133">
        <f t="shared" si="8"/>
        <v>4.685983863031562</v>
      </c>
      <c r="H54" s="12">
        <f t="shared" si="10"/>
        <v>0.5815825901895606</v>
      </c>
      <c r="K54" s="103"/>
      <c r="L54" s="183"/>
      <c r="M54" s="103"/>
    </row>
    <row r="55" spans="2:13" ht="12">
      <c r="B55" s="64" t="s">
        <v>24</v>
      </c>
      <c r="C55" s="179">
        <f>'[42]PO'!$AI180</f>
        <v>8030.4</v>
      </c>
      <c r="D55" s="179">
        <f>'[3]PO'!$Z180</f>
        <v>6702.7</v>
      </c>
      <c r="E55" s="181">
        <f t="shared" si="9"/>
        <v>0.7106548672566372</v>
      </c>
      <c r="F55" s="134">
        <f t="shared" si="9"/>
        <v>0.6460745096149212</v>
      </c>
      <c r="G55" s="133">
        <f t="shared" si="8"/>
        <v>6.4580357641715995</v>
      </c>
      <c r="H55" s="12">
        <f t="shared" si="10"/>
        <v>0.3789403085177733</v>
      </c>
      <c r="K55" s="103"/>
      <c r="L55" s="183"/>
      <c r="M55" s="103"/>
    </row>
    <row r="56" spans="2:13" ht="12">
      <c r="B56" s="64" t="s">
        <v>25</v>
      </c>
      <c r="C56" s="179">
        <f>'[42]PO'!$AI181</f>
        <v>33124.6</v>
      </c>
      <c r="D56" s="179">
        <f>'[3]PO'!$Z181</f>
        <v>31173.8</v>
      </c>
      <c r="E56" s="181">
        <f t="shared" si="9"/>
        <v>0.4600638888888889</v>
      </c>
      <c r="F56" s="134">
        <f t="shared" si="9"/>
        <v>0.5009215382860192</v>
      </c>
      <c r="G56" s="133">
        <f t="shared" si="8"/>
        <v>-4.085764939713027</v>
      </c>
      <c r="H56" s="12">
        <f t="shared" si="10"/>
        <v>0.8470588235294118</v>
      </c>
      <c r="K56" s="103"/>
      <c r="L56" s="183"/>
      <c r="M56" s="103"/>
    </row>
    <row r="57" spans="2:13" ht="12">
      <c r="B57" s="64" t="s">
        <v>26</v>
      </c>
      <c r="C57" s="179">
        <f>'[42]PO'!$AI182</f>
        <v>13992.8</v>
      </c>
      <c r="D57" s="179">
        <f>'[3]PO'!$Z182</f>
        <v>18501.4</v>
      </c>
      <c r="E57" s="181">
        <f t="shared" si="9"/>
        <v>0.6360363636363636</v>
      </c>
      <c r="F57" s="134">
        <f t="shared" si="9"/>
        <v>0.6715327937279955</v>
      </c>
      <c r="G57" s="133">
        <f t="shared" si="8"/>
        <v>-3.5496430091631836</v>
      </c>
      <c r="H57" s="12">
        <f t="shared" si="10"/>
        <v>0.8587041373926619</v>
      </c>
      <c r="K57" s="103"/>
      <c r="L57" s="183"/>
      <c r="M57" s="103"/>
    </row>
    <row r="58" spans="2:13" ht="12">
      <c r="B58" s="64" t="s">
        <v>27</v>
      </c>
      <c r="C58" s="179">
        <f>'[42]PO'!$AI183</f>
        <v>37451.8</v>
      </c>
      <c r="D58" s="179">
        <f>'[3]PO'!$Z183</f>
        <v>38418.1</v>
      </c>
      <c r="E58" s="181">
        <f t="shared" si="9"/>
        <v>0.8231164835164836</v>
      </c>
      <c r="F58" s="134">
        <f t="shared" si="9"/>
        <v>0.8482389670490775</v>
      </c>
      <c r="G58" s="133">
        <f t="shared" si="8"/>
        <v>-2.512248353259394</v>
      </c>
      <c r="H58" s="12">
        <f t="shared" si="10"/>
        <v>0.7943435754189944</v>
      </c>
      <c r="K58" s="103"/>
      <c r="L58" s="183"/>
      <c r="M58" s="103"/>
    </row>
    <row r="59" spans="2:13" ht="12">
      <c r="B59" s="64" t="s">
        <v>28</v>
      </c>
      <c r="C59" s="179">
        <f>'[42]PO'!$AI184</f>
        <v>11899.2</v>
      </c>
      <c r="D59" s="179">
        <f>'[3]PO'!$Z184</f>
        <v>13361.6</v>
      </c>
      <c r="E59" s="181">
        <f t="shared" si="9"/>
        <v>0.475968</v>
      </c>
      <c r="F59" s="134">
        <f t="shared" si="9"/>
        <v>0.49053736044671736</v>
      </c>
      <c r="G59" s="133">
        <f t="shared" si="8"/>
        <v>-1.456936044671736</v>
      </c>
      <c r="H59" s="12">
        <f>IF(E28="","",(G28/E28))</f>
        <v>1.0611881062037054</v>
      </c>
      <c r="K59" s="103"/>
      <c r="L59" s="183"/>
      <c r="M59" s="103"/>
    </row>
    <row r="60" spans="2:13" ht="12">
      <c r="B60" s="64" t="s">
        <v>39</v>
      </c>
      <c r="C60" s="179">
        <f>'[42]PO'!$AI185</f>
        <v>8284.7</v>
      </c>
      <c r="D60" s="179">
        <f>'[3]PO'!$Z185</f>
        <v>8487.4</v>
      </c>
      <c r="E60" s="181">
        <f t="shared" si="9"/>
        <v>0.414235</v>
      </c>
      <c r="F60" s="134">
        <f t="shared" si="9"/>
        <v>0.43595775718600394</v>
      </c>
      <c r="G60" s="133">
        <f t="shared" si="8"/>
        <v>-2.1722757186003916</v>
      </c>
      <c r="H60" s="12">
        <f>IF(E29="","",(G29/E29))</f>
        <v>0.8155941603458119</v>
      </c>
      <c r="K60" s="103"/>
      <c r="L60" s="183"/>
      <c r="M60" s="103"/>
    </row>
    <row r="61" spans="2:13" ht="12">
      <c r="B61" s="64" t="s">
        <v>29</v>
      </c>
      <c r="C61" s="179">
        <f>'[42]PO'!$AI186</f>
        <v>7570.6</v>
      </c>
      <c r="D61" s="179">
        <f>'[3]PO'!$Z186</f>
        <v>3489.9</v>
      </c>
      <c r="E61" s="181">
        <f t="shared" si="9"/>
        <v>0.7570600000000001</v>
      </c>
      <c r="F61" s="134">
        <f t="shared" si="9"/>
        <v>0.798604118993135</v>
      </c>
      <c r="G61" s="133">
        <f t="shared" si="8"/>
        <v>-4.154411899313493</v>
      </c>
      <c r="H61" s="12">
        <f t="shared" si="10"/>
        <v>0.6549860815457672</v>
      </c>
      <c r="K61" s="103"/>
      <c r="L61" s="183"/>
      <c r="M61" s="103"/>
    </row>
    <row r="62" spans="2:13" ht="12">
      <c r="B62" s="64" t="s">
        <v>30</v>
      </c>
      <c r="C62" s="179">
        <f>'[42]PO'!$AI187</f>
        <v>2401</v>
      </c>
      <c r="D62" s="179">
        <f>'[3]PO'!$Z187</f>
        <v>3172.9</v>
      </c>
      <c r="E62" s="181">
        <f>IF(OR(G31="",G31=0),"",C62/G31)</f>
        <v>0.8003333333333333</v>
      </c>
      <c r="F62" s="134">
        <f>IF(OR(H31="",H31=0),"",D62/H31)</f>
        <v>0.6820800550324605</v>
      </c>
      <c r="G62" s="133">
        <f t="shared" si="8"/>
        <v>11.825327830087284</v>
      </c>
      <c r="H62" s="12">
        <f t="shared" si="10"/>
        <v>0.8823529411764706</v>
      </c>
      <c r="K62" s="103"/>
      <c r="L62" s="183"/>
      <c r="M62" s="103"/>
    </row>
    <row r="63" spans="2:13" ht="12">
      <c r="B63" s="64"/>
      <c r="C63" s="131"/>
      <c r="D63" s="131"/>
      <c r="E63" s="135"/>
      <c r="F63" s="132">
        <f>IF(OR(H32="",H32=0),"",D63/H32)</f>
      </c>
      <c r="G63" s="133"/>
      <c r="H63" s="12"/>
      <c r="K63" s="103"/>
      <c r="L63" s="183"/>
      <c r="M63" s="103"/>
    </row>
    <row r="64" spans="2:13" ht="12.75" thickBot="1">
      <c r="B64" s="136" t="s">
        <v>31</v>
      </c>
      <c r="C64" s="137">
        <f>IF(SUM(C43:C62)=0,"",SUM(C43:C62))</f>
        <v>266172</v>
      </c>
      <c r="D64" s="137">
        <f>IF(SUM(D43:D62)=0,"",SUM(D43:D62))</f>
        <v>268752.30000000005</v>
      </c>
      <c r="E64" s="138">
        <f>IF(OR(G33="",G33=0),"",C64/G33)</f>
        <v>0.6516620108654404</v>
      </c>
      <c r="F64" s="139">
        <f>IF(OR(H33="",H33=0),"",D64/H33)</f>
        <v>0.67917732176202</v>
      </c>
      <c r="G64" s="140">
        <f t="shared" si="8"/>
        <v>-2.751531089657955</v>
      </c>
      <c r="H64" s="141">
        <f>IF(E33="","",(G33/E33))</f>
        <v>0.7775023779960036</v>
      </c>
      <c r="K64" s="103"/>
      <c r="L64" s="183"/>
      <c r="M64" s="103"/>
    </row>
    <row r="65" spans="11:13" ht="10.5">
      <c r="K65" s="103"/>
      <c r="L65" s="103"/>
      <c r="M65" s="103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C8" sqref="C8:F8"/>
    </sheetView>
  </sheetViews>
  <sheetFormatPr defaultColWidth="12" defaultRowHeight="11.25"/>
  <cols>
    <col min="1" max="1" width="5.66015625" style="1" hidden="1" customWidth="1"/>
    <col min="2" max="2" width="26.66015625" style="1" customWidth="1"/>
    <col min="3" max="3" width="14.66015625" style="2" customWidth="1"/>
    <col min="4" max="4" width="14.66015625" style="3" customWidth="1"/>
    <col min="5" max="5" width="14.16015625" style="2" customWidth="1"/>
    <col min="6" max="7" width="14.66015625" style="2" customWidth="1"/>
    <col min="8" max="8" width="16.5" style="4" customWidth="1"/>
    <col min="9" max="9" width="16.5" style="5" customWidth="1"/>
    <col min="10" max="10" width="14.66015625" style="1" customWidth="1"/>
    <col min="11" max="11" width="13.66015625" style="1" customWidth="1"/>
    <col min="12" max="12" width="22" style="1" customWidth="1"/>
    <col min="13" max="15" width="10.66015625" style="1" customWidth="1"/>
    <col min="16" max="16" width="11.5" style="1" customWidth="1"/>
    <col min="17" max="16384" width="11.5" style="1" customWidth="1"/>
  </cols>
  <sheetData>
    <row r="1" spans="1:2" ht="12">
      <c r="A1" s="1">
        <v>10285</v>
      </c>
      <c r="B1" s="46" t="s">
        <v>36</v>
      </c>
    </row>
    <row r="2" spans="1:5" ht="12.75">
      <c r="A2" s="1">
        <v>18512</v>
      </c>
      <c r="B2" s="142"/>
      <c r="C2" s="156"/>
      <c r="E2" s="7"/>
    </row>
    <row r="3" ht="15" customHeight="1" hidden="1">
      <c r="A3" s="1">
        <v>31465</v>
      </c>
    </row>
    <row r="4" spans="1:5" s="6" customFormat="1" ht="15" customHeight="1" thickBot="1">
      <c r="A4" s="6">
        <v>6356</v>
      </c>
      <c r="B4" s="14"/>
      <c r="D4" s="7"/>
      <c r="E4" s="8"/>
    </row>
    <row r="5" spans="1:10" ht="30">
      <c r="A5" s="1">
        <v>13608</v>
      </c>
      <c r="B5" s="52" t="s">
        <v>69</v>
      </c>
      <c r="C5" s="52"/>
      <c r="D5" s="53"/>
      <c r="E5" s="54"/>
      <c r="F5" s="54"/>
      <c r="G5" s="54"/>
      <c r="H5" s="54"/>
      <c r="I5" s="55"/>
      <c r="J5" s="56"/>
    </row>
    <row r="6" spans="1:8" ht="15" customHeight="1">
      <c r="A6" s="1">
        <v>7877</v>
      </c>
      <c r="B6" s="57"/>
      <c r="C6"/>
      <c r="D6"/>
      <c r="E6"/>
      <c r="F6"/>
      <c r="G6"/>
      <c r="H6"/>
    </row>
    <row r="7" ht="11.25" thickBot="1">
      <c r="A7" s="1">
        <v>1679</v>
      </c>
    </row>
    <row r="8" spans="1:17" ht="16.5" thickTop="1">
      <c r="A8" s="1">
        <v>16914</v>
      </c>
      <c r="B8" s="60" t="s">
        <v>0</v>
      </c>
      <c r="C8" s="161" t="s">
        <v>1</v>
      </c>
      <c r="D8" s="162"/>
      <c r="E8" s="162"/>
      <c r="F8" s="163"/>
      <c r="G8" s="61" t="s">
        <v>57</v>
      </c>
      <c r="H8" s="61" t="s">
        <v>43</v>
      </c>
      <c r="I8" s="62"/>
      <c r="J8" s="63" t="s">
        <v>3</v>
      </c>
      <c r="K8" s="63"/>
      <c r="M8" s="18" t="s">
        <v>0</v>
      </c>
      <c r="N8" s="21"/>
      <c r="O8" s="22" t="s">
        <v>1</v>
      </c>
      <c r="P8" s="32"/>
      <c r="Q8" s="61" t="s">
        <v>43</v>
      </c>
    </row>
    <row r="9" spans="1:17" ht="12.75">
      <c r="A9" s="1">
        <v>7818</v>
      </c>
      <c r="B9" s="64"/>
      <c r="C9" s="88" t="s">
        <v>57</v>
      </c>
      <c r="D9" s="89" t="s">
        <v>57</v>
      </c>
      <c r="E9" s="89" t="s">
        <v>57</v>
      </c>
      <c r="F9" s="90" t="s">
        <v>59</v>
      </c>
      <c r="G9" s="66" t="s">
        <v>4</v>
      </c>
      <c r="H9" s="66" t="s">
        <v>4</v>
      </c>
      <c r="I9" s="67" t="s">
        <v>2</v>
      </c>
      <c r="J9" s="68"/>
      <c r="K9" s="69"/>
      <c r="M9" s="10" t="s">
        <v>60</v>
      </c>
      <c r="N9" s="23"/>
      <c r="O9" s="24"/>
      <c r="P9" s="33"/>
      <c r="Q9" s="66" t="s">
        <v>4</v>
      </c>
    </row>
    <row r="10" spans="1:17" ht="12" customHeight="1">
      <c r="A10" s="1">
        <v>30702</v>
      </c>
      <c r="B10" s="64"/>
      <c r="C10" s="91" t="s">
        <v>5</v>
      </c>
      <c r="D10" s="92" t="s">
        <v>6</v>
      </c>
      <c r="E10" s="65" t="s">
        <v>7</v>
      </c>
      <c r="F10" s="93" t="s">
        <v>7</v>
      </c>
      <c r="G10" s="33" t="s">
        <v>8</v>
      </c>
      <c r="H10" s="33" t="s">
        <v>8</v>
      </c>
      <c r="I10" s="70" t="s">
        <v>14</v>
      </c>
      <c r="J10" s="84" t="s">
        <v>61</v>
      </c>
      <c r="K10" s="84" t="s">
        <v>44</v>
      </c>
      <c r="L10" s="59"/>
      <c r="M10" s="10" t="s">
        <v>62</v>
      </c>
      <c r="N10" s="25" t="s">
        <v>5</v>
      </c>
      <c r="O10" s="26" t="s">
        <v>6</v>
      </c>
      <c r="P10" s="25" t="s">
        <v>7</v>
      </c>
      <c r="Q10" s="33" t="s">
        <v>8</v>
      </c>
    </row>
    <row r="11" spans="1:17" ht="12">
      <c r="A11" s="1">
        <v>31458</v>
      </c>
      <c r="B11" s="71"/>
      <c r="C11" s="94" t="s">
        <v>9</v>
      </c>
      <c r="D11" s="28" t="s">
        <v>10</v>
      </c>
      <c r="E11" s="72" t="s">
        <v>11</v>
      </c>
      <c r="F11" s="95" t="s">
        <v>11</v>
      </c>
      <c r="G11" s="27" t="s">
        <v>12</v>
      </c>
      <c r="H11" s="27" t="s">
        <v>13</v>
      </c>
      <c r="I11" s="73"/>
      <c r="J11" s="74"/>
      <c r="K11" s="75"/>
      <c r="M11" s="19"/>
      <c r="N11" s="27" t="s">
        <v>9</v>
      </c>
      <c r="O11" s="28" t="s">
        <v>10</v>
      </c>
      <c r="P11" s="27" t="s">
        <v>11</v>
      </c>
      <c r="Q11" s="27" t="s">
        <v>13</v>
      </c>
    </row>
    <row r="12" spans="1:17" ht="13.5" customHeight="1">
      <c r="A12" s="1">
        <v>60665</v>
      </c>
      <c r="B12" s="76" t="s">
        <v>15</v>
      </c>
      <c r="C12" s="77">
        <f>IF(ISERROR('[1]Récolte_N'!$F$24)=TRUE,"",'[1]Récolte_N'!$F$24)</f>
        <v>2015</v>
      </c>
      <c r="D12" s="77">
        <f aca="true" t="shared" si="0" ref="D12:D31">IF(OR(C12="",C12=0),"",(E12/C12)*10)</f>
        <v>24.68982630272953</v>
      </c>
      <c r="E12" s="78">
        <f>IF(ISERROR('[1]Récolte_N'!$H$24)=TRUE,"",'[1]Récolte_N'!$H$24)</f>
        <v>4975</v>
      </c>
      <c r="F12" s="78">
        <f>P12</f>
        <v>3275</v>
      </c>
      <c r="G12" s="43">
        <f>IF(ISERROR('[1]Récolte_N'!$I$24)=TRUE,"",'[1]Récolte_N'!$I$24)</f>
        <v>1525</v>
      </c>
      <c r="H12" s="43">
        <f>Q12</f>
        <v>1449.4</v>
      </c>
      <c r="I12" s="79">
        <f>IF(OR(H12=0,H12=""),"",(G12/H12)-1)</f>
        <v>0.05215951428177168</v>
      </c>
      <c r="J12" s="47">
        <f>E12-G12</f>
        <v>3450</v>
      </c>
      <c r="K12" s="48">
        <f>P12-H12</f>
        <v>1825.6</v>
      </c>
      <c r="L12" s="58"/>
      <c r="M12" s="20" t="s">
        <v>15</v>
      </c>
      <c r="N12" s="77">
        <f>IF(ISERROR('[2]Récolte_N'!$F$24)=TRUE,"",'[2]Récolte_N'!$F$24)</f>
        <v>1320</v>
      </c>
      <c r="O12" s="77">
        <f aca="true" t="shared" si="1" ref="O12:O19">IF(OR(N12="",N12=0),"",(P12/N12)*10)</f>
        <v>24.81060606060606</v>
      </c>
      <c r="P12" s="78">
        <f>IF(ISERROR('[2]Récolte_N'!$H$24)=TRUE,"",'[2]Récolte_N'!$H$24)</f>
        <v>3275</v>
      </c>
      <c r="Q12" s="43">
        <f>'[3]FE'!$AI168</f>
        <v>1449.4</v>
      </c>
    </row>
    <row r="13" spans="1:17" ht="13.5" customHeight="1">
      <c r="A13" s="1">
        <v>7280</v>
      </c>
      <c r="B13" s="80" t="s">
        <v>40</v>
      </c>
      <c r="C13" s="77">
        <f>IF(ISERROR('[4]Récolte_N'!$F$24)=TRUE,"",'[4]Récolte_N'!$F$24)</f>
        <v>626</v>
      </c>
      <c r="D13" s="77">
        <f t="shared" si="0"/>
        <v>26.69329073482428</v>
      </c>
      <c r="E13" s="78">
        <f>IF(ISERROR('[4]Récolte_N'!$H$24)=TRUE,"",'[4]Récolte_N'!$H$24)</f>
        <v>1671</v>
      </c>
      <c r="F13" s="78">
        <f>P13</f>
        <v>1013</v>
      </c>
      <c r="G13" s="43">
        <f>IF(ISERROR('[4]Récolte_N'!$I$24)=TRUE,"",'[4]Récolte_N'!$I$24)</f>
        <v>330</v>
      </c>
      <c r="H13" s="43">
        <f>Q13</f>
        <v>308.5</v>
      </c>
      <c r="I13" s="79">
        <f>IF(OR(H13=0,H13=""),"",(G13/H13)-1)</f>
        <v>0.06969205834683945</v>
      </c>
      <c r="J13" s="47">
        <f aca="true" t="shared" si="2" ref="J13:J31">E13-G13</f>
        <v>1341</v>
      </c>
      <c r="K13" s="48">
        <f>P13-H13</f>
        <v>704.5</v>
      </c>
      <c r="L13" s="58"/>
      <c r="M13" s="98" t="s">
        <v>40</v>
      </c>
      <c r="N13" s="77">
        <f>IF(ISERROR('[5]Récolte_N'!$F$24)=TRUE,"",'[5]Récolte_N'!$F$24)</f>
        <v>378</v>
      </c>
      <c r="O13" s="77">
        <f t="shared" si="1"/>
        <v>26.7989417989418</v>
      </c>
      <c r="P13" s="78">
        <f>IF(ISERROR('[5]Récolte_N'!$H$24)=TRUE,"",'[5]Récolte_N'!$H$24)</f>
        <v>1013</v>
      </c>
      <c r="Q13" s="43">
        <f>'[3]FE'!$AI169</f>
        <v>308.5</v>
      </c>
    </row>
    <row r="14" spans="1:17" ht="13.5" customHeight="1">
      <c r="A14" s="1">
        <v>17376</v>
      </c>
      <c r="B14" s="80" t="s">
        <v>16</v>
      </c>
      <c r="C14" s="77">
        <f>IF(ISERROR('[6]Récolte_N'!$F$24)=TRUE,"",'[6]Récolte_N'!$F$24)</f>
        <v>2380</v>
      </c>
      <c r="D14" s="77">
        <f t="shared" si="0"/>
        <v>21</v>
      </c>
      <c r="E14" s="78">
        <f>IF(ISERROR('[6]Récolte_N'!$H$24)=TRUE,"",'[6]Récolte_N'!$H$24)</f>
        <v>4998</v>
      </c>
      <c r="F14" s="99">
        <f>P14</f>
        <v>4368</v>
      </c>
      <c r="G14" s="43">
        <f>IF(ISERROR('[6]Récolte_N'!$I$24)=TRUE,"",'[6]Récolte_N'!$I$24)</f>
        <v>1800</v>
      </c>
      <c r="H14" s="100">
        <f>Q14</f>
        <v>2099.8</v>
      </c>
      <c r="I14" s="79">
        <f aca="true" t="shared" si="3" ref="I14:I31">IF(OR(H14=0,H14=""),"",(G14/H14)-1)</f>
        <v>-0.14277550242880277</v>
      </c>
      <c r="J14" s="47">
        <f t="shared" si="2"/>
        <v>3198</v>
      </c>
      <c r="K14" s="48">
        <f aca="true" t="shared" si="4" ref="K14:K31">P14-H14</f>
        <v>2268.2</v>
      </c>
      <c r="L14" s="58"/>
      <c r="M14" s="10" t="s">
        <v>16</v>
      </c>
      <c r="N14" s="77">
        <f>IF(ISERROR('[7]Récolte_N'!$F$24)=TRUE,"",'[7]Récolte_N'!$F$24)</f>
        <v>1680</v>
      </c>
      <c r="O14" s="77">
        <f t="shared" si="1"/>
        <v>26</v>
      </c>
      <c r="P14" s="78">
        <f>IF(ISERROR('[7]Récolte_N'!$H$24)=TRUE,"",'[7]Récolte_N'!$H$24)</f>
        <v>4368</v>
      </c>
      <c r="Q14" s="43">
        <f>'[3]FE'!$AI170</f>
        <v>2099.8</v>
      </c>
    </row>
    <row r="15" spans="1:17" ht="13.5" customHeight="1">
      <c r="A15" s="1">
        <v>26391</v>
      </c>
      <c r="B15" s="80" t="s">
        <v>37</v>
      </c>
      <c r="C15" s="77">
        <f>IF(ISERROR('[8]Récolte_N'!$F$24)=TRUE,"",'[8]Récolte_N'!$F$24)</f>
        <v>620</v>
      </c>
      <c r="D15" s="77">
        <f t="shared" si="0"/>
        <v>45</v>
      </c>
      <c r="E15" s="78">
        <f>IF(ISERROR('[8]Récolte_N'!$H$24)=TRUE,"",'[8]Récolte_N'!$H$24)</f>
        <v>2790</v>
      </c>
      <c r="F15" s="99">
        <f aca="true" t="shared" si="5" ref="F15:F30">P15</f>
        <v>1748</v>
      </c>
      <c r="G15" s="43">
        <f>IF(ISERROR('[8]Récolte_N'!$I$24)=TRUE,"",'[8]Récolte_N'!$I$24)</f>
        <v>350</v>
      </c>
      <c r="H15" s="100">
        <f aca="true" t="shared" si="6" ref="H15:H31">Q15</f>
        <v>455.5</v>
      </c>
      <c r="I15" s="79">
        <f t="shared" si="3"/>
        <v>-0.23161361141602632</v>
      </c>
      <c r="J15" s="47">
        <f t="shared" si="2"/>
        <v>2440</v>
      </c>
      <c r="K15" s="48">
        <f t="shared" si="4"/>
        <v>1292.5</v>
      </c>
      <c r="L15" s="58"/>
      <c r="M15" s="10" t="s">
        <v>37</v>
      </c>
      <c r="N15" s="77">
        <f>IF(ISERROR('[9]Récolte_N'!$F$24)=TRUE,"",'[9]Récolte_N'!$F$24)</f>
        <v>460</v>
      </c>
      <c r="O15" s="77">
        <f t="shared" si="1"/>
        <v>38</v>
      </c>
      <c r="P15" s="78">
        <f>IF(ISERROR('[9]Récolte_N'!$H$24)=TRUE,"",'[9]Récolte_N'!$H$24)</f>
        <v>1748</v>
      </c>
      <c r="Q15" s="43">
        <f>'[3]FE'!$AI171</f>
        <v>455.5</v>
      </c>
    </row>
    <row r="16" spans="1:17" ht="13.5" customHeight="1">
      <c r="A16" s="1">
        <v>19136</v>
      </c>
      <c r="B16" s="80" t="s">
        <v>17</v>
      </c>
      <c r="C16" s="77">
        <f>IF(ISERROR('[10]Récolte_N'!$F$24)=TRUE,"",'[10]Récolte_N'!$F$24)</f>
        <v>4100</v>
      </c>
      <c r="D16" s="77">
        <f t="shared" si="0"/>
        <v>45</v>
      </c>
      <c r="E16" s="78">
        <f>IF(ISERROR('[10]Récolte_N'!$H$24)=TRUE,"",'[10]Récolte_N'!$H$24)</f>
        <v>18450</v>
      </c>
      <c r="F16" s="99">
        <f t="shared" si="5"/>
        <v>25500</v>
      </c>
      <c r="G16" s="43">
        <f>IF(ISERROR('[10]Récolte_N'!$I$24)=TRUE,"",'[10]Récolte_N'!$I$24)</f>
        <v>16000</v>
      </c>
      <c r="H16" s="100">
        <f t="shared" si="6"/>
        <v>19937.3</v>
      </c>
      <c r="I16" s="79">
        <f t="shared" si="3"/>
        <v>-0.19748411269329347</v>
      </c>
      <c r="J16" s="47">
        <f t="shared" si="2"/>
        <v>2450</v>
      </c>
      <c r="K16" s="48">
        <f t="shared" si="4"/>
        <v>5562.700000000001</v>
      </c>
      <c r="L16" s="58"/>
      <c r="M16" s="10" t="s">
        <v>17</v>
      </c>
      <c r="N16" s="77">
        <f>IF(ISERROR('[11]Récolte_N'!$F$24)=TRUE,"",'[11]Récolte_N'!$F$24)</f>
        <v>5100</v>
      </c>
      <c r="O16" s="77">
        <f t="shared" si="1"/>
        <v>50</v>
      </c>
      <c r="P16" s="78">
        <f>IF(ISERROR('[11]Récolte_N'!$H$24)=TRUE,"",'[11]Récolte_N'!$H$24)</f>
        <v>25500</v>
      </c>
      <c r="Q16" s="43">
        <f>'[3]FE'!$AI172</f>
        <v>19937.3</v>
      </c>
    </row>
    <row r="17" spans="1:17" ht="13.5" customHeight="1">
      <c r="A17" s="1">
        <v>1790</v>
      </c>
      <c r="B17" s="80" t="s">
        <v>18</v>
      </c>
      <c r="C17" s="77">
        <f>IF(ISERROR('[12]Récolte_N'!$F$24)=TRUE,"",'[12]Récolte_N'!$F$24)</f>
        <v>15500</v>
      </c>
      <c r="D17" s="77">
        <f t="shared" si="0"/>
        <v>42.70967741935483</v>
      </c>
      <c r="E17" s="78">
        <f>IF(ISERROR('[12]Récolte_N'!$H$24)=TRUE,"",'[12]Récolte_N'!$H$24)</f>
        <v>66200</v>
      </c>
      <c r="F17" s="99">
        <f t="shared" si="5"/>
        <v>59270</v>
      </c>
      <c r="G17" s="43">
        <f>IF(ISERROR('[12]Récolte_N'!$I$24)=TRUE,"",'[12]Récolte_N'!$I$24)</f>
        <v>62000</v>
      </c>
      <c r="H17" s="100">
        <f t="shared" si="6"/>
        <v>56938.4</v>
      </c>
      <c r="I17" s="79">
        <f t="shared" si="3"/>
        <v>0.08889607013895717</v>
      </c>
      <c r="J17" s="47">
        <f t="shared" si="2"/>
        <v>4200</v>
      </c>
      <c r="K17" s="48">
        <f t="shared" si="4"/>
        <v>2331.5999999999985</v>
      </c>
      <c r="L17" s="58"/>
      <c r="M17" s="10" t="s">
        <v>18</v>
      </c>
      <c r="N17" s="77">
        <f>IF(ISERROR('[13]Récolte_N'!$F$24)=TRUE,"",'[13]Récolte_N'!$F$24)</f>
        <v>15900</v>
      </c>
      <c r="O17" s="77">
        <f t="shared" si="1"/>
        <v>37.27672955974843</v>
      </c>
      <c r="P17" s="78">
        <f>IF(ISERROR('[13]Récolte_N'!$H$24)=TRUE,"",'[13]Récolte_N'!$H$24)</f>
        <v>59270</v>
      </c>
      <c r="Q17" s="43">
        <f>'[3]FE'!$AI173</f>
        <v>56938.4</v>
      </c>
    </row>
    <row r="18" spans="1:17" ht="13.5" customHeight="1">
      <c r="A18" s="1" t="s">
        <v>20</v>
      </c>
      <c r="B18" s="80" t="s">
        <v>19</v>
      </c>
      <c r="C18" s="77">
        <f>IF(ISERROR('[14]Récolte_N'!$F$24)=TRUE,"",'[14]Récolte_N'!$F$24)</f>
        <v>227</v>
      </c>
      <c r="D18" s="77">
        <f t="shared" si="0"/>
        <v>16.519823788546255</v>
      </c>
      <c r="E18" s="78">
        <f>IF(ISERROR('[14]Récolte_N'!$H$24)=TRUE,"",'[14]Récolte_N'!$H$24)</f>
        <v>375</v>
      </c>
      <c r="F18" s="99">
        <f t="shared" si="5"/>
        <v>260</v>
      </c>
      <c r="G18" s="43">
        <f>IF(ISERROR('[14]Récolte_N'!$I$24)=TRUE,"",'[14]Récolte_N'!$I$24)</f>
        <v>170</v>
      </c>
      <c r="H18" s="100">
        <f t="shared" si="6"/>
        <v>115.8</v>
      </c>
      <c r="I18" s="79">
        <f t="shared" si="3"/>
        <v>0.46804835924006905</v>
      </c>
      <c r="J18" s="47">
        <f t="shared" si="2"/>
        <v>205</v>
      </c>
      <c r="K18" s="48">
        <f t="shared" si="4"/>
        <v>144.2</v>
      </c>
      <c r="L18" s="58"/>
      <c r="M18" s="10" t="s">
        <v>19</v>
      </c>
      <c r="N18" s="77">
        <f>IF(ISERROR('[15]Récolte_N'!$F$24)=TRUE,"",'[15]Récolte_N'!$F$24)</f>
        <v>153</v>
      </c>
      <c r="O18" s="77">
        <f t="shared" si="1"/>
        <v>16.99346405228758</v>
      </c>
      <c r="P18" s="78">
        <f>IF(ISERROR('[15]Récolte_N'!$H$24)=TRUE,"",'[15]Récolte_N'!$H$24)</f>
        <v>260</v>
      </c>
      <c r="Q18" s="43">
        <f>'[3]FE'!$AI174</f>
        <v>115.8</v>
      </c>
    </row>
    <row r="19" spans="1:17" ht="13.5" customHeight="1">
      <c r="A19" s="1" t="s">
        <v>20</v>
      </c>
      <c r="B19" s="80" t="s">
        <v>21</v>
      </c>
      <c r="C19" s="77">
        <f>IF(ISERROR('[16]Récolte_N'!$F$24)=TRUE,"",'[16]Récolte_N'!$F$24)</f>
        <v>0</v>
      </c>
      <c r="D19" s="77">
        <f t="shared" si="0"/>
      </c>
      <c r="E19" s="78">
        <f>IF(ISERROR('[16]Récolte_N'!$H$24)=TRUE,"",'[16]Récolte_N'!$H$24)</f>
      </c>
      <c r="F19" s="99">
        <f t="shared" si="5"/>
      </c>
      <c r="G19" s="43">
        <f>IF(ISERROR('[16]Récolte_N'!$I$24)=TRUE,"",'[16]Récolte_N'!$I$24)</f>
      </c>
      <c r="H19" s="100">
        <f t="shared" si="6"/>
        <v>175.6</v>
      </c>
      <c r="I19" s="79" t="e">
        <f t="shared" si="3"/>
        <v>#VALUE!</v>
      </c>
      <c r="J19" s="47" t="e">
        <f t="shared" si="2"/>
        <v>#VALUE!</v>
      </c>
      <c r="K19" s="48" t="e">
        <f t="shared" si="4"/>
        <v>#VALUE!</v>
      </c>
      <c r="L19" s="58"/>
      <c r="M19" s="10" t="s">
        <v>21</v>
      </c>
      <c r="N19" s="77">
        <f>IF(ISERROR('[17]Récolte_N'!$F$24)=TRUE,"",'[17]Récolte_N'!$F$24)</f>
        <v>0</v>
      </c>
      <c r="O19" s="77">
        <f t="shared" si="1"/>
      </c>
      <c r="P19" s="78">
        <f>IF(ISERROR('[17]Récolte_N'!$H$24)=TRUE,"",'[17]Récolte_N'!$H$24)</f>
      </c>
      <c r="Q19" s="43">
        <f>'[3]FE'!$AI175</f>
        <v>175.6</v>
      </c>
    </row>
    <row r="20" spans="1:17" ht="13.5" customHeight="1">
      <c r="A20" s="1" t="s">
        <v>20</v>
      </c>
      <c r="B20" s="80" t="s">
        <v>35</v>
      </c>
      <c r="C20" s="77">
        <f>IF(ISERROR('[18]Récolte_N'!$F$24)=TRUE,"",'[18]Récolte_N'!$F$24)</f>
        <v>5930</v>
      </c>
      <c r="D20" s="77">
        <f>IF(OR(C20="",C20=0),"",(E20/C20)*10)</f>
        <v>29.342327150084316</v>
      </c>
      <c r="E20" s="78">
        <f>IF(ISERROR('[18]Récolte_N'!$H$24)=TRUE,"",'[18]Récolte_N'!$H$24)</f>
        <v>17400</v>
      </c>
      <c r="F20" s="99">
        <f t="shared" si="5"/>
        <v>14899</v>
      </c>
      <c r="G20" s="43">
        <f>IF(ISERROR('[18]Récolte_N'!$I$24)=TRUE,"",'[18]Récolte_N'!$I$24)</f>
        <v>15100</v>
      </c>
      <c r="H20" s="100">
        <f t="shared" si="6"/>
        <v>12697.3</v>
      </c>
      <c r="I20" s="79">
        <f t="shared" si="3"/>
        <v>0.18922920620919426</v>
      </c>
      <c r="J20" s="47">
        <f t="shared" si="2"/>
        <v>2300</v>
      </c>
      <c r="K20" s="48">
        <f t="shared" si="4"/>
        <v>2201.7000000000007</v>
      </c>
      <c r="L20" s="58"/>
      <c r="M20" s="10" t="s">
        <v>35</v>
      </c>
      <c r="N20" s="77">
        <f>IF(ISERROR('[19]Récolte_N'!$F$24)=TRUE,"",'[19]Récolte_N'!$F$24)</f>
        <v>4370</v>
      </c>
      <c r="O20" s="77">
        <f>IF(OR(N20="",N20=0),"",(P20/N20)*10)</f>
        <v>34.09382151029748</v>
      </c>
      <c r="P20" s="78">
        <f>IF(ISERROR('[19]Récolte_N'!$H$24)=TRUE,"",'[19]Récolte_N'!$H$24)</f>
        <v>14899</v>
      </c>
      <c r="Q20" s="43">
        <f>'[3]FE'!$AI176</f>
        <v>12697.3</v>
      </c>
    </row>
    <row r="21" spans="1:17" ht="13.5" customHeight="1">
      <c r="A21" s="1" t="s">
        <v>20</v>
      </c>
      <c r="B21" s="80" t="s">
        <v>22</v>
      </c>
      <c r="C21" s="77">
        <f>IF(ISERROR('[20]Récolte_N'!$F$24)=TRUE,"",'[20]Récolte_N'!$F$24)</f>
        <v>2090</v>
      </c>
      <c r="D21" s="77">
        <f>IF(OR(C21="",C21=0),"",(E21/C21)*10)</f>
        <v>34.44976076555024</v>
      </c>
      <c r="E21" s="78">
        <f>IF(ISERROR('[20]Récolte_N'!$H$24)=TRUE,"",'[20]Récolte_N'!$H$24)</f>
        <v>7200</v>
      </c>
      <c r="F21" s="99">
        <f t="shared" si="5"/>
        <v>5670</v>
      </c>
      <c r="G21" s="43">
        <f>IF(ISERROR('[20]Récolte_N'!$I$24)=TRUE,"",'[20]Récolte_N'!$I$24)</f>
        <v>2500</v>
      </c>
      <c r="H21" s="100">
        <f t="shared" si="6"/>
        <v>3106.8</v>
      </c>
      <c r="I21" s="79">
        <f t="shared" si="3"/>
        <v>-0.1953135058581177</v>
      </c>
      <c r="J21" s="47">
        <f t="shared" si="2"/>
        <v>4700</v>
      </c>
      <c r="K21" s="48">
        <f t="shared" si="4"/>
        <v>2563.2</v>
      </c>
      <c r="L21" s="58"/>
      <c r="M21" s="10" t="s">
        <v>22</v>
      </c>
      <c r="N21" s="77">
        <f>IF(ISERROR('[21]Récolte_N'!$F$24)=TRUE,"",'[21]Récolte_N'!$F$24)</f>
        <v>1580</v>
      </c>
      <c r="O21" s="77">
        <f>IF(OR(N21="",N21=0),"",(P21/N21)*10)</f>
        <v>35.88607594936709</v>
      </c>
      <c r="P21" s="78">
        <f>IF(ISERROR('[21]Récolte_N'!$H$24)=TRUE,"",'[21]Récolte_N'!$H$24)</f>
        <v>5670</v>
      </c>
      <c r="Q21" s="43">
        <f>'[3]FE'!$AI177</f>
        <v>3106.8</v>
      </c>
    </row>
    <row r="22" spans="1:17" ht="13.5" customHeight="1">
      <c r="A22" s="1" t="s">
        <v>20</v>
      </c>
      <c r="B22" s="80" t="s">
        <v>38</v>
      </c>
      <c r="C22" s="77">
        <f>IF(ISERROR('[22]Récolte_N'!$F$24)=TRUE,"",'[22]Récolte_N'!$F$24)</f>
        <v>0</v>
      </c>
      <c r="D22" s="77">
        <f>IF(OR(C22="",C22=0),"",(E22/C22)*10)</f>
      </c>
      <c r="E22" s="78">
        <f>IF(ISERROR('[22]Récolte_N'!$H$24)=TRUE,"",'[22]Récolte_N'!$H$24)</f>
      </c>
      <c r="F22" s="99">
        <f t="shared" si="5"/>
      </c>
      <c r="G22" s="43">
        <f>IF(ISERROR('[22]Récolte_N'!$I$24)=TRUE,"",'[22]Récolte_N'!$I$24)</f>
      </c>
      <c r="H22" s="100">
        <f t="shared" si="6"/>
        <v>15.9</v>
      </c>
      <c r="I22" s="79" t="e">
        <f t="shared" si="3"/>
        <v>#VALUE!</v>
      </c>
      <c r="J22" s="47" t="e">
        <f t="shared" si="2"/>
        <v>#VALUE!</v>
      </c>
      <c r="K22" s="48" t="e">
        <f t="shared" si="4"/>
        <v>#VALUE!</v>
      </c>
      <c r="L22" s="58"/>
      <c r="M22" s="10" t="s">
        <v>38</v>
      </c>
      <c r="N22" s="77">
        <f>IF(ISERROR('[23]Récolte_N'!$F$24)=TRUE,"",'[23]Récolte_N'!$F$24)</f>
        <v>0</v>
      </c>
      <c r="O22" s="77">
        <f>IF(OR(N22="",N22=0),"",(P22/N22)*10)</f>
      </c>
      <c r="P22" s="78">
        <f>IF(ISERROR('[23]Récolte_N'!$H$24)=TRUE,"",'[23]Récolte_N'!$H$24)</f>
      </c>
      <c r="Q22" s="43">
        <f>'[3]FE'!$AI178</f>
        <v>15.9</v>
      </c>
    </row>
    <row r="23" spans="1:17" ht="13.5" customHeight="1">
      <c r="A23" s="1" t="s">
        <v>20</v>
      </c>
      <c r="B23" s="80" t="s">
        <v>23</v>
      </c>
      <c r="C23" s="77">
        <f>IF(ISERROR('[24]Récolte_N'!$F$24)=TRUE,"",'[24]Récolte_N'!$F$24)</f>
        <v>1397</v>
      </c>
      <c r="D23" s="77">
        <f t="shared" si="0"/>
        <v>33.483178239083756</v>
      </c>
      <c r="E23" s="78">
        <f>IF(ISERROR('[24]Récolte_N'!$H$24)=TRUE,"",'[24]Récolte_N'!$H$24)</f>
        <v>4677.6</v>
      </c>
      <c r="F23" s="99">
        <f t="shared" si="5"/>
        <v>4099.8</v>
      </c>
      <c r="G23" s="43">
        <f>IF(ISERROR('[24]Récolte_N'!$I$24)=TRUE,"",'[24]Récolte_N'!$I$24)</f>
        <v>2640</v>
      </c>
      <c r="H23" s="100">
        <f t="shared" si="6"/>
        <v>1676.1</v>
      </c>
      <c r="I23" s="79">
        <f t="shared" si="3"/>
        <v>0.5750850187936281</v>
      </c>
      <c r="J23" s="47">
        <f t="shared" si="2"/>
        <v>2037.6000000000004</v>
      </c>
      <c r="K23" s="48">
        <f t="shared" si="4"/>
        <v>2423.7000000000003</v>
      </c>
      <c r="L23" s="229"/>
      <c r="M23" s="10" t="s">
        <v>23</v>
      </c>
      <c r="N23" s="77">
        <f>IF(ISERROR('[25]Récolte_N'!$F$24)=TRUE,"",'[25]Récolte_N'!$F$24)</f>
        <v>1239</v>
      </c>
      <c r="O23" s="77">
        <f aca="true" t="shared" si="7" ref="O23:O31">IF(OR(N23="",N23=0),"",(P23/N23)*10)</f>
        <v>33.08958837772397</v>
      </c>
      <c r="P23" s="78">
        <f>IF(ISERROR('[25]Récolte_N'!$H$24)=TRUE,"",'[25]Récolte_N'!$H$24)</f>
        <v>4099.8</v>
      </c>
      <c r="Q23" s="43">
        <f>'[3]FE'!$AI179</f>
        <v>1676.1</v>
      </c>
    </row>
    <row r="24" spans="1:17" ht="13.5" customHeight="1">
      <c r="A24" s="1" t="s">
        <v>20</v>
      </c>
      <c r="B24" s="80" t="s">
        <v>24</v>
      </c>
      <c r="C24" s="77">
        <f>IF(ISERROR('[26]Récolte_N'!$F$24)=TRUE,"",'[26]Récolte_N'!$F$24)</f>
        <v>4335</v>
      </c>
      <c r="D24" s="77">
        <f t="shared" si="0"/>
        <v>35.68627450980392</v>
      </c>
      <c r="E24" s="78">
        <f>IF(ISERROR('[26]Récolte_N'!$H$24)=TRUE,"",'[26]Récolte_N'!$H$24)</f>
        <v>15470</v>
      </c>
      <c r="F24" s="99">
        <f t="shared" si="5"/>
        <v>7810</v>
      </c>
      <c r="G24" s="43">
        <f>IF(ISERROR('[26]Récolte_N'!$I$24)=TRUE,"",'[26]Récolte_N'!$I$24)</f>
        <v>3200</v>
      </c>
      <c r="H24" s="100">
        <f t="shared" si="6"/>
        <v>1858</v>
      </c>
      <c r="I24" s="79">
        <f t="shared" si="3"/>
        <v>0.7222820236813778</v>
      </c>
      <c r="J24" s="47">
        <f t="shared" si="2"/>
        <v>12270</v>
      </c>
      <c r="K24" s="48">
        <f t="shared" si="4"/>
        <v>5952</v>
      </c>
      <c r="L24" s="58"/>
      <c r="M24" s="10" t="s">
        <v>24</v>
      </c>
      <c r="N24" s="77">
        <f>IF(ISERROR('[27]Récolte_N'!$F$24)=TRUE,"",'[27]Récolte_N'!$F$24)</f>
        <v>2480</v>
      </c>
      <c r="O24" s="77">
        <f t="shared" si="7"/>
        <v>31.491935483870968</v>
      </c>
      <c r="P24" s="78">
        <f>IF(ISERROR('[27]Récolte_N'!$H$24)=TRUE,"",'[27]Récolte_N'!$H$24)</f>
        <v>7810</v>
      </c>
      <c r="Q24" s="43">
        <f>'[3]FE'!$AI180</f>
        <v>1858</v>
      </c>
    </row>
    <row r="25" spans="1:17" ht="13.5" customHeight="1">
      <c r="A25" s="1" t="s">
        <v>20</v>
      </c>
      <c r="B25" s="80" t="s">
        <v>25</v>
      </c>
      <c r="C25" s="77">
        <f>IF(ISERROR('[28]Récolte_N'!$F$24)=TRUE,"",'[28]Récolte_N'!$F$24)</f>
        <v>4500</v>
      </c>
      <c r="D25" s="77">
        <f t="shared" si="0"/>
        <v>30</v>
      </c>
      <c r="E25" s="78">
        <f>IF(ISERROR('[28]Récolte_N'!$H$24)=TRUE,"",'[28]Récolte_N'!$H$24)</f>
        <v>13500</v>
      </c>
      <c r="F25" s="99">
        <f t="shared" si="5"/>
        <v>11500</v>
      </c>
      <c r="G25" s="43">
        <f>IF(ISERROR('[28]Récolte_N'!$I$24)=TRUE,"",'[28]Récolte_N'!$I$24)</f>
        <v>6600</v>
      </c>
      <c r="H25" s="100">
        <f t="shared" si="6"/>
        <v>7961.2</v>
      </c>
      <c r="I25" s="79">
        <f t="shared" si="3"/>
        <v>-0.17097924935939302</v>
      </c>
      <c r="J25" s="47">
        <f t="shared" si="2"/>
        <v>6900</v>
      </c>
      <c r="K25" s="48">
        <f t="shared" si="4"/>
        <v>3538.8</v>
      </c>
      <c r="L25" s="58"/>
      <c r="M25" s="10" t="s">
        <v>25</v>
      </c>
      <c r="N25" s="77">
        <f>IF(ISERROR('[29]Récolte_N'!$F$24)=TRUE,"",'[29]Récolte_N'!$F$24)</f>
        <v>4000</v>
      </c>
      <c r="O25" s="77">
        <f t="shared" si="7"/>
        <v>28.75</v>
      </c>
      <c r="P25" s="78">
        <f>IF(ISERROR('[29]Récolte_N'!$H$24)=TRUE,"",'[29]Récolte_N'!$H$24)</f>
        <v>11500</v>
      </c>
      <c r="Q25" s="43">
        <f>'[3]FE'!$AI181</f>
        <v>7961.2</v>
      </c>
    </row>
    <row r="26" spans="1:17" ht="13.5" customHeight="1">
      <c r="A26" s="1" t="s">
        <v>20</v>
      </c>
      <c r="B26" s="80" t="s">
        <v>26</v>
      </c>
      <c r="C26" s="77">
        <f>IF(ISERROR('[30]Récolte_N'!$F$24)=TRUE,"",'[30]Récolte_N'!$F$24)</f>
        <v>13800</v>
      </c>
      <c r="D26" s="77">
        <f t="shared" si="0"/>
        <v>39</v>
      </c>
      <c r="E26" s="78">
        <f>IF(ISERROR('[30]Récolte_N'!$H$24)=TRUE,"",'[30]Récolte_N'!$H$24)</f>
        <v>53820</v>
      </c>
      <c r="F26" s="99">
        <f t="shared" si="5"/>
        <v>49025</v>
      </c>
      <c r="G26" s="43">
        <f>IF(ISERROR('[30]Récolte_N'!$I$24)=TRUE,"",'[30]Récolte_N'!$I$24)</f>
        <v>48000</v>
      </c>
      <c r="H26" s="100">
        <f t="shared" si="6"/>
        <v>43476.5</v>
      </c>
      <c r="I26" s="79">
        <f t="shared" si="3"/>
        <v>0.1040447138109093</v>
      </c>
      <c r="J26" s="47">
        <f t="shared" si="2"/>
        <v>5820</v>
      </c>
      <c r="K26" s="48">
        <f t="shared" si="4"/>
        <v>5548.5</v>
      </c>
      <c r="L26" s="58"/>
      <c r="M26" s="10" t="s">
        <v>26</v>
      </c>
      <c r="N26" s="77">
        <f>IF(ISERROR('[31]Récolte_N'!$F$24)=TRUE,"",'[31]Récolte_N'!$F$24)</f>
        <v>13250</v>
      </c>
      <c r="O26" s="77">
        <f t="shared" si="7"/>
        <v>37</v>
      </c>
      <c r="P26" s="78">
        <f>IF(ISERROR('[31]Récolte_N'!$H$24)=TRUE,"",'[31]Récolte_N'!$H$24)</f>
        <v>49025</v>
      </c>
      <c r="Q26" s="43">
        <f>'[3]FE'!$AI182</f>
        <v>43476.5</v>
      </c>
    </row>
    <row r="27" spans="1:17" ht="13.5" customHeight="1">
      <c r="A27" s="1" t="s">
        <v>20</v>
      </c>
      <c r="B27" s="80" t="s">
        <v>27</v>
      </c>
      <c r="C27" s="77">
        <f>IF(ISERROR('[32]Récolte_N'!$F$24)=TRUE,"",'[32]Récolte_N'!$F$24)</f>
        <v>1845</v>
      </c>
      <c r="D27" s="77">
        <f t="shared" si="0"/>
        <v>27.50135501355014</v>
      </c>
      <c r="E27" s="78">
        <f>IF(ISERROR('[32]Récolte_N'!$H$24)=TRUE,"",'[32]Récolte_N'!$H$24)</f>
        <v>5074</v>
      </c>
      <c r="F27" s="99">
        <f t="shared" si="5"/>
        <v>3308</v>
      </c>
      <c r="G27" s="43">
        <f>IF(ISERROR('[32]Récolte_N'!$I$24)=TRUE,"",'[32]Récolte_N'!$I$24)</f>
        <v>1900</v>
      </c>
      <c r="H27" s="100">
        <f t="shared" si="6"/>
        <v>1299.7</v>
      </c>
      <c r="I27" s="79">
        <f t="shared" si="3"/>
        <v>0.4618758174963453</v>
      </c>
      <c r="J27" s="47">
        <f t="shared" si="2"/>
        <v>3174</v>
      </c>
      <c r="K27" s="48">
        <f t="shared" si="4"/>
        <v>2008.3</v>
      </c>
      <c r="L27" s="58"/>
      <c r="M27" s="10" t="s">
        <v>27</v>
      </c>
      <c r="N27" s="77">
        <f>IF(ISERROR('[33]Récolte_N'!$F$24)=TRUE,"",'[33]Récolte_N'!$F$24)</f>
        <v>1215</v>
      </c>
      <c r="O27" s="77">
        <f t="shared" si="7"/>
        <v>27.226337448559672</v>
      </c>
      <c r="P27" s="78">
        <f>IF(ISERROR('[33]Récolte_N'!$H$24)=TRUE,"",'[33]Récolte_N'!$H$24)</f>
        <v>3308</v>
      </c>
      <c r="Q27" s="43">
        <f>'[3]FE'!$AI183</f>
        <v>1299.7</v>
      </c>
    </row>
    <row r="28" spans="1:17" ht="13.5" customHeight="1">
      <c r="A28" s="1" t="s">
        <v>20</v>
      </c>
      <c r="B28" s="80" t="s">
        <v>28</v>
      </c>
      <c r="C28" s="77">
        <f>IF(ISERROR('[34]Récolte_N'!$F$24)=TRUE,"",'[34]Récolte_N'!$F$24)</f>
        <v>6600</v>
      </c>
      <c r="D28" s="77">
        <f t="shared" si="0"/>
        <v>50.8</v>
      </c>
      <c r="E28" s="78">
        <f>IF(ISERROR('[34]Récolte_N'!$H$24)=TRUE,"",'[34]Récolte_N'!$H$24)</f>
        <v>33528</v>
      </c>
      <c r="F28" s="99">
        <f t="shared" si="5"/>
        <v>28689</v>
      </c>
      <c r="G28" s="43">
        <f>IF(ISERROR('[34]Récolte_N'!$I$24)=TRUE,"",'[34]Récolte_N'!$I$24)</f>
        <v>27000</v>
      </c>
      <c r="H28" s="100">
        <f t="shared" si="6"/>
        <v>28833.2</v>
      </c>
      <c r="I28" s="79">
        <f t="shared" si="3"/>
        <v>-0.06357948476062314</v>
      </c>
      <c r="J28" s="47">
        <f t="shared" si="2"/>
        <v>6528</v>
      </c>
      <c r="K28" s="48">
        <f t="shared" si="4"/>
        <v>-144.20000000000073</v>
      </c>
      <c r="L28" s="58"/>
      <c r="M28" s="10" t="s">
        <v>28</v>
      </c>
      <c r="N28" s="77">
        <f>IF(ISERROR('[35]Récolte_N'!$F$24)=TRUE,"",'[35]Récolte_N'!$F$24)</f>
        <v>7300</v>
      </c>
      <c r="O28" s="77">
        <f t="shared" si="7"/>
        <v>39.300000000000004</v>
      </c>
      <c r="P28" s="78">
        <f>IF(ISERROR('[35]Récolte_N'!$H$24)=TRUE,"",'[35]Récolte_N'!$H$24)</f>
        <v>28689</v>
      </c>
      <c r="Q28" s="43">
        <f>'[3]FE'!$AI184</f>
        <v>28833.2</v>
      </c>
    </row>
    <row r="29" spans="2:17" ht="12.75">
      <c r="B29" s="80" t="s">
        <v>39</v>
      </c>
      <c r="C29" s="77">
        <f>IF(ISERROR('[36]Récolte_N'!$F$24)=TRUE,"",'[36]Récolte_N'!$F$24)</f>
        <v>4270</v>
      </c>
      <c r="D29" s="77">
        <f t="shared" si="0"/>
        <v>50.81967213114754</v>
      </c>
      <c r="E29" s="78">
        <f>IF(ISERROR('[36]Récolte_N'!$H$24)=TRUE,"",'[36]Récolte_N'!$H$24)</f>
        <v>21700</v>
      </c>
      <c r="F29" s="99">
        <f t="shared" si="5"/>
        <v>16100</v>
      </c>
      <c r="G29" s="43">
        <f>IF(ISERROR('[36]Récolte_N'!$I$24)=TRUE,"",'[36]Récolte_N'!$I$24)</f>
        <v>18500</v>
      </c>
      <c r="H29" s="100">
        <f t="shared" si="6"/>
        <v>15823.8</v>
      </c>
      <c r="I29" s="79">
        <f t="shared" si="3"/>
        <v>0.1691249889407096</v>
      </c>
      <c r="J29" s="47">
        <f t="shared" si="2"/>
        <v>3200</v>
      </c>
      <c r="K29" s="48">
        <f t="shared" si="4"/>
        <v>276.2000000000007</v>
      </c>
      <c r="M29" s="10" t="s">
        <v>39</v>
      </c>
      <c r="N29" s="77">
        <f>IF(ISERROR('[37]Récolte_N'!$F$24)=TRUE,"",'[37]Récolte_N'!$F$24)</f>
        <v>4600</v>
      </c>
      <c r="O29" s="77">
        <f t="shared" si="7"/>
        <v>35</v>
      </c>
      <c r="P29" s="78">
        <f>IF(ISERROR('[37]Récolte_N'!$H$24)=TRUE,"",'[37]Récolte_N'!$H$24)</f>
        <v>16100</v>
      </c>
      <c r="Q29" s="43">
        <f>'[3]FE'!$AI185</f>
        <v>15823.8</v>
      </c>
    </row>
    <row r="30" spans="2:17" ht="12.75">
      <c r="B30" s="80" t="s">
        <v>29</v>
      </c>
      <c r="C30" s="77">
        <f>IF(ISERROR('[38]Récolte_N'!$F$24)=TRUE,"",'[38]Récolte_N'!$F$24)</f>
        <v>5438</v>
      </c>
      <c r="D30" s="77">
        <f t="shared" si="0"/>
        <v>21.929569694740714</v>
      </c>
      <c r="E30" s="78">
        <f>IF(ISERROR('[38]Récolte_N'!$H$24)=TRUE,"",'[38]Récolte_N'!$H$24)</f>
        <v>11925.3</v>
      </c>
      <c r="F30" s="99">
        <f t="shared" si="5"/>
        <v>4943</v>
      </c>
      <c r="G30" s="43">
        <f>IF(ISERROR('[38]Récolte_N'!$I$24)=TRUE,"",'[38]Récolte_N'!$I$24)</f>
        <v>6000</v>
      </c>
      <c r="H30" s="100">
        <f t="shared" si="6"/>
        <v>1613.4</v>
      </c>
      <c r="I30" s="79">
        <f t="shared" si="3"/>
        <v>2.718854592785422</v>
      </c>
      <c r="J30" s="47">
        <f t="shared" si="2"/>
        <v>5925.299999999999</v>
      </c>
      <c r="K30" s="48">
        <f t="shared" si="4"/>
        <v>3329.6</v>
      </c>
      <c r="L30"/>
      <c r="M30" s="10" t="s">
        <v>29</v>
      </c>
      <c r="N30" s="77">
        <f>IF(ISERROR('[39]Récolte_N'!$F$24)=TRUE,"",'[39]Récolte_N'!$F$24)</f>
        <v>2748</v>
      </c>
      <c r="O30" s="77">
        <f t="shared" si="7"/>
        <v>17.987627365356623</v>
      </c>
      <c r="P30" s="78">
        <f>IF(ISERROR('[39]Récolte_N'!$H$24)=TRUE,"",'[39]Récolte_N'!$H$24)</f>
        <v>4943</v>
      </c>
      <c r="Q30" s="43">
        <f>'[3]FE'!$AI186</f>
        <v>1613.4</v>
      </c>
    </row>
    <row r="31" spans="2:18" ht="12.75">
      <c r="B31" s="80" t="s">
        <v>30</v>
      </c>
      <c r="C31" s="77">
        <f>IF(ISERROR('[40]Récolte_N'!$F$24)=TRUE,"",'[40]Récolte_N'!$F$24)</f>
        <v>100</v>
      </c>
      <c r="D31" s="77">
        <f t="shared" si="0"/>
        <v>20</v>
      </c>
      <c r="E31" s="78">
        <f>IF(ISERROR('[40]Récolte_N'!$H$24)=TRUE,"",'[40]Récolte_N'!$H$24)</f>
        <v>200</v>
      </c>
      <c r="F31" s="78">
        <f>P31</f>
        <v>200</v>
      </c>
      <c r="G31" s="43">
        <f>IF(ISERROR('[40]Récolte_N'!$I$24)=TRUE,"",'[40]Récolte_N'!$I$24)</f>
      </c>
      <c r="H31" s="100">
        <f t="shared" si="6"/>
        <v>82.1</v>
      </c>
      <c r="I31" s="79" t="e">
        <f t="shared" si="3"/>
        <v>#VALUE!</v>
      </c>
      <c r="J31" s="47" t="e">
        <f t="shared" si="2"/>
        <v>#VALUE!</v>
      </c>
      <c r="K31" s="48">
        <f t="shared" si="4"/>
        <v>117.9</v>
      </c>
      <c r="M31" s="10" t="s">
        <v>30</v>
      </c>
      <c r="N31" s="77">
        <f>IF(ISERROR('[41]Récolte_N'!$F$24)=TRUE,"",'[41]Récolte_N'!$F$24)</f>
        <v>100</v>
      </c>
      <c r="O31" s="77">
        <f t="shared" si="7"/>
        <v>20</v>
      </c>
      <c r="P31" s="78">
        <f>IF(ISERROR('[41]Récolte_N'!$H$24)=TRUE,"",'[41]Récolte_N'!$H$24)</f>
        <v>200</v>
      </c>
      <c r="Q31" s="43">
        <f>'[3]FE'!$AI187</f>
        <v>82.1</v>
      </c>
      <c r="R31" s="1">
        <f>Q31/P31</f>
        <v>0.4105</v>
      </c>
    </row>
    <row r="32" spans="2:17" ht="12.75">
      <c r="B32" s="64"/>
      <c r="C32" s="16"/>
      <c r="D32" s="16"/>
      <c r="E32" s="9"/>
      <c r="F32" s="96"/>
      <c r="G32" s="44"/>
      <c r="H32" s="15"/>
      <c r="I32" s="81"/>
      <c r="J32" s="49"/>
      <c r="K32" s="50"/>
      <c r="M32" s="10"/>
      <c r="N32" s="29"/>
      <c r="O32" s="29"/>
      <c r="P32" s="29"/>
      <c r="Q32" s="85"/>
    </row>
    <row r="33" spans="2:17" ht="15.75" thickBot="1">
      <c r="B33" s="82" t="s">
        <v>31</v>
      </c>
      <c r="C33" s="39">
        <f>IF(SUM(C12:C31)=0,"",SUM(C12:C31))</f>
        <v>75773</v>
      </c>
      <c r="D33" s="168">
        <f>IF(OR(C33="",C33=0),"",(E33/C33)*10)</f>
        <v>37.47428503556675</v>
      </c>
      <c r="E33" s="39">
        <f>IF(SUM(E12:E31)=0,"",SUM(E12:E31))</f>
        <v>283953.89999999997</v>
      </c>
      <c r="F33" s="97">
        <f>IF(SUM(F12:F31)=0,"",SUM(F12:F31))</f>
        <v>241677.8</v>
      </c>
      <c r="G33" s="45">
        <f>IF(SUM(G12:G31)=0,"",SUM(G12:G31))</f>
        <v>213615</v>
      </c>
      <c r="H33" s="40">
        <f>IF(SUM(H12:H31)=0,"",SUM(H12:H31))</f>
        <v>199924.30000000002</v>
      </c>
      <c r="I33" s="83">
        <f>IF(OR(G33=0,G33=""),"",(G33/H33)-1)</f>
        <v>0.06847941946026559</v>
      </c>
      <c r="J33" s="34" t="e">
        <f>SUM(J12:J31)</f>
        <v>#VALUE!</v>
      </c>
      <c r="K33" s="51" t="e">
        <f>SUM(K12:K31)</f>
        <v>#VALUE!</v>
      </c>
      <c r="M33" s="30" t="s">
        <v>31</v>
      </c>
      <c r="N33" s="31">
        <f>IF(SUM(N12:N31)=0,"",SUM(N12:N31))</f>
        <v>67873</v>
      </c>
      <c r="O33" s="169">
        <f>IF(OR(N33="",N33=0),"",(P33/N33)*10)</f>
        <v>35.60735491285194</v>
      </c>
      <c r="P33" s="34">
        <f>IF(SUM(P12:P31)=0,"",SUM(P12:P31))</f>
        <v>241677.8</v>
      </c>
      <c r="Q33" s="86">
        <f>IF(SUM(Q12:Q31)=0,"",SUM(Q12:Q31))</f>
        <v>199924.30000000002</v>
      </c>
    </row>
    <row r="34" spans="2:15" ht="12.75" thickTop="1">
      <c r="B34" s="41"/>
      <c r="C34" s="11"/>
      <c r="D34" s="11"/>
      <c r="E34" s="11"/>
      <c r="F34" s="11"/>
      <c r="G34" s="11"/>
      <c r="H34" s="12"/>
      <c r="I34" s="13"/>
      <c r="J34" s="17"/>
      <c r="O34" s="2"/>
    </row>
    <row r="35" spans="2:10" ht="12">
      <c r="B35" s="42" t="s">
        <v>32</v>
      </c>
      <c r="C35" s="35">
        <f>N33</f>
        <v>67873</v>
      </c>
      <c r="D35" s="35">
        <f>(E35/C35)*10</f>
        <v>35.60735491285194</v>
      </c>
      <c r="E35" s="35">
        <f>P33</f>
        <v>241677.8</v>
      </c>
      <c r="G35" s="35">
        <f>Q33</f>
        <v>199924.30000000002</v>
      </c>
      <c r="H35" s="158"/>
      <c r="I35" s="13"/>
      <c r="J35" s="17"/>
    </row>
    <row r="36" spans="2:10" ht="12">
      <c r="B36" s="42" t="s">
        <v>33</v>
      </c>
      <c r="C36" s="36"/>
      <c r="D36" s="37"/>
      <c r="E36" s="36"/>
      <c r="G36" s="36"/>
      <c r="H36" s="12"/>
      <c r="I36" s="13"/>
      <c r="J36" s="17"/>
    </row>
    <row r="37" spans="2:10" ht="12">
      <c r="B37" s="42" t="s">
        <v>34</v>
      </c>
      <c r="C37" s="38">
        <f>IF(OR(C33="",C33=0),"",(C33/C35)-1)</f>
        <v>0.1163938532258777</v>
      </c>
      <c r="D37" s="38">
        <f>IF(OR(D33="",D33=0),"",(D33/D35)-1)</f>
        <v>0.05243102519926213</v>
      </c>
      <c r="E37" s="38">
        <f>IF(OR(E33="",E33=0),"",(E33/E35)-1)</f>
        <v>0.17492752747666507</v>
      </c>
      <c r="G37" s="38">
        <f>IF(OR(G33="",G33=0),"",(G33/G35)-1)</f>
        <v>0.06847941946026559</v>
      </c>
      <c r="H37" s="12"/>
      <c r="I37" s="13"/>
      <c r="J37" s="17"/>
    </row>
    <row r="38" ht="11.25" thickBot="1"/>
    <row r="39" spans="2:8" ht="12.75">
      <c r="B39" s="112" t="s">
        <v>0</v>
      </c>
      <c r="C39" s="113" t="s">
        <v>4</v>
      </c>
      <c r="D39" s="114" t="s">
        <v>4</v>
      </c>
      <c r="E39" s="115" t="s">
        <v>4</v>
      </c>
      <c r="F39" s="115" t="s">
        <v>4</v>
      </c>
      <c r="G39" s="116" t="s">
        <v>46</v>
      </c>
      <c r="H39" s="117" t="s">
        <v>47</v>
      </c>
    </row>
    <row r="40" spans="2:13" ht="12">
      <c r="B40" s="64"/>
      <c r="C40" s="118" t="s">
        <v>48</v>
      </c>
      <c r="D40" s="119" t="s">
        <v>48</v>
      </c>
      <c r="E40" s="120" t="s">
        <v>48</v>
      </c>
      <c r="F40" s="120" t="s">
        <v>48</v>
      </c>
      <c r="G40" s="121" t="s">
        <v>49</v>
      </c>
      <c r="H40" s="122" t="s">
        <v>50</v>
      </c>
      <c r="K40" s="103"/>
      <c r="L40" s="103"/>
      <c r="M40" s="103"/>
    </row>
    <row r="41" spans="2:13" ht="12.75">
      <c r="B41" s="64"/>
      <c r="C41" s="123" t="s">
        <v>63</v>
      </c>
      <c r="D41" s="124" t="s">
        <v>64</v>
      </c>
      <c r="E41" s="125" t="s">
        <v>63</v>
      </c>
      <c r="F41" s="125" t="s">
        <v>64</v>
      </c>
      <c r="G41" s="121" t="s">
        <v>51</v>
      </c>
      <c r="H41" s="122" t="s">
        <v>14</v>
      </c>
      <c r="K41" s="103"/>
      <c r="L41" s="183"/>
      <c r="M41" s="103"/>
    </row>
    <row r="42" spans="2:13" ht="12">
      <c r="B42" s="64"/>
      <c r="C42" s="126" t="s">
        <v>52</v>
      </c>
      <c r="D42" s="127" t="s">
        <v>52</v>
      </c>
      <c r="E42" s="128" t="s">
        <v>53</v>
      </c>
      <c r="F42" s="128" t="s">
        <v>53</v>
      </c>
      <c r="G42" s="129" t="s">
        <v>48</v>
      </c>
      <c r="H42" s="130"/>
      <c r="K42" s="103"/>
      <c r="L42" s="183"/>
      <c r="M42" s="103"/>
    </row>
    <row r="43" spans="2:13" ht="12">
      <c r="B43" s="64" t="s">
        <v>15</v>
      </c>
      <c r="C43" s="178">
        <f>'[42]FE'!$AI168</f>
        <v>1104.4</v>
      </c>
      <c r="D43" s="179">
        <f>'[3]FE'!$Z168</f>
        <v>1180.2</v>
      </c>
      <c r="E43" s="180">
        <f>IF(OR(G12="",G12=0),"",C43/G12)</f>
        <v>0.7241967213114755</v>
      </c>
      <c r="F43" s="132">
        <f>IF(OR(H12="",H12=0),"",D43/H12)</f>
        <v>0.814267972954326</v>
      </c>
      <c r="G43" s="133">
        <f aca="true" t="shared" si="8" ref="G43:G64">IF(OR(E43="",E43=0),"",(E43-F43)*100)</f>
        <v>-9.007125164285046</v>
      </c>
      <c r="H43" s="12">
        <f>IF(E12="","",(G12/E12))</f>
        <v>0.3065326633165829</v>
      </c>
      <c r="K43" s="103"/>
      <c r="L43" s="183"/>
      <c r="M43" s="103"/>
    </row>
    <row r="44" spans="2:13" ht="12">
      <c r="B44" s="64" t="s">
        <v>40</v>
      </c>
      <c r="C44" s="179">
        <f>'[42]FE'!$AI169</f>
        <v>131.8</v>
      </c>
      <c r="D44" s="179">
        <f>'[3]FE'!$Z169</f>
        <v>167.4</v>
      </c>
      <c r="E44" s="181">
        <f>IF(OR(G13="",G13=0),"",C44/G13)</f>
        <v>0.3993939393939394</v>
      </c>
      <c r="F44" s="132">
        <f>IF(OR(H13="",H13=0),"",D44/H13)</f>
        <v>0.5426256077795786</v>
      </c>
      <c r="G44" s="133">
        <f t="shared" si="8"/>
        <v>-14.323166838563917</v>
      </c>
      <c r="H44" s="12">
        <f>IF(E13="","",(G13/E13))</f>
        <v>0.19748653500897667</v>
      </c>
      <c r="K44" s="103"/>
      <c r="L44" s="183"/>
      <c r="M44" s="183"/>
    </row>
    <row r="45" spans="2:13" ht="12">
      <c r="B45" s="64" t="s">
        <v>16</v>
      </c>
      <c r="C45" s="179">
        <f>'[42]FE'!$AI170</f>
        <v>1369.7</v>
      </c>
      <c r="D45" s="179">
        <f>'[3]FE'!$Z170</f>
        <v>1236.9</v>
      </c>
      <c r="E45" s="181">
        <f aca="true" t="shared" si="9" ref="E45:F61">IF(OR(G14="",G14=0),"",C45/G14)</f>
        <v>0.7609444444444444</v>
      </c>
      <c r="F45" s="134">
        <f t="shared" si="9"/>
        <v>0.5890561005810077</v>
      </c>
      <c r="G45" s="133">
        <f t="shared" si="8"/>
        <v>17.188834386343675</v>
      </c>
      <c r="H45" s="12">
        <f>IF(E14="","",(G14/E14))</f>
        <v>0.36014405762304924</v>
      </c>
      <c r="K45" s="103"/>
      <c r="L45" s="183"/>
      <c r="M45" s="103"/>
    </row>
    <row r="46" spans="2:13" ht="12">
      <c r="B46" s="64" t="s">
        <v>37</v>
      </c>
      <c r="C46" s="179">
        <f>'[42]FE'!$AI171</f>
        <v>171.4</v>
      </c>
      <c r="D46" s="179">
        <f>'[3]FE'!$Z171</f>
        <v>229.6</v>
      </c>
      <c r="E46" s="181">
        <f t="shared" si="9"/>
        <v>0.4897142857142857</v>
      </c>
      <c r="F46" s="134">
        <f t="shared" si="9"/>
        <v>0.5040614709110867</v>
      </c>
      <c r="G46" s="133">
        <f t="shared" si="8"/>
        <v>-1.434718519680095</v>
      </c>
      <c r="H46" s="12">
        <f>IF(E15="","",(G15/E15))</f>
        <v>0.12544802867383512</v>
      </c>
      <c r="K46" s="103"/>
      <c r="L46" s="183"/>
      <c r="M46" s="103"/>
    </row>
    <row r="47" spans="2:13" ht="12">
      <c r="B47" s="64" t="s">
        <v>17</v>
      </c>
      <c r="C47" s="179">
        <f>'[42]FE'!$AI172</f>
        <v>7187.9</v>
      </c>
      <c r="D47" s="179">
        <f>'[3]FE'!$Z172</f>
        <v>7440.6</v>
      </c>
      <c r="E47" s="181">
        <f t="shared" si="9"/>
        <v>0.44924375</v>
      </c>
      <c r="F47" s="134">
        <f t="shared" si="9"/>
        <v>0.37319998194339254</v>
      </c>
      <c r="G47" s="133">
        <f t="shared" si="8"/>
        <v>7.6043768056607455</v>
      </c>
      <c r="H47" s="12">
        <f aca="true" t="shared" si="10" ref="H47:H62">IF(E16="","",(G16/E16))</f>
        <v>0.8672086720867209</v>
      </c>
      <c r="K47" s="103"/>
      <c r="L47" s="183"/>
      <c r="M47" s="103"/>
    </row>
    <row r="48" spans="2:13" ht="12">
      <c r="B48" s="64" t="s">
        <v>18</v>
      </c>
      <c r="C48" s="179">
        <f>'[42]FE'!$AI173</f>
        <v>42690.1</v>
      </c>
      <c r="D48" s="179">
        <f>'[3]FE'!$Z173</f>
        <v>41838</v>
      </c>
      <c r="E48" s="181">
        <f t="shared" si="9"/>
        <v>0.68855</v>
      </c>
      <c r="F48" s="134">
        <f t="shared" si="9"/>
        <v>0.7347940932657047</v>
      </c>
      <c r="G48" s="133">
        <f t="shared" si="8"/>
        <v>-4.624409326570467</v>
      </c>
      <c r="H48" s="12">
        <f t="shared" si="10"/>
        <v>0.9365558912386707</v>
      </c>
      <c r="K48" s="103"/>
      <c r="L48" s="183"/>
      <c r="M48" s="103"/>
    </row>
    <row r="49" spans="2:13" ht="12">
      <c r="B49" s="64" t="s">
        <v>19</v>
      </c>
      <c r="C49" s="179">
        <f>'[42]FE'!$AI174</f>
        <v>141.6</v>
      </c>
      <c r="D49" s="179">
        <f>'[3]FE'!$Z174</f>
        <v>113.8</v>
      </c>
      <c r="E49" s="181">
        <f t="shared" si="9"/>
        <v>0.8329411764705882</v>
      </c>
      <c r="F49" s="134">
        <f t="shared" si="9"/>
        <v>0.9827288428324698</v>
      </c>
      <c r="G49" s="133">
        <f t="shared" si="8"/>
        <v>-14.978766636188157</v>
      </c>
      <c r="H49" s="12">
        <f t="shared" si="10"/>
        <v>0.4533333333333333</v>
      </c>
      <c r="K49" s="103"/>
      <c r="L49" s="183"/>
      <c r="M49" s="103"/>
    </row>
    <row r="50" spans="2:13" ht="12">
      <c r="B50" s="64" t="s">
        <v>21</v>
      </c>
      <c r="C50" s="179">
        <f>'[42]FE'!$AI175</f>
        <v>215.8</v>
      </c>
      <c r="D50" s="179">
        <f>'[3]FE'!$Z175</f>
        <v>175.6</v>
      </c>
      <c r="E50" s="181">
        <f t="shared" si="9"/>
      </c>
      <c r="F50" s="134">
        <f t="shared" si="9"/>
        <v>1</v>
      </c>
      <c r="G50" s="133">
        <f t="shared" si="8"/>
      </c>
      <c r="H50" s="12">
        <f t="shared" si="10"/>
      </c>
      <c r="K50" s="103"/>
      <c r="L50" s="183"/>
      <c r="M50" s="103"/>
    </row>
    <row r="51" spans="2:13" ht="12">
      <c r="B51" s="64" t="s">
        <v>35</v>
      </c>
      <c r="C51" s="179">
        <f>'[42]FE'!$AI176</f>
        <v>10387</v>
      </c>
      <c r="D51" s="179">
        <f>'[3]FE'!$Z176</f>
        <v>9374.7</v>
      </c>
      <c r="E51" s="181">
        <f t="shared" si="9"/>
        <v>0.6878807947019867</v>
      </c>
      <c r="F51" s="134">
        <f t="shared" si="9"/>
        <v>0.7383223204933334</v>
      </c>
      <c r="G51" s="133">
        <f t="shared" si="8"/>
        <v>-5.044152579134664</v>
      </c>
      <c r="H51" s="12">
        <f t="shared" si="10"/>
        <v>0.867816091954023</v>
      </c>
      <c r="K51" s="103"/>
      <c r="L51" s="183"/>
      <c r="M51" s="103"/>
    </row>
    <row r="52" spans="2:13" ht="12">
      <c r="B52" s="64" t="s">
        <v>22</v>
      </c>
      <c r="C52" s="179">
        <f>'[42]FE'!$AI177</f>
        <v>1351.3</v>
      </c>
      <c r="D52" s="179">
        <f>'[3]FE'!$Z177</f>
        <v>1595.4</v>
      </c>
      <c r="E52" s="181">
        <f t="shared" si="9"/>
        <v>0.54052</v>
      </c>
      <c r="F52" s="134">
        <f t="shared" si="9"/>
        <v>0.5135187331015836</v>
      </c>
      <c r="G52" s="133">
        <f t="shared" si="8"/>
        <v>2.700126689841642</v>
      </c>
      <c r="H52" s="12">
        <f t="shared" si="10"/>
        <v>0.3472222222222222</v>
      </c>
      <c r="K52" s="103"/>
      <c r="L52" s="183"/>
      <c r="M52" s="103"/>
    </row>
    <row r="53" spans="2:13" ht="12">
      <c r="B53" s="64" t="s">
        <v>38</v>
      </c>
      <c r="C53" s="179">
        <f>'[42]FE'!$AI178</f>
        <v>3.4</v>
      </c>
      <c r="D53" s="179">
        <f>'[3]FE'!$Z178</f>
        <v>15.9</v>
      </c>
      <c r="E53" s="181">
        <f t="shared" si="9"/>
      </c>
      <c r="F53" s="134">
        <f t="shared" si="9"/>
        <v>1</v>
      </c>
      <c r="G53" s="133">
        <f t="shared" si="8"/>
      </c>
      <c r="H53" s="12">
        <f t="shared" si="10"/>
      </c>
      <c r="K53" s="103"/>
      <c r="L53" s="183"/>
      <c r="M53" s="103"/>
    </row>
    <row r="54" spans="2:13" ht="12">
      <c r="B54" s="64" t="s">
        <v>23</v>
      </c>
      <c r="C54" s="179">
        <f>'[42]FE'!$AI179</f>
        <v>2279</v>
      </c>
      <c r="D54" s="179">
        <f>'[3]FE'!$Z179</f>
        <v>1234.6</v>
      </c>
      <c r="E54" s="181">
        <f t="shared" si="9"/>
        <v>0.8632575757575758</v>
      </c>
      <c r="F54" s="134">
        <f t="shared" si="9"/>
        <v>0.7365908955312929</v>
      </c>
      <c r="G54" s="133">
        <f t="shared" si="8"/>
        <v>12.666668022628292</v>
      </c>
      <c r="H54" s="12">
        <f t="shared" si="10"/>
        <v>0.5643919958953308</v>
      </c>
      <c r="K54" s="103"/>
      <c r="L54" s="183"/>
      <c r="M54" s="103"/>
    </row>
    <row r="55" spans="2:13" ht="12">
      <c r="B55" s="64" t="s">
        <v>24</v>
      </c>
      <c r="C55" s="179">
        <f>'[42]FE'!$AI180</f>
        <v>2755.3</v>
      </c>
      <c r="D55" s="179">
        <f>'[3]FE'!$Z180</f>
        <v>1364.3</v>
      </c>
      <c r="E55" s="181">
        <f t="shared" si="9"/>
        <v>0.86103125</v>
      </c>
      <c r="F55" s="134">
        <f t="shared" si="9"/>
        <v>0.7342841765339074</v>
      </c>
      <c r="G55" s="133">
        <f t="shared" si="8"/>
        <v>12.67470734660926</v>
      </c>
      <c r="H55" s="12">
        <f t="shared" si="10"/>
        <v>0.2068519715578539</v>
      </c>
      <c r="K55" s="103"/>
      <c r="L55" s="183"/>
      <c r="M55" s="103"/>
    </row>
    <row r="56" spans="2:13" ht="12">
      <c r="B56" s="64" t="s">
        <v>25</v>
      </c>
      <c r="C56" s="179">
        <f>'[42]FE'!$AI181</f>
        <v>5024.7</v>
      </c>
      <c r="D56" s="179">
        <f>'[3]FE'!$Z181</f>
        <v>4266.6</v>
      </c>
      <c r="E56" s="181">
        <f t="shared" si="9"/>
        <v>0.7613181818181818</v>
      </c>
      <c r="F56" s="134">
        <f t="shared" si="9"/>
        <v>0.5359242325277597</v>
      </c>
      <c r="G56" s="133">
        <f t="shared" si="8"/>
        <v>22.53939492904221</v>
      </c>
      <c r="H56" s="12">
        <f t="shared" si="10"/>
        <v>0.4888888888888889</v>
      </c>
      <c r="K56" s="103"/>
      <c r="L56" s="183"/>
      <c r="M56" s="183"/>
    </row>
    <row r="57" spans="2:13" ht="12">
      <c r="B57" s="64" t="s">
        <v>26</v>
      </c>
      <c r="C57" s="179">
        <f>'[42]FE'!$AI182</f>
        <v>35331.7</v>
      </c>
      <c r="D57" s="179">
        <f>'[3]FE'!$Z182</f>
        <v>30198.1</v>
      </c>
      <c r="E57" s="181">
        <f t="shared" si="9"/>
        <v>0.7360770833333333</v>
      </c>
      <c r="F57" s="134">
        <f t="shared" si="9"/>
        <v>0.6945844306694421</v>
      </c>
      <c r="G57" s="133">
        <f t="shared" si="8"/>
        <v>4.149265266389124</v>
      </c>
      <c r="H57" s="12">
        <f t="shared" si="10"/>
        <v>0.8918617614269788</v>
      </c>
      <c r="K57" s="103"/>
      <c r="L57" s="183"/>
      <c r="M57" s="103"/>
    </row>
    <row r="58" spans="2:13" ht="12">
      <c r="B58" s="64" t="s">
        <v>27</v>
      </c>
      <c r="C58" s="179">
        <f>'[42]FE'!$AI183</f>
        <v>1171.3</v>
      </c>
      <c r="D58" s="179">
        <f>'[3]FE'!$Z183</f>
        <v>1072.9</v>
      </c>
      <c r="E58" s="181">
        <f t="shared" si="9"/>
        <v>0.6164736842105263</v>
      </c>
      <c r="F58" s="134">
        <f t="shared" si="9"/>
        <v>0.8254981918904363</v>
      </c>
      <c r="G58" s="133">
        <f t="shared" si="8"/>
        <v>-20.902450767991</v>
      </c>
      <c r="H58" s="12">
        <f t="shared" si="10"/>
        <v>0.3744580212849823</v>
      </c>
      <c r="K58" s="103"/>
      <c r="L58" s="183"/>
      <c r="M58" s="103"/>
    </row>
    <row r="59" spans="2:13" ht="12">
      <c r="B59" s="64" t="s">
        <v>28</v>
      </c>
      <c r="C59" s="179">
        <f>'[42]FE'!$AI184</f>
        <v>11749</v>
      </c>
      <c r="D59" s="179">
        <f>'[3]FE'!$Z184</f>
        <v>15409</v>
      </c>
      <c r="E59" s="181">
        <f t="shared" si="9"/>
        <v>0.4351481481481482</v>
      </c>
      <c r="F59" s="134">
        <f t="shared" si="9"/>
        <v>0.5344186562712429</v>
      </c>
      <c r="G59" s="133">
        <f t="shared" si="8"/>
        <v>-9.927050812309467</v>
      </c>
      <c r="H59" s="12">
        <f>IF(E28="","",(G28/E28))</f>
        <v>0.8052970651395849</v>
      </c>
      <c r="K59" s="103"/>
      <c r="L59" s="183"/>
      <c r="M59" s="103"/>
    </row>
    <row r="60" spans="2:13" ht="12">
      <c r="B60" s="64" t="s">
        <v>39</v>
      </c>
      <c r="C60" s="179">
        <f>'[42]FE'!$AI185</f>
        <v>13788.7</v>
      </c>
      <c r="D60" s="179">
        <f>'[3]FE'!$Z185</f>
        <v>11648.9</v>
      </c>
      <c r="E60" s="181">
        <f t="shared" si="9"/>
        <v>0.7453351351351352</v>
      </c>
      <c r="F60" s="134">
        <f t="shared" si="9"/>
        <v>0.7361632477660234</v>
      </c>
      <c r="G60" s="133">
        <f t="shared" si="8"/>
        <v>0.9171887369111786</v>
      </c>
      <c r="H60" s="12">
        <f>IF(E29="","",(G29/E29))</f>
        <v>0.8525345622119815</v>
      </c>
      <c r="K60" s="103"/>
      <c r="L60" s="183"/>
      <c r="M60" s="103"/>
    </row>
    <row r="61" spans="2:13" ht="12">
      <c r="B61" s="64" t="s">
        <v>29</v>
      </c>
      <c r="C61" s="179">
        <f>'[42]FE'!$AI186</f>
        <v>2712.4</v>
      </c>
      <c r="D61" s="179">
        <f>'[3]FE'!$Z186</f>
        <v>1212.5</v>
      </c>
      <c r="E61" s="181">
        <f t="shared" si="9"/>
        <v>0.45206666666666667</v>
      </c>
      <c r="F61" s="134">
        <f t="shared" si="9"/>
        <v>0.751518532292054</v>
      </c>
      <c r="G61" s="133">
        <f t="shared" si="8"/>
        <v>-29.945186562538733</v>
      </c>
      <c r="H61" s="12">
        <f t="shared" si="10"/>
        <v>0.5031319966793288</v>
      </c>
      <c r="K61" s="103"/>
      <c r="L61" s="183"/>
      <c r="M61" s="103"/>
    </row>
    <row r="62" spans="2:13" ht="12">
      <c r="B62" s="64" t="s">
        <v>30</v>
      </c>
      <c r="C62" s="179">
        <f>'[42]FE'!$AI187</f>
        <v>30.2</v>
      </c>
      <c r="D62" s="179">
        <f>'[3]FE'!$Z187</f>
        <v>82.1</v>
      </c>
      <c r="E62" s="181">
        <f>IF(OR(G31="",G31=0),"",C62/G31)</f>
      </c>
      <c r="F62" s="134">
        <f>IF(OR(H31="",H31=0),"",D62/H31)</f>
        <v>1</v>
      </c>
      <c r="G62" s="133">
        <f t="shared" si="8"/>
      </c>
      <c r="H62" s="12" t="e">
        <f t="shared" si="10"/>
        <v>#VALUE!</v>
      </c>
      <c r="K62" s="103"/>
      <c r="L62" s="183"/>
      <c r="M62" s="103"/>
    </row>
    <row r="63" spans="2:13" ht="12">
      <c r="B63" s="64"/>
      <c r="C63" s="131"/>
      <c r="D63" s="131"/>
      <c r="E63" s="135"/>
      <c r="F63" s="132">
        <f>IF(OR(H32="",H32=0),"",D63/H32)</f>
      </c>
      <c r="G63" s="133"/>
      <c r="H63" s="12"/>
      <c r="K63" s="103"/>
      <c r="L63" s="183"/>
      <c r="M63" s="103"/>
    </row>
    <row r="64" spans="2:13" ht="12.75" thickBot="1">
      <c r="B64" s="136" t="s">
        <v>31</v>
      </c>
      <c r="C64" s="137">
        <f>IF(SUM(C43:C62)=0,"",SUM(C43:C62))</f>
        <v>139596.7</v>
      </c>
      <c r="D64" s="137">
        <f>IF(SUM(D43:D62)=0,"",SUM(D43:D62))</f>
        <v>129857.1</v>
      </c>
      <c r="E64" s="138">
        <f>IF(OR(G33="",G33=0),"",C64/G33)</f>
        <v>0.653496711373265</v>
      </c>
      <c r="F64" s="139">
        <f>IF(OR(H33="",H33=0),"",D64/H33)</f>
        <v>0.6495313476150723</v>
      </c>
      <c r="G64" s="140">
        <f t="shared" si="8"/>
        <v>0.3965363758192786</v>
      </c>
      <c r="H64" s="141">
        <f>IF(E33="","",(G33/E33))</f>
        <v>0.7522876072489233</v>
      </c>
      <c r="K64" s="103"/>
      <c r="L64" s="183"/>
      <c r="M64" s="103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SALLE Patrice</cp:lastModifiedBy>
  <cp:lastPrinted>2011-02-03T13:40:07Z</cp:lastPrinted>
  <dcterms:created xsi:type="dcterms:W3CDTF">2000-06-21T07:48:18Z</dcterms:created>
  <dcterms:modified xsi:type="dcterms:W3CDTF">2014-11-13T10:46:26Z</dcterms:modified>
  <cp:category/>
  <cp:version/>
  <cp:contentType/>
  <cp:contentStatus/>
</cp:coreProperties>
</file>