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240" windowWidth="14025" windowHeight="7755" tabRatio="940" activeTab="0"/>
  </bookViews>
  <sheets>
    <sheet name="toutes céréales" sheetId="1" r:id="rId1"/>
    <sheet name="blé tendre" sheetId="2" r:id="rId2"/>
    <sheet name="maïs" sheetId="3" r:id="rId3"/>
    <sheet name="orges" sheetId="4" r:id="rId4"/>
    <sheet name="orges d'hiver" sheetId="5" r:id="rId5"/>
    <sheet name="orges de printemps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calcMode="manual" fullCalcOnLoad="1"/>
</workbook>
</file>

<file path=xl/sharedStrings.xml><?xml version="1.0" encoding="utf-8"?>
<sst xmlns="http://schemas.openxmlformats.org/spreadsheetml/2006/main" count="1371" uniqueCount="114">
  <si>
    <t>REGIONS</t>
  </si>
  <si>
    <t>PRODUCTION</t>
  </si>
  <si>
    <t>Evol.</t>
  </si>
  <si>
    <t>AUTO-CONSOMMATION</t>
  </si>
  <si>
    <t>COLLECTE</t>
  </si>
  <si>
    <t>SURFACES</t>
  </si>
  <si>
    <t>Rdt</t>
  </si>
  <si>
    <t>RECOLTE</t>
  </si>
  <si>
    <t>TOTALE</t>
  </si>
  <si>
    <t>(Has)</t>
  </si>
  <si>
    <t>(Qx/Ha)</t>
  </si>
  <si>
    <t>(Tonnes)</t>
  </si>
  <si>
    <t>PREVUE</t>
  </si>
  <si>
    <t>en %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</si>
  <si>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</si>
  <si>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</si>
  <si>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</si>
  <si>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</si>
  <si>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</si>
  <si>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</si>
  <si>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</si>
  <si>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</si>
  <si>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</si>
  <si>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</si>
  <si>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</si>
  <si>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</si>
  <si>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</si>
  <si>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</si>
  <si>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</si>
  <si>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</si>
  <si>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</si>
  <si>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</si>
  <si>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</si>
  <si>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Diff. De Coll</t>
  </si>
  <si>
    <t>Evolution</t>
  </si>
  <si>
    <t>de l'autocons</t>
  </si>
  <si>
    <t>Diff Prod</t>
  </si>
  <si>
    <t>Diff Surf</t>
  </si>
  <si>
    <t>Diff Rendt</t>
  </si>
  <si>
    <t>(en qx)</t>
  </si>
  <si>
    <t>(en ha)</t>
  </si>
  <si>
    <t>(en tonnes)</t>
  </si>
  <si>
    <t>CHALONS-EN-CHAMPAGNE</t>
  </si>
  <si>
    <t>PROVISOIRE</t>
  </si>
  <si>
    <t>en valeur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</si>
  <si>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</si>
  <si>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</si>
  <si>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</si>
  <si>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</si>
  <si>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</si>
  <si>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</si>
  <si>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</si>
  <si>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EN %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</si>
  <si>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</si>
  <si>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</si>
  <si>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Stocks</t>
  </si>
  <si>
    <t>Coll.réal. + Dépôts /</t>
  </si>
  <si>
    <t>en Dépôt</t>
  </si>
  <si>
    <t>Collecte prévue</t>
  </si>
  <si>
    <t>BESANCON</t>
  </si>
  <si>
    <t>STRASBOURG</t>
  </si>
  <si>
    <t>CAEN</t>
  </si>
  <si>
    <t>CLERMONT-FERRAND+LIMOGES</t>
  </si>
  <si>
    <t>2011/2012</t>
  </si>
  <si>
    <t>11.12</t>
  </si>
  <si>
    <t>RDT</t>
  </si>
  <si>
    <t xml:space="preserve">COLLECTE  </t>
  </si>
  <si>
    <t>TAUX DE</t>
  </si>
  <si>
    <t>(has)</t>
  </si>
  <si>
    <t>(qx / ha)</t>
  </si>
  <si>
    <t>(TONNES)</t>
  </si>
  <si>
    <t>REALISEE</t>
  </si>
  <si>
    <t>BLE TENDRE</t>
  </si>
  <si>
    <t>2011/12</t>
  </si>
  <si>
    <t>Evol.en %</t>
  </si>
  <si>
    <t>BLE DUR</t>
  </si>
  <si>
    <t>ORGES</t>
  </si>
  <si>
    <t>AVOINE</t>
  </si>
  <si>
    <t>SEIGLE</t>
  </si>
  <si>
    <t>TRITICALE</t>
  </si>
  <si>
    <t>MAIS</t>
  </si>
  <si>
    <t>SORGHO</t>
  </si>
  <si>
    <t>T.CEREALES</t>
  </si>
  <si>
    <t>2002/03</t>
  </si>
  <si>
    <t>2001/02</t>
  </si>
  <si>
    <t>Prévisions de Collecte de SORGHO - Récolte 2012 -</t>
  </si>
  <si>
    <t>2012/2013</t>
  </si>
  <si>
    <t>RECOLTE 2011</t>
  </si>
  <si>
    <t>12.13</t>
  </si>
  <si>
    <t>CAMPAGNE 11.12</t>
  </si>
  <si>
    <t>Prévisions de Collecte de SEIGLE - Récolte 2012 -</t>
  </si>
  <si>
    <t>Prévisions de Production d'Orges de Printemps - Récolte 2012 -</t>
  </si>
  <si>
    <t>Prévisions de Production d'Orges d'Hiver - Récolte 2012 -</t>
  </si>
  <si>
    <t>Prévisions de Collecte d'ORGES - Récolte 2012 -</t>
  </si>
  <si>
    <t>Prévisions de Collecte de MAIS - Récolte 2012 -</t>
  </si>
  <si>
    <t>12.13/11.12</t>
  </si>
  <si>
    <t>2012/13</t>
  </si>
  <si>
    <t>Prévisions de Collecte de BLE TENDRE - Récolte 2012 -</t>
  </si>
  <si>
    <t>Prévisions de Collecte de BLE DUR - Récolte 2012 -</t>
  </si>
  <si>
    <t>Prévisions de Collecte d'AVOINE - Récolte 2012</t>
  </si>
  <si>
    <t>Prévisions de Collecte de TRITICALE - Récolte 2012 -</t>
  </si>
  <si>
    <t>RAPPEL CAMPAGNE PRECEDENTE</t>
  </si>
  <si>
    <t>au 01/02/13</t>
  </si>
  <si>
    <t>au 01/02/12</t>
  </si>
  <si>
    <t>Résultats Nationaux des Prévisions de Récolte 2012</t>
  </si>
  <si>
    <t>Auto-</t>
  </si>
  <si>
    <t>Taux de</t>
  </si>
  <si>
    <t>consommation</t>
  </si>
  <si>
    <t xml:space="preserve"> Commercialisation</t>
  </si>
  <si>
    <t>Surfaces, Production 2011 : Estimation Services Régionaux FranceAgriMer Juin 2012</t>
  </si>
  <si>
    <t>au 01/03/13</t>
  </si>
  <si>
    <t>au 01/03/12</t>
  </si>
  <si>
    <t>au 01/03</t>
  </si>
  <si>
    <t>Surfaces, Production et Collecte 2012/13 : Estimations Secteurs FranceAgriMer Mars 2013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</si>
</sst>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28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24"/>
      <name val="Arial"/>
      <family val="2"/>
    </font>
    <font>
      <i/>
      <sz val="8"/>
      <name val="Arial"/>
      <family val="2"/>
    </font>
    <font>
      <b/>
      <sz val="9"/>
      <name val="Arial Narrow"/>
      <family val="2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0"/>
    </font>
    <font>
      <b/>
      <sz val="18"/>
      <name val="Arial"/>
      <family val="2"/>
    </font>
    <font>
      <b/>
      <i/>
      <u val="single"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2" fillId="2" borderId="1" xfId="0" applyFont="1" applyFill="1" applyBorder="1" applyAlignment="1" applyProtection="1">
      <alignment/>
      <protection locked="0"/>
    </xf>
    <xf numFmtId="3" fontId="22" fillId="2" borderId="2" xfId="0" applyNumberFormat="1" applyFont="1" applyFill="1" applyBorder="1" applyAlignment="1" applyProtection="1">
      <alignment horizontal="center"/>
      <protection locked="0"/>
    </xf>
    <xf numFmtId="3" fontId="22" fillId="2" borderId="3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Alignment="1" applyProtection="1">
      <alignment horizontal="center" wrapText="1"/>
      <protection locked="0"/>
    </xf>
    <xf numFmtId="0" fontId="22" fillId="2" borderId="5" xfId="0" applyFont="1" applyFill="1" applyBorder="1" applyAlignment="1" applyProtection="1">
      <alignment/>
      <protection locked="0"/>
    </xf>
    <xf numFmtId="3" fontId="22" fillId="2" borderId="6" xfId="0" applyNumberFormat="1" applyFont="1" applyFill="1" applyBorder="1" applyAlignment="1" applyProtection="1">
      <alignment horizontal="center"/>
      <protection locked="0"/>
    </xf>
    <xf numFmtId="3" fontId="22" fillId="2" borderId="7" xfId="0" applyNumberFormat="1" applyFont="1" applyFill="1" applyBorder="1" applyAlignment="1" applyProtection="1">
      <alignment horizontal="center"/>
      <protection locked="0"/>
    </xf>
    <xf numFmtId="3" fontId="22" fillId="2" borderId="8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15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12" fillId="2" borderId="0" xfId="0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184" fontId="12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/>
      <protection locked="0"/>
    </xf>
    <xf numFmtId="183" fontId="5" fillId="2" borderId="0" xfId="0" applyNumberFormat="1" applyFont="1" applyFill="1" applyAlignment="1" applyProtection="1">
      <alignment/>
      <protection locked="0"/>
    </xf>
    <xf numFmtId="184" fontId="19" fillId="2" borderId="0" xfId="0" applyNumberFormat="1" applyFont="1" applyFill="1" applyAlignment="1" applyProtection="1">
      <alignment/>
      <protection locked="0"/>
    </xf>
    <xf numFmtId="22" fontId="18" fillId="2" borderId="0" xfId="0" applyNumberFormat="1" applyFont="1" applyFill="1" applyAlignment="1" applyProtection="1">
      <alignment horizontal="center"/>
      <protection locked="0"/>
    </xf>
    <xf numFmtId="189" fontId="20" fillId="2" borderId="0" xfId="0" applyNumberFormat="1" applyFont="1" applyFill="1" applyAlignment="1" applyProtection="1">
      <alignment/>
      <protection locked="0"/>
    </xf>
    <xf numFmtId="184" fontId="21" fillId="2" borderId="0" xfId="0" applyNumberFormat="1" applyFont="1" applyFill="1" applyAlignment="1" applyProtection="1">
      <alignment/>
      <protection locked="0"/>
    </xf>
    <xf numFmtId="0" fontId="10" fillId="2" borderId="9" xfId="0" applyFont="1" applyFill="1" applyBorder="1" applyAlignment="1" applyProtection="1">
      <alignment/>
      <protection locked="0"/>
    </xf>
    <xf numFmtId="3" fontId="5" fillId="2" borderId="10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3" fontId="5" fillId="2" borderId="4" xfId="0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3" fontId="6" fillId="2" borderId="10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6" fillId="2" borderId="12" xfId="0" applyNumberFormat="1" applyFont="1" applyFill="1" applyBorder="1" applyAlignment="1" applyProtection="1">
      <alignment/>
      <protection locked="0"/>
    </xf>
    <xf numFmtId="182" fontId="6" fillId="2" borderId="10" xfId="0" applyNumberFormat="1" applyFont="1" applyFill="1" applyBorder="1" applyAlignment="1" applyProtection="1">
      <alignment/>
      <protection locked="0"/>
    </xf>
    <xf numFmtId="10" fontId="6" fillId="2" borderId="4" xfId="17" applyNumberFormat="1" applyFont="1" applyFill="1" applyBorder="1" applyAlignment="1" applyProtection="1">
      <alignment/>
      <protection locked="0"/>
    </xf>
    <xf numFmtId="3" fontId="8" fillId="2" borderId="10" xfId="0" applyNumberFormat="1" applyFont="1" applyFill="1" applyBorder="1" applyAlignment="1" applyProtection="1">
      <alignment/>
      <protection locked="0"/>
    </xf>
    <xf numFmtId="4" fontId="8" fillId="2" borderId="10" xfId="0" applyNumberFormat="1" applyFont="1" applyFill="1" applyBorder="1" applyAlignment="1" applyProtection="1">
      <alignment/>
      <protection locked="0"/>
    </xf>
    <xf numFmtId="3" fontId="8" fillId="2" borderId="11" xfId="0" applyNumberFormat="1" applyFont="1" applyFill="1" applyBorder="1" applyAlignment="1" applyProtection="1">
      <alignment/>
      <protection locked="0"/>
    </xf>
    <xf numFmtId="3" fontId="8" fillId="2" borderId="12" xfId="0" applyNumberFormat="1" applyFont="1" applyFill="1" applyBorder="1" applyAlignment="1" applyProtection="1">
      <alignment/>
      <protection locked="0"/>
    </xf>
    <xf numFmtId="182" fontId="8" fillId="2" borderId="10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 locked="0"/>
    </xf>
    <xf numFmtId="10" fontId="8" fillId="2" borderId="4" xfId="17" applyNumberFormat="1" applyFont="1" applyFill="1" applyBorder="1" applyAlignment="1" applyProtection="1">
      <alignment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182" fontId="8" fillId="2" borderId="14" xfId="0" applyNumberFormat="1" applyFont="1" applyFill="1" applyBorder="1" applyAlignment="1" applyProtection="1">
      <alignment/>
      <protection locked="0"/>
    </xf>
    <xf numFmtId="182" fontId="8" fillId="2" borderId="15" xfId="0" applyNumberFormat="1" applyFont="1" applyFill="1" applyBorder="1" applyAlignment="1" applyProtection="1">
      <alignment/>
      <protection locked="0"/>
    </xf>
    <xf numFmtId="182" fontId="8" fillId="2" borderId="16" xfId="0" applyNumberFormat="1" applyFont="1" applyFill="1" applyBorder="1" applyAlignment="1" applyProtection="1">
      <alignment/>
      <protection locked="0"/>
    </xf>
    <xf numFmtId="182" fontId="8" fillId="2" borderId="17" xfId="0" applyNumberFormat="1" applyFont="1" applyFill="1" applyBorder="1" applyAlignment="1" applyProtection="1">
      <alignment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182" fontId="8" fillId="2" borderId="12" xfId="0" applyNumberFormat="1" applyFont="1" applyFill="1" applyBorder="1" applyAlignment="1" applyProtection="1">
      <alignment/>
      <protection locked="0"/>
    </xf>
    <xf numFmtId="182" fontId="8" fillId="2" borderId="4" xfId="0" applyNumberFormat="1" applyFont="1" applyFill="1" applyBorder="1" applyAlignment="1" applyProtection="1">
      <alignment/>
      <protection locked="0"/>
    </xf>
    <xf numFmtId="183" fontId="8" fillId="2" borderId="10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10" xfId="0" applyFont="1" applyFill="1" applyBorder="1" applyAlignment="1" applyProtection="1">
      <alignment/>
      <protection locked="0"/>
    </xf>
    <xf numFmtId="0" fontId="8" fillId="2" borderId="12" xfId="0" applyFont="1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/>
      <protection locked="0"/>
    </xf>
    <xf numFmtId="3" fontId="6" fillId="2" borderId="10" xfId="0" applyNumberFormat="1" applyFont="1" applyFill="1" applyBorder="1" applyAlignment="1" applyProtection="1">
      <alignment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82" fontId="8" fillId="2" borderId="19" xfId="0" applyNumberFormat="1" applyFont="1" applyFill="1" applyBorder="1" applyAlignment="1" applyProtection="1">
      <alignment/>
      <protection locked="0"/>
    </xf>
    <xf numFmtId="182" fontId="8" fillId="2" borderId="20" xfId="0" applyNumberFormat="1" applyFont="1" applyFill="1" applyBorder="1" applyAlignment="1" applyProtection="1">
      <alignment/>
      <protection locked="0"/>
    </xf>
    <xf numFmtId="182" fontId="8" fillId="2" borderId="21" xfId="0" applyNumberFormat="1" applyFont="1" applyFill="1" applyBorder="1" applyAlignment="1" applyProtection="1">
      <alignment/>
      <protection locked="0"/>
    </xf>
    <xf numFmtId="182" fontId="8" fillId="2" borderId="22" xfId="0" applyNumberFormat="1" applyFont="1" applyFill="1" applyBorder="1" applyAlignment="1" applyProtection="1">
      <alignment/>
      <protection locked="0"/>
    </xf>
    <xf numFmtId="182" fontId="8" fillId="2" borderId="23" xfId="0" applyNumberFormat="1" applyFont="1" applyFill="1" applyBorder="1" applyAlignment="1" applyProtection="1">
      <alignment/>
      <protection locked="0"/>
    </xf>
    <xf numFmtId="4" fontId="6" fillId="2" borderId="10" xfId="0" applyNumberFormat="1" applyFont="1" applyFill="1" applyBorder="1" applyAlignment="1" applyProtection="1">
      <alignment/>
      <protection locked="0"/>
    </xf>
    <xf numFmtId="2" fontId="8" fillId="2" borderId="24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184" fontId="6" fillId="2" borderId="0" xfId="0" applyNumberFormat="1" applyFon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22" fontId="24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5" fontId="0" fillId="2" borderId="0" xfId="0" applyNumberFormat="1" applyFill="1" applyAlignment="1" applyProtection="1">
      <alignment horizontal="center"/>
      <protection locked="0"/>
    </xf>
    <xf numFmtId="3" fontId="15" fillId="2" borderId="25" xfId="0" applyNumberFormat="1" applyFont="1" applyFill="1" applyBorder="1" applyAlignment="1" applyProtection="1">
      <alignment horizontal="centerContinuous"/>
      <protection locked="0"/>
    </xf>
    <xf numFmtId="4" fontId="0" fillId="2" borderId="25" xfId="0" applyNumberFormat="1" applyFill="1" applyBorder="1" applyAlignment="1" applyProtection="1">
      <alignment horizontal="centerContinuous"/>
      <protection locked="0"/>
    </xf>
    <xf numFmtId="3" fontId="0" fillId="2" borderId="25" xfId="0" applyNumberFormat="1" applyFill="1" applyBorder="1" applyAlignment="1" applyProtection="1">
      <alignment horizontal="centerContinuous"/>
      <protection locked="0"/>
    </xf>
    <xf numFmtId="183" fontId="0" fillId="2" borderId="25" xfId="0" applyNumberFormat="1" applyFill="1" applyBorder="1" applyAlignment="1" applyProtection="1">
      <alignment horizontal="centerContinuous"/>
      <protection locked="0"/>
    </xf>
    <xf numFmtId="0" fontId="0" fillId="2" borderId="25" xfId="0" applyFill="1" applyBorder="1" applyAlignment="1" applyProtection="1">
      <alignment horizontal="centerContinuous"/>
      <protection locked="0"/>
    </xf>
    <xf numFmtId="0" fontId="5" fillId="2" borderId="0" xfId="0" applyFont="1" applyFill="1" applyAlignment="1">
      <alignment/>
    </xf>
    <xf numFmtId="0" fontId="6" fillId="2" borderId="26" xfId="0" applyFont="1" applyFill="1" applyBorder="1" applyAlignment="1" applyProtection="1">
      <alignment horizontal="center"/>
      <protection locked="0"/>
    </xf>
    <xf numFmtId="3" fontId="11" fillId="2" borderId="27" xfId="0" applyNumberFormat="1" applyFont="1" applyFill="1" applyBorder="1" applyAlignment="1" applyProtection="1" quotePrefix="1">
      <alignment horizontal="center"/>
      <protection locked="0"/>
    </xf>
    <xf numFmtId="182" fontId="6" fillId="2" borderId="26" xfId="0" applyNumberFormat="1" applyFont="1" applyFill="1" applyBorder="1" applyAlignment="1" applyProtection="1">
      <alignment horizontal="center"/>
      <protection locked="0"/>
    </xf>
    <xf numFmtId="183" fontId="6" fillId="2" borderId="28" xfId="0" applyNumberFormat="1" applyFont="1" applyFill="1" applyBorder="1" applyAlignment="1" applyProtection="1">
      <alignment horizontal="centerContinuous"/>
      <protection locked="0"/>
    </xf>
    <xf numFmtId="0" fontId="6" fillId="2" borderId="29" xfId="0" applyFont="1" applyFill="1" applyBorder="1" applyAlignment="1" applyProtection="1">
      <alignment horizontal="center"/>
      <protection locked="0"/>
    </xf>
    <xf numFmtId="3" fontId="6" fillId="2" borderId="28" xfId="0" applyNumberFormat="1" applyFont="1" applyFill="1" applyBorder="1" applyAlignment="1" applyProtection="1">
      <alignment/>
      <protection locked="0"/>
    </xf>
    <xf numFmtId="4" fontId="11" fillId="2" borderId="28" xfId="0" applyNumberFormat="1" applyFont="1" applyFill="1" applyBorder="1" applyAlignment="1" applyProtection="1">
      <alignment/>
      <protection locked="0"/>
    </xf>
    <xf numFmtId="3" fontId="6" fillId="2" borderId="27" xfId="0" applyNumberFormat="1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30" xfId="0" applyNumberFormat="1" applyFont="1" applyFill="1" applyBorder="1" applyAlignment="1" applyProtection="1">
      <alignment horizontal="center" wrapText="1"/>
      <protection locked="0"/>
    </xf>
    <xf numFmtId="4" fontId="6" fillId="2" borderId="31" xfId="0" applyNumberFormat="1" applyFont="1" applyFill="1" applyBorder="1" applyAlignment="1" applyProtection="1">
      <alignment horizontal="center"/>
      <protection locked="0"/>
    </xf>
    <xf numFmtId="0" fontId="6" fillId="2" borderId="32" xfId="0" applyNumberFormat="1" applyFont="1" applyFill="1" applyBorder="1" applyAlignment="1" applyProtection="1">
      <alignment horizontal="center"/>
      <protection locked="0"/>
    </xf>
    <xf numFmtId="3" fontId="10" fillId="2" borderId="33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 quotePrefix="1">
      <alignment horizontal="center"/>
      <protection locked="0"/>
    </xf>
    <xf numFmtId="183" fontId="5" fillId="2" borderId="0" xfId="0" applyNumberFormat="1" applyFont="1" applyFill="1" applyBorder="1" applyAlignment="1" applyProtection="1">
      <alignment horizontal="center"/>
      <protection locked="0"/>
    </xf>
    <xf numFmtId="18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33" xfId="0" applyNumberFormat="1" applyFont="1" applyFill="1" applyBorder="1" applyAlignment="1" applyProtection="1">
      <alignment horizontal="center"/>
      <protection locked="0"/>
    </xf>
    <xf numFmtId="3" fontId="6" fillId="2" borderId="35" xfId="0" applyNumberFormat="1" applyFont="1" applyFill="1" applyBorder="1" applyAlignment="1" applyProtection="1">
      <alignment horizontal="center" wrapText="1"/>
      <protection locked="0"/>
    </xf>
    <xf numFmtId="4" fontId="6" fillId="2" borderId="33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>
      <alignment horizontal="center"/>
      <protection locked="0"/>
    </xf>
    <xf numFmtId="183" fontId="10" fillId="2" borderId="0" xfId="0" applyNumberFormat="1" applyFont="1" applyFill="1" applyBorder="1" applyAlignment="1" applyProtection="1" quotePrefix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horizontal="center"/>
      <protection locked="0"/>
    </xf>
    <xf numFmtId="4" fontId="6" fillId="2" borderId="36" xfId="0" applyNumberFormat="1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3" fontId="6" fillId="2" borderId="38" xfId="0" applyNumberFormat="1" applyFont="1" applyFill="1" applyBorder="1" applyAlignment="1" applyProtection="1">
      <alignment horizontal="center" wrapText="1"/>
      <protection locked="0"/>
    </xf>
    <xf numFmtId="4" fontId="6" fillId="2" borderId="38" xfId="0" applyNumberFormat="1" applyFont="1" applyFill="1" applyBorder="1" applyAlignment="1" applyProtection="1">
      <alignment horizontal="center"/>
      <protection locked="0"/>
    </xf>
    <xf numFmtId="3" fontId="6" fillId="2" borderId="37" xfId="0" applyNumberFormat="1" applyFont="1" applyFill="1" applyBorder="1" applyAlignment="1" applyProtection="1">
      <alignment horizontal="center"/>
      <protection locked="0"/>
    </xf>
    <xf numFmtId="3" fontId="6" fillId="2" borderId="37" xfId="0" applyNumberFormat="1" applyFont="1" applyFill="1" applyBorder="1" applyAlignment="1" applyProtection="1">
      <alignment horizontal="center"/>
      <protection locked="0"/>
    </xf>
    <xf numFmtId="3" fontId="6" fillId="2" borderId="38" xfId="0" applyNumberFormat="1" applyFont="1" applyFill="1" applyBorder="1" applyAlignment="1" applyProtection="1">
      <alignment horizontal="center"/>
      <protection locked="0"/>
    </xf>
    <xf numFmtId="182" fontId="6" fillId="2" borderId="37" xfId="0" applyNumberFormat="1" applyFont="1" applyFill="1" applyBorder="1" applyAlignment="1" applyProtection="1">
      <alignment horizontal="center"/>
      <protection locked="0"/>
    </xf>
    <xf numFmtId="183" fontId="5" fillId="2" borderId="39" xfId="0" applyNumberFormat="1" applyFont="1" applyFill="1" applyBorder="1" applyAlignment="1" applyProtection="1">
      <alignment horizontal="center"/>
      <protection locked="0"/>
    </xf>
    <xf numFmtId="0" fontId="5" fillId="2" borderId="39" xfId="0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 applyProtection="1">
      <alignment horizont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3" fontId="6" fillId="2" borderId="33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10" fillId="2" borderId="33" xfId="0" applyNumberFormat="1" applyFont="1" applyFill="1" applyBorder="1" applyAlignment="1" applyProtection="1">
      <alignment vertical="center"/>
      <protection locked="0"/>
    </xf>
    <xf numFmtId="182" fontId="6" fillId="2" borderId="11" xfId="0" applyNumberFormat="1" applyFont="1" applyFill="1" applyBorder="1" applyAlignment="1" applyProtection="1">
      <alignment vertical="center"/>
      <protection locked="0"/>
    </xf>
    <xf numFmtId="3" fontId="8" fillId="2" borderId="33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42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right"/>
      <protection locked="0"/>
    </xf>
    <xf numFmtId="3" fontId="6" fillId="2" borderId="43" xfId="0" applyNumberFormat="1" applyFont="1" applyFill="1" applyBorder="1" applyAlignment="1" applyProtection="1">
      <alignment vertical="center"/>
      <protection locked="0"/>
    </xf>
    <xf numFmtId="3" fontId="10" fillId="2" borderId="44" xfId="0" applyNumberFormat="1" applyFont="1" applyFill="1" applyBorder="1" applyAlignment="1" applyProtection="1">
      <alignment vertical="center"/>
      <protection locked="0"/>
    </xf>
    <xf numFmtId="3" fontId="8" fillId="2" borderId="45" xfId="0" applyNumberFormat="1" applyFont="1" applyFill="1" applyBorder="1" applyAlignment="1" applyProtection="1">
      <alignment vertical="center"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10" fillId="2" borderId="33" xfId="0" applyNumberFormat="1" applyFont="1" applyFill="1" applyBorder="1" applyAlignment="1" applyProtection="1">
      <alignment/>
      <protection locked="0"/>
    </xf>
    <xf numFmtId="182" fontId="6" fillId="2" borderId="11" xfId="0" applyNumberFormat="1" applyFont="1" applyFill="1" applyBorder="1" applyAlignment="1" applyProtection="1">
      <alignment/>
      <protection locked="0"/>
    </xf>
    <xf numFmtId="183" fontId="8" fillId="2" borderId="33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3" fontId="8" fillId="2" borderId="33" xfId="0" applyNumberFormat="1" applyFont="1" applyFill="1" applyBorder="1" applyAlignment="1" applyProtection="1">
      <alignment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3" fontId="13" fillId="2" borderId="46" xfId="0" applyNumberFormat="1" applyFont="1" applyFill="1" applyBorder="1" applyAlignment="1" applyProtection="1">
      <alignment vertical="center"/>
      <protection locked="0"/>
    </xf>
    <xf numFmtId="3" fontId="13" fillId="2" borderId="46" xfId="0" applyNumberFormat="1" applyFont="1" applyFill="1" applyBorder="1" applyAlignment="1" applyProtection="1">
      <alignment vertical="center"/>
      <protection locked="0"/>
    </xf>
    <xf numFmtId="3" fontId="13" fillId="2" borderId="47" xfId="0" applyNumberFormat="1" applyFont="1" applyFill="1" applyBorder="1" applyAlignment="1" applyProtection="1">
      <alignment vertical="center"/>
      <protection locked="0"/>
    </xf>
    <xf numFmtId="3" fontId="14" fillId="2" borderId="46" xfId="0" applyNumberFormat="1" applyFont="1" applyFill="1" applyBorder="1" applyAlignment="1" applyProtection="1">
      <alignment vertical="center"/>
      <protection locked="0"/>
    </xf>
    <xf numFmtId="182" fontId="6" fillId="2" borderId="46" xfId="0" applyNumberFormat="1" applyFont="1" applyFill="1" applyBorder="1" applyAlignment="1" applyProtection="1">
      <alignment vertical="center"/>
      <protection locked="0"/>
    </xf>
    <xf numFmtId="3" fontId="8" fillId="2" borderId="48" xfId="0" applyNumberFormat="1" applyFont="1" applyFill="1" applyBorder="1" applyAlignment="1" applyProtection="1">
      <alignment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3" fontId="8" fillId="2" borderId="46" xfId="0" applyNumberFormat="1" applyFont="1" applyFill="1" applyBorder="1" applyAlignment="1" applyProtection="1">
      <alignment/>
      <protection locked="0"/>
    </xf>
    <xf numFmtId="3" fontId="8" fillId="2" borderId="47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182" fontId="6" fillId="2" borderId="0" xfId="0" applyNumberFormat="1" applyFont="1" applyFill="1" applyBorder="1" applyAlignment="1" applyProtection="1">
      <alignment/>
      <protection locked="0"/>
    </xf>
    <xf numFmtId="183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3" fontId="14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0" fontId="10" fillId="2" borderId="50" xfId="0" applyFont="1" applyFill="1" applyBorder="1" applyAlignment="1" applyProtection="1">
      <alignment horizontal="center"/>
      <protection locked="0"/>
    </xf>
    <xf numFmtId="3" fontId="6" fillId="2" borderId="51" xfId="0" applyNumberFormat="1" applyFont="1" applyFill="1" applyBorder="1" applyAlignment="1" applyProtection="1">
      <alignment horizontal="center"/>
      <protection locked="0"/>
    </xf>
    <xf numFmtId="3" fontId="6" fillId="2" borderId="52" xfId="0" applyNumberFormat="1" applyFont="1" applyFill="1" applyBorder="1" applyAlignment="1" applyProtection="1">
      <alignment horizontal="center"/>
      <protection locked="0"/>
    </xf>
    <xf numFmtId="3" fontId="8" fillId="2" borderId="50" xfId="0" applyNumberFormat="1" applyFont="1" applyFill="1" applyBorder="1" applyAlignment="1" applyProtection="1">
      <alignment horizontal="center"/>
      <protection locked="0"/>
    </xf>
    <xf numFmtId="3" fontId="5" fillId="2" borderId="53" xfId="0" applyNumberFormat="1" applyFont="1" applyFill="1" applyBorder="1" applyAlignment="1" applyProtection="1">
      <alignment horizontal="center"/>
      <protection locked="0"/>
    </xf>
    <xf numFmtId="182" fontId="6" fillId="2" borderId="54" xfId="0" applyNumberFormat="1" applyFont="1" applyFill="1" applyBorder="1" applyAlignment="1" applyProtection="1">
      <alignment horizontal="center"/>
      <protection locked="0"/>
    </xf>
    <xf numFmtId="3" fontId="6" fillId="2" borderId="55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3" fontId="8" fillId="2" borderId="11" xfId="0" applyNumberFormat="1" applyFont="1" applyFill="1" applyBorder="1" applyAlignment="1" applyProtection="1">
      <alignment horizontal="center"/>
      <protection locked="0"/>
    </xf>
    <xf numFmtId="3" fontId="5" fillId="2" borderId="33" xfId="0" applyNumberFormat="1" applyFont="1" applyFill="1" applyBorder="1" applyAlignment="1" applyProtection="1">
      <alignment horizontal="center"/>
      <protection locked="0"/>
    </xf>
    <xf numFmtId="182" fontId="6" fillId="2" borderId="0" xfId="0" applyNumberFormat="1" applyFont="1" applyFill="1" applyBorder="1" applyAlignment="1" applyProtection="1">
      <alignment horizontal="center"/>
      <protection locked="0"/>
    </xf>
    <xf numFmtId="185" fontId="10" fillId="2" borderId="55" xfId="0" applyNumberFormat="1" applyFont="1" applyFill="1" applyBorder="1" applyAlignment="1" applyProtection="1">
      <alignment horizontal="center"/>
      <protection locked="0"/>
    </xf>
    <xf numFmtId="185" fontId="10" fillId="2" borderId="3" xfId="0" applyNumberFormat="1" applyFont="1" applyFill="1" applyBorder="1" applyAlignment="1" applyProtection="1">
      <alignment horizontal="center"/>
      <protection locked="0"/>
    </xf>
    <xf numFmtId="185" fontId="12" fillId="2" borderId="11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/>
      <protection locked="0"/>
    </xf>
    <xf numFmtId="3" fontId="6" fillId="2" borderId="56" xfId="0" applyNumberFormat="1" applyFont="1" applyFill="1" applyBorder="1" applyAlignment="1" applyProtection="1">
      <alignment horizontal="center"/>
      <protection locked="0"/>
    </xf>
    <xf numFmtId="3" fontId="8" fillId="2" borderId="37" xfId="0" applyNumberFormat="1" applyFont="1" applyFill="1" applyBorder="1" applyAlignment="1" applyProtection="1">
      <alignment horizontal="center"/>
      <protection locked="0"/>
    </xf>
    <xf numFmtId="3" fontId="5" fillId="2" borderId="38" xfId="0" applyNumberFormat="1" applyFont="1" applyFill="1" applyBorder="1" applyAlignment="1" applyProtection="1">
      <alignment horizontal="center"/>
      <protection locked="0"/>
    </xf>
    <xf numFmtId="182" fontId="6" fillId="2" borderId="39" xfId="0" applyNumberFormat="1" applyFont="1" applyFill="1" applyBorder="1" applyAlignment="1" applyProtection="1">
      <alignment horizontal="center"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4" fontId="8" fillId="2" borderId="33" xfId="0" applyNumberFormat="1" applyFont="1" applyFill="1" applyBorder="1" applyAlignment="1" applyProtection="1">
      <alignment/>
      <protection locked="0"/>
    </xf>
    <xf numFmtId="4" fontId="8" fillId="2" borderId="11" xfId="0" applyNumberFormat="1" applyFont="1" applyFill="1" applyBorder="1" applyAlignment="1" applyProtection="1">
      <alignment/>
      <protection locked="0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3" fontId="6" fillId="2" borderId="58" xfId="0" applyNumberFormat="1" applyFont="1" applyFill="1" applyBorder="1" applyAlignment="1" applyProtection="1">
      <alignment/>
      <protection locked="0"/>
    </xf>
    <xf numFmtId="182" fontId="8" fillId="2" borderId="57" xfId="0" applyNumberFormat="1" applyFont="1" applyFill="1" applyBorder="1" applyAlignment="1" applyProtection="1">
      <alignment/>
      <protection locked="0"/>
    </xf>
    <xf numFmtId="182" fontId="8" fillId="2" borderId="59" xfId="0" applyNumberFormat="1" applyFont="1" applyFill="1" applyBorder="1" applyAlignment="1" applyProtection="1">
      <alignment/>
      <protection locked="0"/>
    </xf>
    <xf numFmtId="4" fontId="8" fillId="2" borderId="60" xfId="0" applyNumberFormat="1" applyFont="1" applyFill="1" applyBorder="1" applyAlignment="1" applyProtection="1">
      <alignment/>
      <protection locked="0"/>
    </xf>
    <xf numFmtId="182" fontId="6" fillId="2" borderId="61" xfId="0" applyNumberFormat="1" applyFont="1" applyFill="1" applyBorder="1" applyAlignment="1" applyProtection="1">
      <alignment/>
      <protection locked="0"/>
    </xf>
    <xf numFmtId="191" fontId="0" fillId="2" borderId="0" xfId="0" applyNumberFormat="1" applyFill="1" applyAlignment="1" applyProtection="1">
      <alignment/>
      <protection locked="0"/>
    </xf>
    <xf numFmtId="187" fontId="0" fillId="2" borderId="0" xfId="0" applyNumberFormat="1" applyFill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3" fontId="8" fillId="2" borderId="44" xfId="0" applyNumberFormat="1" applyFont="1" applyFill="1" applyBorder="1" applyAlignment="1" applyProtection="1">
      <alignment/>
      <protection locked="0"/>
    </xf>
    <xf numFmtId="3" fontId="14" fillId="2" borderId="62" xfId="0" applyNumberFormat="1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182" fontId="8" fillId="2" borderId="43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6" fillId="2" borderId="43" xfId="0" applyNumberFormat="1" applyFont="1" applyFill="1" applyBorder="1" applyAlignment="1" applyProtection="1">
      <alignment vertical="center"/>
      <protection locked="0"/>
    </xf>
    <xf numFmtId="3" fontId="12" fillId="2" borderId="63" xfId="0" applyNumberFormat="1" applyFont="1" applyFill="1" applyBorder="1" applyAlignment="1" applyProtection="1">
      <alignment/>
      <protection locked="0"/>
    </xf>
    <xf numFmtId="3" fontId="12" fillId="2" borderId="64" xfId="0" applyNumberFormat="1" applyFont="1" applyFill="1" applyBorder="1" applyAlignment="1" applyProtection="1">
      <alignment/>
      <protection locked="0"/>
    </xf>
    <xf numFmtId="3" fontId="6" fillId="2" borderId="26" xfId="0" applyNumberFormat="1" applyFont="1" applyFill="1" applyBorder="1" applyAlignment="1" applyProtection="1">
      <alignment/>
      <protection locked="0"/>
    </xf>
    <xf numFmtId="3" fontId="6" fillId="2" borderId="41" xfId="0" applyNumberFormat="1" applyFont="1" applyFill="1" applyBorder="1" applyAlignment="1" applyProtection="1">
      <alignment horizontal="center"/>
      <protection locked="0"/>
    </xf>
    <xf numFmtId="4" fontId="14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Alignment="1" applyProtection="1">
      <alignment/>
      <protection locked="0"/>
    </xf>
    <xf numFmtId="3" fontId="6" fillId="2" borderId="65" xfId="0" applyNumberFormat="1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22" fontId="16" fillId="2" borderId="0" xfId="0" applyNumberFormat="1" applyFont="1" applyFill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66" xfId="0" applyFill="1" applyBorder="1" applyAlignment="1" applyProtection="1">
      <alignment horizontal="center"/>
      <protection locked="0"/>
    </xf>
    <xf numFmtId="0" fontId="0" fillId="2" borderId="67" xfId="0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4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/>
      <protection locked="0"/>
    </xf>
    <xf numFmtId="0" fontId="0" fillId="2" borderId="69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10" fontId="0" fillId="2" borderId="70" xfId="0" applyNumberFormat="1" applyFill="1" applyBorder="1" applyAlignment="1">
      <alignment/>
    </xf>
    <xf numFmtId="3" fontId="0" fillId="2" borderId="71" xfId="0" applyNumberFormat="1" applyFill="1" applyBorder="1" applyAlignment="1">
      <alignment/>
    </xf>
    <xf numFmtId="3" fontId="0" fillId="2" borderId="9" xfId="0" applyNumberFormat="1" applyFill="1" applyBorder="1" applyAlignment="1" applyProtection="1">
      <alignment/>
      <protection locked="0"/>
    </xf>
    <xf numFmtId="3" fontId="0" fillId="2" borderId="32" xfId="0" applyNumberFormat="1" applyFill="1" applyBorder="1" applyAlignment="1" applyProtection="1">
      <alignment/>
      <protection locked="0"/>
    </xf>
    <xf numFmtId="4" fontId="0" fillId="2" borderId="32" xfId="0" applyNumberFormat="1" applyFill="1" applyBorder="1" applyAlignment="1" applyProtection="1">
      <alignment/>
      <protection locked="0"/>
    </xf>
    <xf numFmtId="10" fontId="0" fillId="2" borderId="0" xfId="0" applyNumberFormat="1" applyFill="1" applyAlignment="1">
      <alignment/>
    </xf>
    <xf numFmtId="3" fontId="0" fillId="2" borderId="68" xfId="0" applyNumberFormat="1" applyFill="1" applyBorder="1" applyAlignment="1">
      <alignment/>
    </xf>
    <xf numFmtId="3" fontId="0" fillId="2" borderId="43" xfId="0" applyNumberFormat="1" applyFill="1" applyBorder="1" applyAlignment="1" applyProtection="1">
      <alignment/>
      <protection locked="0"/>
    </xf>
    <xf numFmtId="4" fontId="0" fillId="2" borderId="43" xfId="0" applyNumberFormat="1" applyFill="1" applyBorder="1" applyAlignment="1" applyProtection="1">
      <alignment/>
      <protection locked="0"/>
    </xf>
    <xf numFmtId="3" fontId="0" fillId="2" borderId="68" xfId="0" applyNumberFormat="1" applyFill="1" applyBorder="1" applyAlignment="1">
      <alignment vertical="center"/>
    </xf>
    <xf numFmtId="0" fontId="0" fillId="2" borderId="72" xfId="0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10" fontId="0" fillId="2" borderId="63" xfId="0" applyNumberFormat="1" applyFill="1" applyBorder="1" applyAlignment="1">
      <alignment/>
    </xf>
    <xf numFmtId="3" fontId="0" fillId="2" borderId="73" xfId="0" applyNumberFormat="1" applyFill="1" applyBorder="1" applyAlignment="1">
      <alignment/>
    </xf>
    <xf numFmtId="3" fontId="12" fillId="2" borderId="46" xfId="0" applyNumberFormat="1" applyFont="1" applyFill="1" applyBorder="1" applyAlignment="1" applyProtection="1">
      <alignment/>
      <protection locked="0"/>
    </xf>
    <xf numFmtId="3" fontId="12" fillId="2" borderId="47" xfId="0" applyNumberFormat="1" applyFont="1" applyFill="1" applyBorder="1" applyAlignment="1" applyProtection="1">
      <alignment/>
      <protection locked="0"/>
    </xf>
    <xf numFmtId="3" fontId="12" fillId="2" borderId="48" xfId="0" applyNumberFormat="1" applyFont="1" applyFill="1" applyBorder="1" applyAlignment="1" applyProtection="1">
      <alignment/>
      <protection locked="0"/>
    </xf>
    <xf numFmtId="3" fontId="0" fillId="2" borderId="74" xfId="0" applyNumberFormat="1" applyFill="1" applyBorder="1" applyAlignment="1" applyProtection="1">
      <alignment/>
      <protection locked="0"/>
    </xf>
    <xf numFmtId="3" fontId="0" fillId="2" borderId="75" xfId="0" applyNumberFormat="1" applyFill="1" applyBorder="1" applyAlignment="1" applyProtection="1">
      <alignment/>
      <protection locked="0"/>
    </xf>
    <xf numFmtId="4" fontId="0" fillId="2" borderId="75" xfId="0" applyNumberFormat="1" applyFill="1" applyBorder="1" applyAlignment="1" applyProtection="1">
      <alignment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Alignment="1" applyProtection="1">
      <alignment/>
      <protection locked="0"/>
    </xf>
    <xf numFmtId="4" fontId="10" fillId="2" borderId="0" xfId="0" applyNumberFormat="1" applyFont="1" applyFill="1" applyAlignment="1" applyProtection="1">
      <alignment/>
      <protection locked="0"/>
    </xf>
    <xf numFmtId="182" fontId="10" fillId="2" borderId="0" xfId="0" applyNumberFormat="1" applyFont="1" applyFill="1" applyAlignment="1" applyProtection="1">
      <alignment/>
      <protection locked="0"/>
    </xf>
    <xf numFmtId="183" fontId="10" fillId="2" borderId="0" xfId="0" applyNumberFormat="1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182" fontId="17" fillId="2" borderId="54" xfId="0" applyNumberFormat="1" applyFont="1" applyFill="1" applyBorder="1" applyAlignment="1" applyProtection="1">
      <alignment horizontal="center"/>
      <protection locked="0"/>
    </xf>
    <xf numFmtId="182" fontId="17" fillId="2" borderId="53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182" fontId="17" fillId="2" borderId="0" xfId="0" applyNumberFormat="1" applyFont="1" applyFill="1" applyBorder="1" applyAlignment="1" applyProtection="1">
      <alignment horizontal="center"/>
      <protection locked="0"/>
    </xf>
    <xf numFmtId="182" fontId="17" fillId="2" borderId="33" xfId="0" applyNumberFormat="1" applyFont="1" applyFill="1" applyBorder="1" applyAlignment="1" applyProtection="1">
      <alignment horizontal="center"/>
      <protection locked="0"/>
    </xf>
    <xf numFmtId="185" fontId="10" fillId="2" borderId="2" xfId="0" applyNumberFormat="1" applyFont="1" applyFill="1" applyBorder="1" applyAlignment="1" applyProtection="1">
      <alignment horizontal="center"/>
      <protection locked="0"/>
    </xf>
    <xf numFmtId="182" fontId="6" fillId="2" borderId="38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Alignment="1" quotePrefix="1">
      <alignment/>
    </xf>
    <xf numFmtId="182" fontId="8" fillId="2" borderId="76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 horizontal="right"/>
      <protection locked="0"/>
    </xf>
    <xf numFmtId="182" fontId="8" fillId="2" borderId="33" xfId="0" applyNumberFormat="1" applyFont="1" applyFill="1" applyBorder="1" applyAlignment="1" applyProtection="1">
      <alignment horizontal="right"/>
      <protection locked="0"/>
    </xf>
    <xf numFmtId="182" fontId="8" fillId="2" borderId="61" xfId="0" applyNumberFormat="1" applyFont="1" applyFill="1" applyBorder="1" applyAlignment="1" applyProtection="1">
      <alignment horizontal="right"/>
      <protection locked="0"/>
    </xf>
    <xf numFmtId="182" fontId="8" fillId="2" borderId="60" xfId="0" applyNumberFormat="1" applyFont="1" applyFill="1" applyBorder="1" applyAlignment="1" applyProtection="1">
      <alignment horizontal="right"/>
      <protection locked="0"/>
    </xf>
    <xf numFmtId="3" fontId="0" fillId="2" borderId="71" xfId="0" applyNumberFormat="1" applyFill="1" applyBorder="1" applyAlignment="1">
      <alignment horizontal="right"/>
    </xf>
    <xf numFmtId="3" fontId="0" fillId="2" borderId="68" xfId="0" applyNumberFormat="1" applyFill="1" applyBorder="1" applyAlignment="1">
      <alignment horizontal="right"/>
    </xf>
    <xf numFmtId="182" fontId="8" fillId="2" borderId="33" xfId="0" applyNumberFormat="1" applyFont="1" applyFill="1" applyBorder="1" applyAlignment="1" applyProtection="1">
      <alignment vertical="center"/>
      <protection locked="0"/>
    </xf>
    <xf numFmtId="0" fontId="22" fillId="2" borderId="9" xfId="0" applyFont="1" applyFill="1" applyBorder="1" applyAlignment="1" applyProtection="1">
      <alignment/>
      <protection locked="0"/>
    </xf>
    <xf numFmtId="3" fontId="22" fillId="2" borderId="12" xfId="0" applyNumberFormat="1" applyFont="1" applyFill="1" applyBorder="1" applyAlignment="1" applyProtection="1">
      <alignment horizontal="center"/>
      <protection locked="0"/>
    </xf>
    <xf numFmtId="3" fontId="23" fillId="2" borderId="11" xfId="0" applyNumberFormat="1" applyFont="1" applyFill="1" applyBorder="1" applyAlignment="1" applyProtection="1">
      <alignment horizontal="center"/>
      <protection locked="0"/>
    </xf>
    <xf numFmtId="190" fontId="22" fillId="2" borderId="7" xfId="0" applyNumberFormat="1" applyFont="1" applyFill="1" applyBorder="1" applyAlignment="1" applyProtection="1">
      <alignment horizontal="center"/>
      <protection locked="0"/>
    </xf>
    <xf numFmtId="3" fontId="23" fillId="2" borderId="77" xfId="0" applyNumberFormat="1" applyFont="1" applyFill="1" applyBorder="1" applyAlignment="1" applyProtection="1">
      <alignment horizontal="center"/>
      <protection locked="0"/>
    </xf>
    <xf numFmtId="22" fontId="18" fillId="2" borderId="78" xfId="0" applyNumberFormat="1" applyFont="1" applyFill="1" applyBorder="1" applyAlignment="1" applyProtection="1">
      <alignment horizontal="center"/>
      <protection locked="0"/>
    </xf>
    <xf numFmtId="184" fontId="6" fillId="2" borderId="51" xfId="0" applyNumberFormat="1" applyFont="1" applyFill="1" applyBorder="1" applyAlignment="1" applyProtection="1">
      <alignment/>
      <protection locked="0"/>
    </xf>
    <xf numFmtId="184" fontId="6" fillId="2" borderId="79" xfId="0" applyNumberFormat="1" applyFont="1" applyFill="1" applyBorder="1" applyAlignment="1" applyProtection="1">
      <alignment horizontal="center"/>
      <protection locked="0"/>
    </xf>
    <xf numFmtId="189" fontId="26" fillId="2" borderId="80" xfId="0" applyNumberFormat="1" applyFont="1" applyFill="1" applyBorder="1" applyAlignment="1" applyProtection="1">
      <alignment/>
      <protection locked="0"/>
    </xf>
    <xf numFmtId="184" fontId="6" fillId="2" borderId="79" xfId="0" applyNumberFormat="1" applyFont="1" applyFill="1" applyBorder="1" applyAlignment="1" applyProtection="1">
      <alignment/>
      <protection locked="0"/>
    </xf>
    <xf numFmtId="184" fontId="6" fillId="2" borderId="80" xfId="0" applyNumberFormat="1" applyFont="1" applyFill="1" applyBorder="1" applyAlignment="1" applyProtection="1">
      <alignment/>
      <protection locked="0"/>
    </xf>
    <xf numFmtId="184" fontId="5" fillId="2" borderId="50" xfId="0" applyNumberFormat="1" applyFont="1" applyFill="1" applyBorder="1" applyAlignment="1" applyProtection="1">
      <alignment/>
      <protection locked="0"/>
    </xf>
    <xf numFmtId="0" fontId="9" fillId="2" borderId="81" xfId="0" applyFont="1" applyFill="1" applyBorder="1" applyAlignment="1">
      <alignment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5" fillId="2" borderId="76" xfId="0" applyNumberFormat="1" applyFont="1" applyFill="1" applyBorder="1" applyAlignment="1" applyProtection="1">
      <alignment horizontal="center"/>
      <protection locked="0"/>
    </xf>
    <xf numFmtId="3" fontId="5" fillId="2" borderId="41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6" fillId="2" borderId="3" xfId="0" applyNumberFormat="1" applyFont="1" applyFill="1" applyBorder="1" applyAlignment="1" applyProtection="1">
      <alignment/>
      <protection locked="0"/>
    </xf>
    <xf numFmtId="182" fontId="6" fillId="2" borderId="12" xfId="0" applyNumberFormat="1" applyFont="1" applyFill="1" applyBorder="1" applyAlignment="1" applyProtection="1">
      <alignment/>
      <protection locked="0"/>
    </xf>
    <xf numFmtId="3" fontId="8" fillId="2" borderId="3" xfId="0" applyNumberFormat="1" applyFont="1" applyFill="1" applyBorder="1" applyAlignment="1" applyProtection="1">
      <alignment/>
      <protection locked="0"/>
    </xf>
    <xf numFmtId="3" fontId="8" fillId="2" borderId="3" xfId="0" applyNumberFormat="1" applyFont="1" applyFill="1" applyBorder="1" applyAlignment="1" applyProtection="1">
      <alignment/>
      <protection locked="0"/>
    </xf>
    <xf numFmtId="182" fontId="8" fillId="2" borderId="82" xfId="0" applyNumberFormat="1" applyFont="1" applyFill="1" applyBorder="1" applyAlignment="1" applyProtection="1">
      <alignment/>
      <protection locked="0"/>
    </xf>
    <xf numFmtId="182" fontId="8" fillId="2" borderId="83" xfId="0" applyNumberFormat="1" applyFont="1" applyFill="1" applyBorder="1" applyAlignment="1" applyProtection="1">
      <alignment/>
      <protection locked="0"/>
    </xf>
    <xf numFmtId="182" fontId="8" fillId="2" borderId="2" xfId="0" applyNumberFormat="1" applyFont="1" applyFill="1" applyBorder="1" applyAlignment="1" applyProtection="1">
      <alignment/>
      <protection locked="0"/>
    </xf>
    <xf numFmtId="182" fontId="8" fillId="2" borderId="3" xfId="0" applyNumberFormat="1" applyFont="1" applyFill="1" applyBorder="1" applyAlignment="1" applyProtection="1">
      <alignment/>
      <protection locked="0"/>
    </xf>
    <xf numFmtId="183" fontId="8" fillId="2" borderId="2" xfId="0" applyNumberFormat="1" applyFon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182" fontId="8" fillId="2" borderId="84" xfId="0" applyNumberFormat="1" applyFont="1" applyFill="1" applyBorder="1" applyAlignment="1" applyProtection="1">
      <alignment/>
      <protection locked="0"/>
    </xf>
    <xf numFmtId="184" fontId="27" fillId="2" borderId="0" xfId="0" applyNumberFormat="1" applyFont="1" applyFill="1" applyAlignment="1" applyProtection="1">
      <alignment/>
      <protection locked="0"/>
    </xf>
    <xf numFmtId="0" fontId="27" fillId="2" borderId="0" xfId="0" applyFont="1" applyFill="1" applyAlignment="1" applyProtection="1">
      <alignment/>
      <protection locked="0"/>
    </xf>
    <xf numFmtId="0" fontId="25" fillId="2" borderId="85" xfId="0" applyFont="1" applyFill="1" applyBorder="1" applyAlignment="1">
      <alignment horizontal="center" vertical="center"/>
    </xf>
    <xf numFmtId="0" fontId="25" fillId="2" borderId="86" xfId="0" applyFont="1" applyFill="1" applyBorder="1" applyAlignment="1">
      <alignment horizontal="center" vertical="center"/>
    </xf>
    <xf numFmtId="0" fontId="25" fillId="2" borderId="87" xfId="0" applyFont="1" applyFill="1" applyBorder="1" applyAlignment="1">
      <alignment horizontal="center" vertical="center"/>
    </xf>
    <xf numFmtId="4" fontId="11" fillId="2" borderId="88" xfId="0" applyNumberFormat="1" applyFont="1" applyFill="1" applyBorder="1" applyAlignment="1" applyProtection="1">
      <alignment horizontal="center"/>
      <protection locked="0"/>
    </xf>
    <xf numFmtId="4" fontId="11" fillId="2" borderId="89" xfId="0" applyNumberFormat="1" applyFont="1" applyFill="1" applyBorder="1" applyAlignment="1" applyProtection="1">
      <alignment horizontal="center"/>
      <protection locked="0"/>
    </xf>
    <xf numFmtId="4" fontId="11" fillId="2" borderId="90" xfId="0" applyNumberFormat="1" applyFont="1" applyFill="1" applyBorder="1" applyAlignment="1" applyProtection="1">
      <alignment horizontal="center"/>
      <protection locked="0"/>
    </xf>
    <xf numFmtId="3" fontId="25" fillId="2" borderId="25" xfId="0" applyNumberFormat="1" applyFont="1" applyFill="1" applyBorder="1" applyAlignment="1" applyProtection="1">
      <alignment horizontal="center"/>
      <protection locked="0"/>
    </xf>
    <xf numFmtId="3" fontId="21" fillId="2" borderId="25" xfId="0" applyNumberFormat="1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0103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0403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0406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1403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1406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0503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050620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0603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060620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1503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15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010620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0703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0706201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07032013_b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07062012_b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1603201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1606201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0803201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0806201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0903201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0906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COLLECTE\France%20collecte%2011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1003201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100620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1103201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1106201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1203201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1206201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12032013_bi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12062012_bi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1303201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1306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0203201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17032013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17062012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COLLECTE\France%20collecte%201213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213\130402\BLET1213_040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213\130402\BLED1213_04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213\130402\ORGE1213_040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213\130402\AVOI1213_04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213\130402\SEIG1213_04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213\130402\Trit1213_04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213\130402\MAIS1213_04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0206201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213\130402\Sorg1213_04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0303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0306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402\prevreg03032013_bi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703\prevreg03062012_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2385</v>
          </cell>
          <cell r="H8">
            <v>13850</v>
          </cell>
          <cell r="I8">
            <v>10400</v>
          </cell>
        </row>
        <row r="9">
          <cell r="F9">
            <v>106550</v>
          </cell>
          <cell r="H9">
            <v>708250</v>
          </cell>
          <cell r="I9">
            <v>624500</v>
          </cell>
        </row>
        <row r="10">
          <cell r="F10">
            <v>415</v>
          </cell>
          <cell r="H10">
            <v>1710</v>
          </cell>
          <cell r="I10">
            <v>850</v>
          </cell>
        </row>
        <row r="11">
          <cell r="F11">
            <v>13420</v>
          </cell>
          <cell r="H11">
            <v>79385</v>
          </cell>
        </row>
        <row r="12">
          <cell r="F12">
            <v>2495</v>
          </cell>
          <cell r="H12">
            <v>14465</v>
          </cell>
        </row>
        <row r="13">
          <cell r="F13">
            <v>15915</v>
          </cell>
          <cell r="H13">
            <v>93850</v>
          </cell>
          <cell r="I13">
            <v>50250</v>
          </cell>
        </row>
        <row r="14">
          <cell r="F14">
            <v>1925</v>
          </cell>
          <cell r="H14">
            <v>8265</v>
          </cell>
          <cell r="I14">
            <v>3350</v>
          </cell>
        </row>
        <row r="15">
          <cell r="F15">
            <v>18700</v>
          </cell>
          <cell r="H15">
            <v>101550</v>
          </cell>
          <cell r="I15">
            <v>37750</v>
          </cell>
        </row>
        <row r="18">
          <cell r="F18">
            <v>323550</v>
          </cell>
          <cell r="H18">
            <v>2860155</v>
          </cell>
          <cell r="I18">
            <v>2646225</v>
          </cell>
        </row>
        <row r="19">
          <cell r="F19">
            <v>4800</v>
          </cell>
          <cell r="H19">
            <v>30425</v>
          </cell>
          <cell r="I19">
            <v>12200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300000</v>
          </cell>
          <cell r="H9">
            <v>2370000</v>
          </cell>
          <cell r="I9">
            <v>2420000</v>
          </cell>
        </row>
        <row r="10">
          <cell r="F10">
            <v>200</v>
          </cell>
          <cell r="H10">
            <v>1400</v>
          </cell>
          <cell r="I10">
            <v>1000</v>
          </cell>
        </row>
        <row r="11">
          <cell r="F11">
            <v>40200</v>
          </cell>
          <cell r="H11">
            <v>325620</v>
          </cell>
        </row>
        <row r="12">
          <cell r="F12">
            <v>11440</v>
          </cell>
          <cell r="H12">
            <v>74360</v>
          </cell>
        </row>
        <row r="13">
          <cell r="F13">
            <v>51640</v>
          </cell>
          <cell r="H13">
            <v>399980</v>
          </cell>
          <cell r="I13">
            <v>338000</v>
          </cell>
        </row>
        <row r="14">
          <cell r="F14">
            <v>2560</v>
          </cell>
          <cell r="H14">
            <v>15360</v>
          </cell>
          <cell r="I14">
            <v>7000</v>
          </cell>
        </row>
        <row r="15">
          <cell r="F15">
            <v>1860</v>
          </cell>
          <cell r="H15">
            <v>13020</v>
          </cell>
          <cell r="I15">
            <v>4500</v>
          </cell>
        </row>
        <row r="18">
          <cell r="F18">
            <v>19000</v>
          </cell>
          <cell r="H18">
            <v>176700</v>
          </cell>
          <cell r="I18">
            <v>177000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Récolte_N_1"/>
    </sheetNames>
    <sheetDataSet>
      <sheetData sheetId="1">
        <row r="9">
          <cell r="F9">
            <v>297000</v>
          </cell>
          <cell r="H9">
            <v>2738100</v>
          </cell>
        </row>
        <row r="10">
          <cell r="F10">
            <v>200</v>
          </cell>
          <cell r="H10">
            <v>1200</v>
          </cell>
        </row>
        <row r="13">
          <cell r="F13">
            <v>54300</v>
          </cell>
          <cell r="H13">
            <v>431530</v>
          </cell>
        </row>
        <row r="14">
          <cell r="F14">
            <v>2700</v>
          </cell>
          <cell r="H14">
            <v>15390</v>
          </cell>
        </row>
        <row r="15">
          <cell r="F15">
            <v>1750</v>
          </cell>
          <cell r="H15">
            <v>12425</v>
          </cell>
        </row>
        <row r="18">
          <cell r="F18">
            <v>18000</v>
          </cell>
          <cell r="H18">
            <v>189000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150</v>
          </cell>
          <cell r="H8">
            <v>900</v>
          </cell>
          <cell r="I8">
            <v>700</v>
          </cell>
        </row>
        <row r="9">
          <cell r="F9">
            <v>544000</v>
          </cell>
          <cell r="H9">
            <v>4518340</v>
          </cell>
          <cell r="I9">
            <v>4280000</v>
          </cell>
        </row>
        <row r="10">
          <cell r="F10">
            <v>930</v>
          </cell>
          <cell r="H10">
            <v>5700</v>
          </cell>
          <cell r="I10">
            <v>3000</v>
          </cell>
        </row>
        <row r="11">
          <cell r="F11">
            <v>58800</v>
          </cell>
          <cell r="H11">
            <v>490300</v>
          </cell>
        </row>
        <row r="12">
          <cell r="F12">
            <v>40200</v>
          </cell>
          <cell r="H12">
            <v>288100</v>
          </cell>
        </row>
        <row r="13">
          <cell r="F13">
            <v>99000</v>
          </cell>
          <cell r="H13">
            <v>778400</v>
          </cell>
          <cell r="I13">
            <v>720000</v>
          </cell>
        </row>
        <row r="14">
          <cell r="F14">
            <v>2900</v>
          </cell>
          <cell r="H14">
            <v>17400</v>
          </cell>
          <cell r="I14">
            <v>13500</v>
          </cell>
        </row>
        <row r="15">
          <cell r="F15">
            <v>2200</v>
          </cell>
          <cell r="H15">
            <v>14500</v>
          </cell>
          <cell r="I15">
            <v>6500</v>
          </cell>
        </row>
        <row r="18">
          <cell r="F18">
            <v>50300</v>
          </cell>
          <cell r="H18">
            <v>457840</v>
          </cell>
          <cell r="I18">
            <v>420000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150</v>
          </cell>
          <cell r="H8">
            <v>900</v>
          </cell>
        </row>
        <row r="9">
          <cell r="F9">
            <v>547000</v>
          </cell>
          <cell r="H9">
            <v>4345700</v>
          </cell>
        </row>
        <row r="10">
          <cell r="F10">
            <v>700</v>
          </cell>
          <cell r="H10">
            <v>3600</v>
          </cell>
        </row>
        <row r="13">
          <cell r="F13">
            <v>99000</v>
          </cell>
          <cell r="H13">
            <v>657500</v>
          </cell>
        </row>
        <row r="14">
          <cell r="F14">
            <v>3000</v>
          </cell>
          <cell r="H14">
            <v>15500</v>
          </cell>
        </row>
        <row r="15">
          <cell r="F15">
            <v>2000</v>
          </cell>
          <cell r="H15">
            <v>11200</v>
          </cell>
        </row>
        <row r="18">
          <cell r="F18">
            <v>47000</v>
          </cell>
          <cell r="H18">
            <v>470300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8880</v>
          </cell>
          <cell r="H8">
            <v>48000</v>
          </cell>
          <cell r="I8">
            <v>47000</v>
          </cell>
        </row>
        <row r="9">
          <cell r="F9">
            <v>117000</v>
          </cell>
          <cell r="H9">
            <v>735100</v>
          </cell>
          <cell r="I9">
            <v>647000</v>
          </cell>
        </row>
        <row r="10">
          <cell r="F10">
            <v>3535</v>
          </cell>
          <cell r="H10">
            <v>16320</v>
          </cell>
          <cell r="I10">
            <v>6800</v>
          </cell>
        </row>
        <row r="11">
          <cell r="F11">
            <v>35560</v>
          </cell>
          <cell r="H11">
            <v>207650</v>
          </cell>
        </row>
        <row r="12">
          <cell r="F12">
            <v>2450</v>
          </cell>
          <cell r="H12">
            <v>10410</v>
          </cell>
        </row>
        <row r="13">
          <cell r="F13">
            <v>38010</v>
          </cell>
          <cell r="H13">
            <v>218060</v>
          </cell>
          <cell r="I13">
            <v>115000</v>
          </cell>
        </row>
        <row r="14">
          <cell r="F14">
            <v>1800</v>
          </cell>
          <cell r="H14">
            <v>7670</v>
          </cell>
          <cell r="I14">
            <v>3600</v>
          </cell>
        </row>
        <row r="15">
          <cell r="F15">
            <v>22380</v>
          </cell>
          <cell r="H15">
            <v>127900</v>
          </cell>
          <cell r="I15">
            <v>36000</v>
          </cell>
        </row>
        <row r="18">
          <cell r="F18">
            <v>125600</v>
          </cell>
          <cell r="H18">
            <v>1165200</v>
          </cell>
          <cell r="I18">
            <v>1100000</v>
          </cell>
        </row>
        <row r="19">
          <cell r="F19">
            <v>4970</v>
          </cell>
          <cell r="H19">
            <v>32680</v>
          </cell>
          <cell r="I19">
            <v>23000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9900</v>
          </cell>
          <cell r="H8">
            <v>38000</v>
          </cell>
        </row>
        <row r="9">
          <cell r="F9">
            <v>113900</v>
          </cell>
          <cell r="H9">
            <v>647600</v>
          </cell>
        </row>
        <row r="10">
          <cell r="F10">
            <v>3340</v>
          </cell>
          <cell r="H10">
            <v>11700</v>
          </cell>
        </row>
        <row r="13">
          <cell r="F13">
            <v>38980</v>
          </cell>
          <cell r="H13">
            <v>183150</v>
          </cell>
        </row>
        <row r="14">
          <cell r="F14">
            <v>2360</v>
          </cell>
          <cell r="H14">
            <v>8300</v>
          </cell>
        </row>
        <row r="15">
          <cell r="F15">
            <v>21430</v>
          </cell>
          <cell r="H15">
            <v>97600</v>
          </cell>
        </row>
        <row r="18">
          <cell r="F18">
            <v>119600</v>
          </cell>
          <cell r="H18">
            <v>1295300</v>
          </cell>
        </row>
        <row r="19">
          <cell r="F19">
            <v>5780</v>
          </cell>
          <cell r="H19">
            <v>40600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46400</v>
          </cell>
          <cell r="H8">
            <v>162800</v>
          </cell>
          <cell r="I8">
            <v>160500</v>
          </cell>
        </row>
        <row r="9">
          <cell r="F9">
            <v>7130</v>
          </cell>
          <cell r="H9">
            <v>28450</v>
          </cell>
          <cell r="I9">
            <v>26850</v>
          </cell>
        </row>
        <row r="10">
          <cell r="F10">
            <v>500</v>
          </cell>
          <cell r="H10">
            <v>1475</v>
          </cell>
          <cell r="I10">
            <v>950</v>
          </cell>
        </row>
        <row r="11">
          <cell r="F11">
            <v>6080</v>
          </cell>
          <cell r="H11">
            <v>24950</v>
          </cell>
        </row>
        <row r="12">
          <cell r="F12">
            <v>2720</v>
          </cell>
          <cell r="H12">
            <v>10850</v>
          </cell>
        </row>
        <row r="13">
          <cell r="F13">
            <v>8800</v>
          </cell>
          <cell r="H13">
            <v>35800</v>
          </cell>
          <cell r="I13">
            <v>15800</v>
          </cell>
        </row>
        <row r="14">
          <cell r="F14">
            <v>1800</v>
          </cell>
          <cell r="H14">
            <v>4450</v>
          </cell>
          <cell r="I14">
            <v>750</v>
          </cell>
        </row>
        <row r="15">
          <cell r="F15">
            <v>3480</v>
          </cell>
          <cell r="H15">
            <v>13575</v>
          </cell>
          <cell r="I15">
            <v>3500</v>
          </cell>
        </row>
        <row r="18">
          <cell r="F18">
            <v>4925</v>
          </cell>
          <cell r="H18">
            <v>47800</v>
          </cell>
          <cell r="I18">
            <v>27200</v>
          </cell>
        </row>
        <row r="19">
          <cell r="F19">
            <v>1360</v>
          </cell>
          <cell r="H19">
            <v>8200</v>
          </cell>
          <cell r="I19">
            <v>3300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47500</v>
          </cell>
          <cell r="H8">
            <v>164700</v>
          </cell>
        </row>
        <row r="9">
          <cell r="F9">
            <v>6850</v>
          </cell>
          <cell r="H9">
            <v>24950</v>
          </cell>
        </row>
        <row r="10">
          <cell r="F10">
            <v>550</v>
          </cell>
          <cell r="H10">
            <v>1600</v>
          </cell>
        </row>
        <row r="13">
          <cell r="F13">
            <v>9250</v>
          </cell>
          <cell r="H13">
            <v>37650</v>
          </cell>
        </row>
        <row r="14">
          <cell r="F14">
            <v>1600</v>
          </cell>
          <cell r="H14">
            <v>3760</v>
          </cell>
        </row>
        <row r="15">
          <cell r="F15">
            <v>3400</v>
          </cell>
          <cell r="H15">
            <v>12920</v>
          </cell>
        </row>
        <row r="18">
          <cell r="F18">
            <v>4500</v>
          </cell>
          <cell r="H18">
            <v>42500</v>
          </cell>
        </row>
        <row r="19">
          <cell r="F19">
            <v>1370</v>
          </cell>
          <cell r="H19">
            <v>8080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600</v>
          </cell>
          <cell r="H8">
            <v>3060</v>
          </cell>
          <cell r="I8">
            <v>1620</v>
          </cell>
        </row>
        <row r="9">
          <cell r="F9">
            <v>351310</v>
          </cell>
          <cell r="H9">
            <v>2651136</v>
          </cell>
          <cell r="I9">
            <v>2442500</v>
          </cell>
        </row>
        <row r="10">
          <cell r="F10">
            <v>310</v>
          </cell>
          <cell r="H10">
            <v>1395</v>
          </cell>
          <cell r="I10">
            <v>1200</v>
          </cell>
        </row>
        <row r="11">
          <cell r="F11">
            <v>82500</v>
          </cell>
          <cell r="H11">
            <v>581194</v>
          </cell>
        </row>
        <row r="12">
          <cell r="F12">
            <v>229380</v>
          </cell>
          <cell r="H12">
            <v>1609703</v>
          </cell>
        </row>
        <row r="13">
          <cell r="F13">
            <v>311880</v>
          </cell>
          <cell r="H13">
            <v>2190897</v>
          </cell>
          <cell r="I13">
            <v>2066000</v>
          </cell>
        </row>
        <row r="14">
          <cell r="F14">
            <v>3990</v>
          </cell>
          <cell r="H14">
            <v>19406</v>
          </cell>
          <cell r="I14">
            <v>16300</v>
          </cell>
        </row>
        <row r="15">
          <cell r="F15">
            <v>5270</v>
          </cell>
          <cell r="H15">
            <v>26755</v>
          </cell>
          <cell r="I15">
            <v>13225</v>
          </cell>
        </row>
        <row r="18">
          <cell r="F18">
            <v>56830</v>
          </cell>
          <cell r="H18">
            <v>506250</v>
          </cell>
          <cell r="I18">
            <v>500000</v>
          </cell>
        </row>
        <row r="19">
          <cell r="F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340</v>
          </cell>
          <cell r="H8">
            <v>1675</v>
          </cell>
        </row>
        <row r="9">
          <cell r="F9">
            <v>406225</v>
          </cell>
          <cell r="H9">
            <v>3152046</v>
          </cell>
        </row>
        <row r="10">
          <cell r="F10">
            <v>285</v>
          </cell>
          <cell r="H10">
            <v>1372</v>
          </cell>
        </row>
        <row r="13">
          <cell r="F13">
            <v>272455</v>
          </cell>
          <cell r="H13">
            <v>1566818</v>
          </cell>
        </row>
        <row r="14">
          <cell r="F14">
            <v>3015</v>
          </cell>
          <cell r="H14">
            <v>12842</v>
          </cell>
        </row>
        <row r="15">
          <cell r="F15">
            <v>5110</v>
          </cell>
          <cell r="H15">
            <v>31933</v>
          </cell>
        </row>
        <row r="18">
          <cell r="F18">
            <v>44760</v>
          </cell>
          <cell r="H18">
            <v>433388</v>
          </cell>
        </row>
        <row r="19">
          <cell r="F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1550</v>
          </cell>
          <cell r="H8">
            <v>6515</v>
          </cell>
        </row>
        <row r="9">
          <cell r="F9">
            <v>95600</v>
          </cell>
          <cell r="H9">
            <v>484150</v>
          </cell>
        </row>
        <row r="10">
          <cell r="F10">
            <v>395</v>
          </cell>
          <cell r="H10">
            <v>1365</v>
          </cell>
        </row>
        <row r="13">
          <cell r="F13">
            <v>15405</v>
          </cell>
          <cell r="H13">
            <v>62615</v>
          </cell>
        </row>
        <row r="14">
          <cell r="F14">
            <v>2100</v>
          </cell>
          <cell r="H14">
            <v>7300</v>
          </cell>
        </row>
        <row r="15">
          <cell r="F15">
            <v>17095</v>
          </cell>
          <cell r="H15">
            <v>73130</v>
          </cell>
        </row>
        <row r="18">
          <cell r="F18">
            <v>318560</v>
          </cell>
          <cell r="H18">
            <v>3208840</v>
          </cell>
        </row>
        <row r="19">
          <cell r="F19">
            <v>5550</v>
          </cell>
          <cell r="H19">
            <v>34900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159300</v>
          </cell>
          <cell r="H9">
            <v>916000</v>
          </cell>
          <cell r="I9">
            <v>840000</v>
          </cell>
        </row>
        <row r="10">
          <cell r="F10">
            <v>885</v>
          </cell>
          <cell r="H10">
            <v>4070</v>
          </cell>
          <cell r="I10">
            <v>1000</v>
          </cell>
        </row>
        <row r="11">
          <cell r="F11">
            <v>48900</v>
          </cell>
          <cell r="H11">
            <v>284000</v>
          </cell>
        </row>
        <row r="12">
          <cell r="F12">
            <v>154250</v>
          </cell>
          <cell r="H12">
            <v>1008000</v>
          </cell>
        </row>
        <row r="13">
          <cell r="F13">
            <v>203150</v>
          </cell>
          <cell r="H13">
            <v>1292000</v>
          </cell>
          <cell r="I13">
            <v>1150000</v>
          </cell>
        </row>
        <row r="14">
          <cell r="F14">
            <v>4975</v>
          </cell>
          <cell r="H14">
            <v>25088</v>
          </cell>
          <cell r="I14">
            <v>11000</v>
          </cell>
        </row>
        <row r="15">
          <cell r="F15">
            <v>11300</v>
          </cell>
          <cell r="H15">
            <v>57000</v>
          </cell>
          <cell r="I15">
            <v>19000</v>
          </cell>
        </row>
        <row r="18">
          <cell r="F18">
            <v>31000</v>
          </cell>
          <cell r="H18">
            <v>242000</v>
          </cell>
          <cell r="I18">
            <v>235000</v>
          </cell>
        </row>
        <row r="19">
          <cell r="F19">
            <v>640</v>
          </cell>
          <cell r="H19">
            <v>1920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243300</v>
          </cell>
          <cell r="H9">
            <v>1568490</v>
          </cell>
        </row>
        <row r="10">
          <cell r="F10">
            <v>750</v>
          </cell>
          <cell r="H10">
            <v>3610</v>
          </cell>
        </row>
        <row r="13">
          <cell r="F13">
            <v>139360</v>
          </cell>
          <cell r="H13">
            <v>748300</v>
          </cell>
        </row>
        <row r="14">
          <cell r="F14">
            <v>3450</v>
          </cell>
          <cell r="H14">
            <v>13565</v>
          </cell>
        </row>
        <row r="15">
          <cell r="F15">
            <v>14230</v>
          </cell>
          <cell r="H15">
            <v>80200</v>
          </cell>
        </row>
        <row r="18">
          <cell r="F18">
            <v>13000</v>
          </cell>
          <cell r="H18">
            <v>130000</v>
          </cell>
        </row>
        <row r="19">
          <cell r="F19">
            <v>830</v>
          </cell>
          <cell r="H19">
            <v>2905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36400</v>
          </cell>
          <cell r="H9">
            <v>253000</v>
          </cell>
          <cell r="I9">
            <v>234000</v>
          </cell>
        </row>
        <row r="10">
          <cell r="F10">
            <v>190</v>
          </cell>
          <cell r="H10">
            <v>850</v>
          </cell>
          <cell r="I10">
            <v>450</v>
          </cell>
        </row>
        <row r="11">
          <cell r="F11">
            <v>3300</v>
          </cell>
          <cell r="H11">
            <v>19800</v>
          </cell>
        </row>
        <row r="12">
          <cell r="F12">
            <v>1780</v>
          </cell>
          <cell r="H12">
            <v>11000</v>
          </cell>
        </row>
        <row r="13">
          <cell r="F13">
            <v>5080</v>
          </cell>
          <cell r="H13">
            <v>30800</v>
          </cell>
          <cell r="I13">
            <v>12300</v>
          </cell>
        </row>
        <row r="14">
          <cell r="F14">
            <v>720</v>
          </cell>
          <cell r="H14">
            <v>3250</v>
          </cell>
          <cell r="I14">
            <v>1100</v>
          </cell>
        </row>
        <row r="15">
          <cell r="F15">
            <v>1900</v>
          </cell>
          <cell r="H15">
            <v>11100</v>
          </cell>
          <cell r="I15">
            <v>2700</v>
          </cell>
        </row>
        <row r="18">
          <cell r="F18">
            <v>144200</v>
          </cell>
          <cell r="H18">
            <v>1730000</v>
          </cell>
          <cell r="I18">
            <v>1710000</v>
          </cell>
        </row>
        <row r="19">
          <cell r="F19">
            <v>1000</v>
          </cell>
          <cell r="H19">
            <v>8500</v>
          </cell>
          <cell r="I19">
            <v>8000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48500</v>
          </cell>
          <cell r="H9">
            <v>353000</v>
          </cell>
        </row>
        <row r="10">
          <cell r="F10">
            <v>170</v>
          </cell>
          <cell r="H10">
            <v>770</v>
          </cell>
        </row>
        <row r="13">
          <cell r="F13">
            <v>5000</v>
          </cell>
          <cell r="H13">
            <v>30500</v>
          </cell>
        </row>
        <row r="14">
          <cell r="F14">
            <v>600</v>
          </cell>
          <cell r="H14">
            <v>2500</v>
          </cell>
        </row>
        <row r="15">
          <cell r="F15">
            <v>2000</v>
          </cell>
          <cell r="H15">
            <v>11400</v>
          </cell>
        </row>
        <row r="18">
          <cell r="F18">
            <v>132000</v>
          </cell>
          <cell r="H18">
            <v>1600000</v>
          </cell>
        </row>
        <row r="19">
          <cell r="F19">
            <v>830</v>
          </cell>
          <cell r="H19">
            <v>6600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302440</v>
          </cell>
          <cell r="H9">
            <v>2093480</v>
          </cell>
          <cell r="I9">
            <v>1600000</v>
          </cell>
        </row>
        <row r="10">
          <cell r="F10">
            <v>458</v>
          </cell>
          <cell r="H10">
            <v>1892</v>
          </cell>
          <cell r="I10">
            <v>655</v>
          </cell>
        </row>
        <row r="11">
          <cell r="F11">
            <v>62710</v>
          </cell>
          <cell r="H11">
            <v>417847</v>
          </cell>
        </row>
        <row r="12">
          <cell r="F12">
            <v>3180</v>
          </cell>
          <cell r="H12">
            <v>19383</v>
          </cell>
        </row>
        <row r="13">
          <cell r="F13">
            <v>65890</v>
          </cell>
          <cell r="H13">
            <v>437230</v>
          </cell>
          <cell r="I13">
            <v>260350</v>
          </cell>
        </row>
        <row r="14">
          <cell r="F14">
            <v>10290</v>
          </cell>
          <cell r="H14">
            <v>54513</v>
          </cell>
          <cell r="I14">
            <v>31550</v>
          </cell>
        </row>
        <row r="15">
          <cell r="F15">
            <v>58065</v>
          </cell>
          <cell r="H15">
            <v>376434.1595744681</v>
          </cell>
        </row>
        <row r="18">
          <cell r="F18">
            <v>93950</v>
          </cell>
          <cell r="H18">
            <v>759394.0699540649</v>
          </cell>
          <cell r="I18">
            <v>614000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  <sheetDataSet>
      <sheetData sheetId="6">
        <row r="8">
          <cell r="F8">
            <v>0</v>
          </cell>
        </row>
        <row r="9">
          <cell r="F9">
            <v>297578</v>
          </cell>
          <cell r="H9">
            <v>2134210.5</v>
          </cell>
        </row>
        <row r="10">
          <cell r="F10">
            <v>438</v>
          </cell>
          <cell r="H10">
            <v>1898.4</v>
          </cell>
        </row>
        <row r="13">
          <cell r="F13">
            <v>69480</v>
          </cell>
          <cell r="H13">
            <v>447377.3</v>
          </cell>
        </row>
        <row r="14">
          <cell r="F14">
            <v>10455</v>
          </cell>
          <cell r="H14">
            <v>53962.5</v>
          </cell>
        </row>
        <row r="15">
          <cell r="F15">
            <v>52254</v>
          </cell>
          <cell r="H15">
            <v>347946.5</v>
          </cell>
        </row>
        <row r="18">
          <cell r="F18">
            <v>96058</v>
          </cell>
          <cell r="H18">
            <v>890324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32035</v>
          </cell>
          <cell r="H8">
            <v>227770</v>
          </cell>
          <cell r="I8">
            <v>207400</v>
          </cell>
        </row>
        <row r="9">
          <cell r="F9">
            <v>374850</v>
          </cell>
          <cell r="H9">
            <v>2777420</v>
          </cell>
          <cell r="I9">
            <v>2460000</v>
          </cell>
        </row>
        <row r="10">
          <cell r="F10">
            <v>1665</v>
          </cell>
          <cell r="H10">
            <v>10170</v>
          </cell>
          <cell r="I10">
            <v>5300</v>
          </cell>
        </row>
        <row r="11">
          <cell r="F11">
            <v>42590</v>
          </cell>
          <cell r="H11">
            <v>298438</v>
          </cell>
        </row>
        <row r="12">
          <cell r="F12">
            <v>2675</v>
          </cell>
          <cell r="H12">
            <v>15752</v>
          </cell>
        </row>
        <row r="13">
          <cell r="F13">
            <v>45265</v>
          </cell>
          <cell r="H13">
            <v>314190</v>
          </cell>
          <cell r="I13">
            <v>195000</v>
          </cell>
        </row>
        <row r="14">
          <cell r="F14">
            <v>5370</v>
          </cell>
          <cell r="H14">
            <v>29945</v>
          </cell>
          <cell r="I14">
            <v>13900</v>
          </cell>
        </row>
        <row r="15">
          <cell r="F15">
            <v>63590</v>
          </cell>
          <cell r="H15">
            <v>397700</v>
          </cell>
          <cell r="I15">
            <v>222000</v>
          </cell>
        </row>
        <row r="18">
          <cell r="F18">
            <v>160595</v>
          </cell>
          <cell r="H18">
            <v>1340920</v>
          </cell>
          <cell r="I18">
            <v>1030000</v>
          </cell>
        </row>
        <row r="19">
          <cell r="F19">
            <v>2195</v>
          </cell>
          <cell r="H19">
            <v>11885</v>
          </cell>
          <cell r="I19">
            <v>1540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28740</v>
          </cell>
          <cell r="H8">
            <v>183915</v>
          </cell>
        </row>
        <row r="9">
          <cell r="F9">
            <v>372800</v>
          </cell>
          <cell r="H9">
            <v>2348240</v>
          </cell>
        </row>
        <row r="10">
          <cell r="F10">
            <v>1500</v>
          </cell>
          <cell r="H10">
            <v>7040</v>
          </cell>
        </row>
        <row r="13">
          <cell r="F13">
            <v>43650</v>
          </cell>
          <cell r="H13">
            <v>242560</v>
          </cell>
        </row>
        <row r="14">
          <cell r="F14">
            <v>3660</v>
          </cell>
          <cell r="H14">
            <v>16480</v>
          </cell>
        </row>
        <row r="15">
          <cell r="F15">
            <v>57310</v>
          </cell>
          <cell r="H15">
            <v>314270</v>
          </cell>
        </row>
        <row r="18">
          <cell r="F18">
            <v>125760</v>
          </cell>
          <cell r="H18">
            <v>1171390</v>
          </cell>
        </row>
        <row r="19">
          <cell r="F19">
            <v>2040</v>
          </cell>
          <cell r="H19">
            <v>12000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103500</v>
          </cell>
          <cell r="H8">
            <v>629000</v>
          </cell>
          <cell r="I8">
            <v>570000</v>
          </cell>
        </row>
        <row r="9">
          <cell r="F9">
            <v>677500</v>
          </cell>
          <cell r="H9">
            <v>4985000</v>
          </cell>
          <cell r="I9">
            <v>4480000</v>
          </cell>
        </row>
        <row r="10">
          <cell r="F10">
            <v>8000</v>
          </cell>
          <cell r="H10">
            <v>47000</v>
          </cell>
          <cell r="I10">
            <v>35000</v>
          </cell>
        </row>
        <row r="11">
          <cell r="F11">
            <v>176500</v>
          </cell>
          <cell r="H11">
            <v>1299300</v>
          </cell>
        </row>
        <row r="12">
          <cell r="F12">
            <v>70500</v>
          </cell>
          <cell r="H12">
            <v>505650</v>
          </cell>
        </row>
        <row r="13">
          <cell r="F13">
            <v>247000</v>
          </cell>
          <cell r="H13">
            <v>1804950</v>
          </cell>
          <cell r="I13">
            <v>1700000</v>
          </cell>
        </row>
        <row r="14">
          <cell r="F14">
            <v>8400</v>
          </cell>
          <cell r="H14">
            <v>45000</v>
          </cell>
          <cell r="I14">
            <v>27000</v>
          </cell>
        </row>
        <row r="15">
          <cell r="F15">
            <v>29000</v>
          </cell>
          <cell r="H15">
            <v>163500</v>
          </cell>
          <cell r="I15">
            <v>93000</v>
          </cell>
        </row>
        <row r="18">
          <cell r="F18">
            <v>125000</v>
          </cell>
          <cell r="H18">
            <v>1208300</v>
          </cell>
          <cell r="I18">
            <v>1040000</v>
          </cell>
        </row>
        <row r="19">
          <cell r="F19">
            <v>4700</v>
          </cell>
          <cell r="H19">
            <v>29000</v>
          </cell>
          <cell r="I19">
            <v>12000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102400</v>
          </cell>
          <cell r="H8">
            <v>646300</v>
          </cell>
        </row>
        <row r="9">
          <cell r="F9">
            <v>680900</v>
          </cell>
          <cell r="H9">
            <v>4307000</v>
          </cell>
        </row>
        <row r="10">
          <cell r="F10">
            <v>6900</v>
          </cell>
          <cell r="H10">
            <v>37200</v>
          </cell>
        </row>
        <row r="13">
          <cell r="F13">
            <v>232200</v>
          </cell>
          <cell r="H13">
            <v>1402800</v>
          </cell>
        </row>
        <row r="14">
          <cell r="F14">
            <v>6900</v>
          </cell>
          <cell r="H14">
            <v>30200</v>
          </cell>
        </row>
        <row r="15">
          <cell r="F15">
            <v>27700</v>
          </cell>
          <cell r="H15">
            <v>132000</v>
          </cell>
        </row>
        <row r="18">
          <cell r="F18">
            <v>122500</v>
          </cell>
          <cell r="H18">
            <v>1252000</v>
          </cell>
        </row>
        <row r="19">
          <cell r="F19">
            <v>5200</v>
          </cell>
          <cell r="H19">
            <v>32000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SE"/>
      <sheetName val="AV"/>
      <sheetName val="MA"/>
      <sheetName val="SO"/>
      <sheetName val="TR"/>
      <sheetName val="SA"/>
      <sheetName val="MI"/>
      <sheetName val="AL"/>
      <sheetName val="CO"/>
      <sheetName val="TO"/>
      <sheetName val="SJ"/>
      <sheetName val="LI"/>
      <sheetName val="PO"/>
      <sheetName val="FE"/>
      <sheetName val="LU"/>
      <sheetName val="NA"/>
      <sheetName val="TC"/>
      <sheetName val="BAV"/>
      <sheetName val="BDAV"/>
      <sheetName val="BDV"/>
      <sheetName val="BTD"/>
      <sheetName val="tSO"/>
      <sheetName val="trSO"/>
      <sheetName val="trO"/>
      <sheetName val="mBT"/>
      <sheetName val="maBT"/>
      <sheetName val="maT"/>
      <sheetName val="oMA"/>
      <sheetName val="orMA"/>
      <sheetName val="orA"/>
      <sheetName val="sMA"/>
      <sheetName val="seMA"/>
      <sheetName val="seA"/>
    </sheetNames>
    <sheetDataSet>
      <sheetData sheetId="0">
        <row r="168">
          <cell r="AE168">
            <v>355362.3</v>
          </cell>
          <cell r="AI168">
            <v>393949.46</v>
          </cell>
        </row>
        <row r="169">
          <cell r="AE169">
            <v>385734.08799999993</v>
          </cell>
          <cell r="AI169">
            <v>506173.6809999999</v>
          </cell>
        </row>
        <row r="170">
          <cell r="AE170">
            <v>1539146.881</v>
          </cell>
          <cell r="AI170">
            <v>1874214.405</v>
          </cell>
        </row>
        <row r="171">
          <cell r="AE171">
            <v>347317.937</v>
          </cell>
          <cell r="AI171">
            <v>387355.101</v>
          </cell>
        </row>
        <row r="172">
          <cell r="AE172">
            <v>2250449.8330000006</v>
          </cell>
          <cell r="AI172">
            <v>2734931.253000001</v>
          </cell>
        </row>
        <row r="173">
          <cell r="AE173">
            <v>3614164.981</v>
          </cell>
          <cell r="AI173">
            <v>4117733.891</v>
          </cell>
        </row>
        <row r="174">
          <cell r="AE174">
            <v>505470.76300000004</v>
          </cell>
          <cell r="AI174">
            <v>530241.713</v>
          </cell>
        </row>
        <row r="175">
          <cell r="AE175">
            <v>18218.02</v>
          </cell>
          <cell r="AI175">
            <v>18879.441999999995</v>
          </cell>
        </row>
        <row r="176">
          <cell r="AE176">
            <v>2639567.6159999995</v>
          </cell>
          <cell r="AI176">
            <v>2972980.0109999995</v>
          </cell>
        </row>
        <row r="177">
          <cell r="AE177">
            <v>1299047.977</v>
          </cell>
          <cell r="AI177">
            <v>1530215.03</v>
          </cell>
        </row>
        <row r="178">
          <cell r="AE178">
            <v>309494.31799999997</v>
          </cell>
          <cell r="AI178">
            <v>355615.676</v>
          </cell>
        </row>
        <row r="179">
          <cell r="AE179">
            <v>1533521.8740000003</v>
          </cell>
          <cell r="AI179">
            <v>1622885.8940000003</v>
          </cell>
        </row>
        <row r="180">
          <cell r="AE180">
            <v>1855432.43</v>
          </cell>
          <cell r="AI180">
            <v>2096355.5</v>
          </cell>
        </row>
        <row r="181">
          <cell r="AE181">
            <v>2985783.7970000003</v>
          </cell>
          <cell r="AI181">
            <v>3892346.137</v>
          </cell>
        </row>
        <row r="182">
          <cell r="AE182">
            <v>1429554.5880000002</v>
          </cell>
          <cell r="AI182">
            <v>1799210.4210000003</v>
          </cell>
        </row>
        <row r="183">
          <cell r="AE183">
            <v>1755667.29</v>
          </cell>
          <cell r="AI183">
            <v>1989717.06</v>
          </cell>
        </row>
        <row r="184">
          <cell r="AE184">
            <v>1925284.78</v>
          </cell>
          <cell r="AI184">
            <v>2679358.807</v>
          </cell>
        </row>
        <row r="185">
          <cell r="AE185">
            <v>1005794.707</v>
          </cell>
          <cell r="AI185">
            <v>1177923.751</v>
          </cell>
        </row>
        <row r="186">
          <cell r="AE186">
            <v>881252.355</v>
          </cell>
          <cell r="AI186">
            <v>1039498.094</v>
          </cell>
        </row>
        <row r="187">
          <cell r="AE187">
            <v>16580.721</v>
          </cell>
          <cell r="AI187">
            <v>18279.643000000004</v>
          </cell>
        </row>
      </sheetData>
      <sheetData sheetId="1">
        <row r="168">
          <cell r="AD168">
            <v>4440.3</v>
          </cell>
          <cell r="AI168">
            <v>5278.7</v>
          </cell>
        </row>
        <row r="169">
          <cell r="AD169">
            <v>329.9</v>
          </cell>
          <cell r="AI169">
            <v>369.7</v>
          </cell>
        </row>
        <row r="170">
          <cell r="AD170">
            <v>2281.48</v>
          </cell>
          <cell r="AI170">
            <v>2465.57</v>
          </cell>
        </row>
        <row r="171">
          <cell r="AD171">
            <v>0</v>
          </cell>
          <cell r="AI171">
            <v>0</v>
          </cell>
        </row>
        <row r="172">
          <cell r="AD172">
            <v>1158.11</v>
          </cell>
          <cell r="AI172">
            <v>1158.11</v>
          </cell>
        </row>
        <row r="173">
          <cell r="AD173">
            <v>184.6</v>
          </cell>
          <cell r="AI173">
            <v>252.37</v>
          </cell>
        </row>
        <row r="174">
          <cell r="AD174">
            <v>35038.83</v>
          </cell>
          <cell r="AI174">
            <v>37988.87</v>
          </cell>
        </row>
        <row r="175">
          <cell r="AD175">
            <v>150812.62300000002</v>
          </cell>
          <cell r="AI175">
            <v>156161.499</v>
          </cell>
        </row>
        <row r="176">
          <cell r="AD176">
            <v>2279.53</v>
          </cell>
          <cell r="AI176">
            <v>2810.03</v>
          </cell>
        </row>
        <row r="177">
          <cell r="AD177">
            <v>12.44</v>
          </cell>
          <cell r="AI177">
            <v>121.84</v>
          </cell>
        </row>
        <row r="178">
          <cell r="AD178">
            <v>0</v>
          </cell>
          <cell r="AI178">
            <v>0</v>
          </cell>
        </row>
        <row r="179">
          <cell r="AD179">
            <v>0</v>
          </cell>
          <cell r="AI179">
            <v>0</v>
          </cell>
        </row>
        <row r="180">
          <cell r="AD180">
            <v>134708.26</v>
          </cell>
          <cell r="AI180">
            <v>161051.98</v>
          </cell>
        </row>
        <row r="181">
          <cell r="AD181">
            <v>424937.97599999997</v>
          </cell>
          <cell r="AI181">
            <v>583376.29</v>
          </cell>
        </row>
        <row r="182">
          <cell r="AD182">
            <v>29402.992999999995</v>
          </cell>
          <cell r="AI182">
            <v>44355.24899999999</v>
          </cell>
        </row>
        <row r="183">
          <cell r="AD183">
            <v>185643.8</v>
          </cell>
          <cell r="AI183">
            <v>216598</v>
          </cell>
        </row>
        <row r="184">
          <cell r="AD184">
            <v>2611.9</v>
          </cell>
          <cell r="AI184">
            <v>5530.02</v>
          </cell>
        </row>
        <row r="185">
          <cell r="AD185">
            <v>1614.15</v>
          </cell>
          <cell r="AI185">
            <v>2038.57</v>
          </cell>
        </row>
        <row r="186">
          <cell r="AD186">
            <v>257416.308</v>
          </cell>
          <cell r="AI186">
            <v>441336.98</v>
          </cell>
        </row>
        <row r="187">
          <cell r="AD187">
            <v>199684</v>
          </cell>
          <cell r="AI187">
            <v>231627.56</v>
          </cell>
        </row>
      </sheetData>
      <sheetData sheetId="2">
        <row r="168">
          <cell r="AE168">
            <v>23175.23</v>
          </cell>
          <cell r="AI168">
            <v>25985.43</v>
          </cell>
        </row>
        <row r="169">
          <cell r="AE169">
            <v>36718.88700000001</v>
          </cell>
          <cell r="AI169">
            <v>46047.36100000001</v>
          </cell>
        </row>
        <row r="170">
          <cell r="AE170">
            <v>753809.9429999999</v>
          </cell>
          <cell r="AI170">
            <v>851004.9639999998</v>
          </cell>
        </row>
        <row r="171">
          <cell r="AE171">
            <v>87906.55200000001</v>
          </cell>
          <cell r="AI171">
            <v>95064.149</v>
          </cell>
        </row>
        <row r="172">
          <cell r="AE172">
            <v>347972.38</v>
          </cell>
          <cell r="AI172">
            <v>378612.966</v>
          </cell>
        </row>
        <row r="173">
          <cell r="AE173">
            <v>558079.0630000002</v>
          </cell>
          <cell r="AI173">
            <v>589117.4030000002</v>
          </cell>
        </row>
        <row r="174">
          <cell r="AE174">
            <v>73799.449</v>
          </cell>
          <cell r="AI174">
            <v>79257.986</v>
          </cell>
        </row>
        <row r="175">
          <cell r="AE175">
            <v>10152.086999999998</v>
          </cell>
          <cell r="AI175">
            <v>10886.964999999998</v>
          </cell>
        </row>
        <row r="176">
          <cell r="AE176">
            <v>1405047.8630000001</v>
          </cell>
          <cell r="AI176">
            <v>1498227.33</v>
          </cell>
        </row>
        <row r="177">
          <cell r="AE177">
            <v>598271.756</v>
          </cell>
          <cell r="AI177">
            <v>669998.307</v>
          </cell>
        </row>
        <row r="178">
          <cell r="AE178">
            <v>7017.425000000001</v>
          </cell>
          <cell r="AI178">
            <v>7689.237</v>
          </cell>
        </row>
        <row r="179">
          <cell r="AE179">
            <v>239097.29899999997</v>
          </cell>
          <cell r="AI179">
            <v>249613.59899999996</v>
          </cell>
        </row>
        <row r="180">
          <cell r="AE180">
            <v>113542.38</v>
          </cell>
          <cell r="AI180">
            <v>128452.3</v>
          </cell>
        </row>
        <row r="181">
          <cell r="AE181">
            <v>1128430.2639999997</v>
          </cell>
          <cell r="AI181">
            <v>1283173.8549999997</v>
          </cell>
        </row>
        <row r="182">
          <cell r="AE182">
            <v>313430.622</v>
          </cell>
          <cell r="AI182">
            <v>346980.75299999997</v>
          </cell>
        </row>
        <row r="183">
          <cell r="AE183">
            <v>269804.74</v>
          </cell>
          <cell r="AI183">
            <v>290294.34</v>
          </cell>
        </row>
        <row r="184">
          <cell r="AE184">
            <v>254579.22</v>
          </cell>
          <cell r="AI184">
            <v>301411.9749999999</v>
          </cell>
        </row>
        <row r="185">
          <cell r="AE185">
            <v>129559.51</v>
          </cell>
          <cell r="AI185">
            <v>141939.541</v>
          </cell>
        </row>
        <row r="186">
          <cell r="AE186">
            <v>101227.78800000002</v>
          </cell>
          <cell r="AI186">
            <v>118957.33700000001</v>
          </cell>
        </row>
        <row r="187">
          <cell r="AI187">
            <v>9277.111</v>
          </cell>
        </row>
      </sheetData>
      <sheetData sheetId="3">
        <row r="168">
          <cell r="AE168">
            <v>318.9</v>
          </cell>
          <cell r="AI168">
            <v>319.68</v>
          </cell>
        </row>
        <row r="169">
          <cell r="AE169">
            <v>4034.2990000000004</v>
          </cell>
          <cell r="AI169">
            <v>4489.729000000001</v>
          </cell>
        </row>
        <row r="170">
          <cell r="AE170">
            <v>3562.965</v>
          </cell>
          <cell r="AI170">
            <v>4380.265</v>
          </cell>
        </row>
        <row r="171">
          <cell r="AE171">
            <v>3759.1689999999994</v>
          </cell>
          <cell r="AI171">
            <v>4516.969</v>
          </cell>
        </row>
        <row r="172">
          <cell r="AE172">
            <v>1119.62</v>
          </cell>
          <cell r="AI172">
            <v>1149.82</v>
          </cell>
        </row>
        <row r="173">
          <cell r="AE173">
            <v>1939.2369999999999</v>
          </cell>
          <cell r="AI173">
            <v>1969.1369999999997</v>
          </cell>
        </row>
        <row r="174">
          <cell r="AE174">
            <v>4729.733</v>
          </cell>
          <cell r="AI174">
            <v>4772.733000000001</v>
          </cell>
        </row>
        <row r="175">
          <cell r="AE175">
            <v>936.1129999999999</v>
          </cell>
          <cell r="AI175">
            <v>980.9129999999999</v>
          </cell>
        </row>
        <row r="176">
          <cell r="AE176">
            <v>810.782</v>
          </cell>
          <cell r="AI176">
            <v>924.362</v>
          </cell>
        </row>
        <row r="177">
          <cell r="AE177">
            <v>682.64</v>
          </cell>
          <cell r="AI177">
            <v>847.16</v>
          </cell>
        </row>
        <row r="178">
          <cell r="AE178">
            <v>1380</v>
          </cell>
          <cell r="AI178">
            <v>1389.9</v>
          </cell>
        </row>
        <row r="179">
          <cell r="AE179">
            <v>773.74</v>
          </cell>
          <cell r="AI179">
            <v>833.21</v>
          </cell>
        </row>
        <row r="180">
          <cell r="AE180">
            <v>3214.68</v>
          </cell>
          <cell r="AI180">
            <v>3296.18</v>
          </cell>
        </row>
        <row r="181">
          <cell r="AE181">
            <v>25080.184999999998</v>
          </cell>
          <cell r="AI181">
            <v>29396.885</v>
          </cell>
        </row>
        <row r="182">
          <cell r="AE182">
            <v>3341.3</v>
          </cell>
          <cell r="AI182">
            <v>3532.1619999999994</v>
          </cell>
        </row>
        <row r="183">
          <cell r="AE183">
            <v>1225.5</v>
          </cell>
          <cell r="AI183">
            <v>1225.5</v>
          </cell>
        </row>
        <row r="184">
          <cell r="AE184">
            <v>243.3</v>
          </cell>
          <cell r="AI184">
            <v>273.5</v>
          </cell>
        </row>
        <row r="185">
          <cell r="AE185">
            <v>907.91</v>
          </cell>
          <cell r="AI185">
            <v>1075.22</v>
          </cell>
        </row>
        <row r="186">
          <cell r="AE186">
            <v>1092.762</v>
          </cell>
          <cell r="AI186">
            <v>1334.8719999999998</v>
          </cell>
        </row>
        <row r="187">
          <cell r="AE187">
            <v>360.08</v>
          </cell>
          <cell r="AI187">
            <v>360.08</v>
          </cell>
        </row>
      </sheetData>
      <sheetData sheetId="4">
        <row r="168">
          <cell r="AE168">
            <v>1472.8</v>
          </cell>
          <cell r="AI168">
            <v>1547.1</v>
          </cell>
        </row>
        <row r="169">
          <cell r="AE169">
            <v>4429.508</v>
          </cell>
          <cell r="AI169">
            <v>5451.262</v>
          </cell>
        </row>
        <row r="170">
          <cell r="AE170">
            <v>11746.925000000001</v>
          </cell>
          <cell r="AI170">
            <v>13127.695000000002</v>
          </cell>
        </row>
        <row r="171">
          <cell r="AE171">
            <v>2021.6860000000001</v>
          </cell>
          <cell r="AI171">
            <v>2165.3860000000004</v>
          </cell>
        </row>
        <row r="172">
          <cell r="AE172">
            <v>5817.967</v>
          </cell>
          <cell r="AI172">
            <v>6612.059</v>
          </cell>
        </row>
        <row r="173">
          <cell r="AE173">
            <v>6883.385</v>
          </cell>
          <cell r="AI173">
            <v>7812.885000000001</v>
          </cell>
        </row>
        <row r="174">
          <cell r="AE174">
            <v>4251.365</v>
          </cell>
          <cell r="AI174">
            <v>4324.345</v>
          </cell>
        </row>
        <row r="175">
          <cell r="AE175">
            <v>165.33599999999998</v>
          </cell>
          <cell r="AI175">
            <v>187.876</v>
          </cell>
        </row>
        <row r="176">
          <cell r="AE176">
            <v>7946.561000000001</v>
          </cell>
          <cell r="AI176">
            <v>8308.628</v>
          </cell>
        </row>
        <row r="177">
          <cell r="AE177">
            <v>2350.74</v>
          </cell>
          <cell r="AI177">
            <v>2561.1</v>
          </cell>
        </row>
        <row r="178">
          <cell r="AE178">
            <v>588.2</v>
          </cell>
          <cell r="AI178">
            <v>746.8</v>
          </cell>
        </row>
        <row r="179">
          <cell r="AE179">
            <v>30559.55</v>
          </cell>
          <cell r="AI179">
            <v>30776.09</v>
          </cell>
        </row>
        <row r="180">
          <cell r="AE180">
            <v>6931.09</v>
          </cell>
          <cell r="AI180">
            <v>7385.19</v>
          </cell>
        </row>
        <row r="181">
          <cell r="AE181">
            <v>14909.576000000001</v>
          </cell>
          <cell r="AI181">
            <v>17446.537000000004</v>
          </cell>
        </row>
        <row r="182">
          <cell r="AE182">
            <v>5443.78</v>
          </cell>
          <cell r="AI182">
            <v>6177.05</v>
          </cell>
        </row>
        <row r="183">
          <cell r="AE183">
            <v>3591.3</v>
          </cell>
          <cell r="AI183">
            <v>3761.8</v>
          </cell>
        </row>
        <row r="184">
          <cell r="AE184">
            <v>1398.94</v>
          </cell>
          <cell r="AI184">
            <v>1920.88</v>
          </cell>
        </row>
        <row r="185">
          <cell r="AE185">
            <v>14024.166</v>
          </cell>
          <cell r="AI185">
            <v>15654.666</v>
          </cell>
        </row>
        <row r="186">
          <cell r="AE186">
            <v>4802.041</v>
          </cell>
          <cell r="AI186">
            <v>5120.536999999999</v>
          </cell>
        </row>
        <row r="187">
          <cell r="AE187">
            <v>301.267</v>
          </cell>
          <cell r="AI187">
            <v>302.107</v>
          </cell>
        </row>
      </sheetData>
      <sheetData sheetId="5">
        <row r="168">
          <cell r="AE168">
            <v>2480982.429</v>
          </cell>
          <cell r="AI168">
            <v>2888082.639</v>
          </cell>
        </row>
        <row r="169">
          <cell r="AE169">
            <v>258312.77300000004</v>
          </cell>
          <cell r="AI169">
            <v>328055.55500000005</v>
          </cell>
        </row>
        <row r="170">
          <cell r="AE170">
            <v>398000.54699999996</v>
          </cell>
          <cell r="AI170">
            <v>451405.71</v>
          </cell>
        </row>
        <row r="171">
          <cell r="AE171">
            <v>241561.67</v>
          </cell>
          <cell r="AI171">
            <v>273514.594</v>
          </cell>
        </row>
        <row r="172">
          <cell r="AE172">
            <v>150910.413</v>
          </cell>
          <cell r="AI172">
            <v>190413.308</v>
          </cell>
        </row>
        <row r="173">
          <cell r="AE173">
            <v>366937.1020000001</v>
          </cell>
          <cell r="AI173">
            <v>402858.82200000004</v>
          </cell>
        </row>
        <row r="174">
          <cell r="AE174">
            <v>1079321.124</v>
          </cell>
          <cell r="AI174">
            <v>1175898.6060000001</v>
          </cell>
        </row>
        <row r="175">
          <cell r="AE175">
            <v>26638.436999999998</v>
          </cell>
          <cell r="AI175">
            <v>28605.331</v>
          </cell>
        </row>
        <row r="176">
          <cell r="AE176">
            <v>396000.654</v>
          </cell>
          <cell r="AI176">
            <v>425379.797</v>
          </cell>
        </row>
        <row r="177">
          <cell r="AE177">
            <v>128283.081</v>
          </cell>
          <cell r="AI177">
            <v>137371.051</v>
          </cell>
        </row>
        <row r="178">
          <cell r="AE178">
            <v>1249083.128</v>
          </cell>
          <cell r="AI178">
            <v>1634261.226</v>
          </cell>
        </row>
        <row r="179">
          <cell r="AE179">
            <v>610970.1359999999</v>
          </cell>
          <cell r="AI179">
            <v>646858.8409999999</v>
          </cell>
        </row>
        <row r="180">
          <cell r="AE180">
            <v>762602.33</v>
          </cell>
          <cell r="AI180">
            <v>932202.6</v>
          </cell>
        </row>
        <row r="181">
          <cell r="AE181">
            <v>758747.943</v>
          </cell>
          <cell r="AI181">
            <v>1064598.517</v>
          </cell>
        </row>
        <row r="182">
          <cell r="AE182">
            <v>295705.51599999995</v>
          </cell>
          <cell r="AI182">
            <v>336730.91</v>
          </cell>
        </row>
        <row r="183">
          <cell r="AE183">
            <v>1108624.8</v>
          </cell>
          <cell r="AI183">
            <v>1350224.8</v>
          </cell>
        </row>
        <row r="184">
          <cell r="AE184">
            <v>46926.9</v>
          </cell>
          <cell r="AI184">
            <v>69524.78099999999</v>
          </cell>
        </row>
        <row r="185">
          <cell r="AE185">
            <v>105109.15599999999</v>
          </cell>
          <cell r="AI185">
            <v>123935.38599999998</v>
          </cell>
        </row>
        <row r="186">
          <cell r="AE186">
            <v>1117315.5350000001</v>
          </cell>
          <cell r="AI186">
            <v>1446058.564</v>
          </cell>
        </row>
        <row r="187">
          <cell r="AE187">
            <v>38460.12</v>
          </cell>
          <cell r="AI187">
            <v>40727.62700000001</v>
          </cell>
        </row>
      </sheetData>
      <sheetData sheetId="6">
        <row r="168">
          <cell r="AE168">
            <v>13154.6</v>
          </cell>
          <cell r="AI168">
            <v>15335.9</v>
          </cell>
        </row>
        <row r="169">
          <cell r="AE169">
            <v>728.9</v>
          </cell>
          <cell r="AI169">
            <v>733.1</v>
          </cell>
        </row>
        <row r="170">
          <cell r="AE170">
            <v>283.6</v>
          </cell>
          <cell r="AI170">
            <v>312.3</v>
          </cell>
        </row>
        <row r="171">
          <cell r="AE171">
            <v>73.8</v>
          </cell>
          <cell r="AI171">
            <v>73.8</v>
          </cell>
        </row>
        <row r="172">
          <cell r="AE172">
            <v>0</v>
          </cell>
          <cell r="AI172">
            <v>0</v>
          </cell>
        </row>
        <row r="173">
          <cell r="AE173">
            <v>25.2</v>
          </cell>
          <cell r="AI173">
            <v>50.2</v>
          </cell>
        </row>
        <row r="174">
          <cell r="AE174">
            <v>28590.8</v>
          </cell>
          <cell r="AI174">
            <v>28746.395000000004</v>
          </cell>
        </row>
        <row r="175">
          <cell r="AE175">
            <v>3620.7870000000003</v>
          </cell>
          <cell r="AI175">
            <v>3620.7870000000003</v>
          </cell>
        </row>
        <row r="176">
          <cell r="AE176">
            <v>0</v>
          </cell>
          <cell r="AI176">
            <v>0</v>
          </cell>
        </row>
        <row r="177">
          <cell r="AE177">
            <v>0</v>
          </cell>
          <cell r="AI177">
            <v>0</v>
          </cell>
        </row>
        <row r="178">
          <cell r="AE178">
            <v>5219.5</v>
          </cell>
          <cell r="AI178">
            <v>5678.7</v>
          </cell>
        </row>
        <row r="179">
          <cell r="AE179">
            <v>0</v>
          </cell>
          <cell r="AI179">
            <v>0</v>
          </cell>
        </row>
        <row r="180">
          <cell r="AE180">
            <v>2115.1</v>
          </cell>
          <cell r="AI180">
            <v>2274.6</v>
          </cell>
        </row>
        <row r="181">
          <cell r="AE181">
            <v>11121.176000000001</v>
          </cell>
          <cell r="AI181">
            <v>12277.268000000002</v>
          </cell>
        </row>
        <row r="182">
          <cell r="AE182">
            <v>0</v>
          </cell>
          <cell r="AI182">
            <v>0</v>
          </cell>
        </row>
        <row r="183">
          <cell r="AE183">
            <v>8511.5</v>
          </cell>
          <cell r="AI183">
            <v>9015</v>
          </cell>
        </row>
        <row r="184">
          <cell r="AE184">
            <v>0</v>
          </cell>
          <cell r="AI184">
            <v>0</v>
          </cell>
        </row>
        <row r="185">
          <cell r="AE185">
            <v>0</v>
          </cell>
          <cell r="AI185">
            <v>61.4</v>
          </cell>
        </row>
        <row r="186">
          <cell r="AE186">
            <v>51801.583</v>
          </cell>
          <cell r="AI186">
            <v>55649.602</v>
          </cell>
        </row>
        <row r="187">
          <cell r="AE187">
            <v>4141.805</v>
          </cell>
          <cell r="AI187">
            <v>4225.443000000001</v>
          </cell>
        </row>
      </sheetData>
      <sheetData sheetId="7">
        <row r="168">
          <cell r="AE168">
            <v>19359.51</v>
          </cell>
          <cell r="AI168">
            <v>21322.11</v>
          </cell>
        </row>
        <row r="169">
          <cell r="AE169">
            <v>33497.811</v>
          </cell>
          <cell r="AI169">
            <v>42271.109</v>
          </cell>
        </row>
        <row r="170">
          <cell r="AE170">
            <v>22564.174000000003</v>
          </cell>
          <cell r="AI170">
            <v>28732.811</v>
          </cell>
        </row>
        <row r="171">
          <cell r="AE171">
            <v>12844.908</v>
          </cell>
          <cell r="AI171">
            <v>14372.048999999997</v>
          </cell>
        </row>
        <row r="172">
          <cell r="AE172">
            <v>5524.269</v>
          </cell>
          <cell r="AI172">
            <v>6287.239</v>
          </cell>
        </row>
        <row r="173">
          <cell r="AE173">
            <v>4094.89</v>
          </cell>
          <cell r="AI173">
            <v>4465.79</v>
          </cell>
        </row>
        <row r="174">
          <cell r="AE174">
            <v>25382.399</v>
          </cell>
          <cell r="AI174">
            <v>27764.297000000002</v>
          </cell>
        </row>
        <row r="175">
          <cell r="AE175">
            <v>2147.54</v>
          </cell>
          <cell r="AI175">
            <v>2366.33</v>
          </cell>
        </row>
        <row r="176">
          <cell r="AE176">
            <v>10900.175</v>
          </cell>
          <cell r="AI176">
            <v>11650.096</v>
          </cell>
        </row>
        <row r="177">
          <cell r="AE177">
            <v>23771.811</v>
          </cell>
          <cell r="AI177">
            <v>25631.281000000003</v>
          </cell>
        </row>
        <row r="178">
          <cell r="AE178">
            <v>2983.48</v>
          </cell>
          <cell r="AI178">
            <v>3042.18</v>
          </cell>
        </row>
        <row r="179">
          <cell r="AE179">
            <v>234894.97</v>
          </cell>
          <cell r="AI179">
            <v>242089.7</v>
          </cell>
        </row>
        <row r="180">
          <cell r="AE180">
            <v>122712.76900000003</v>
          </cell>
          <cell r="AI180">
            <v>139975.94900000005</v>
          </cell>
        </row>
        <row r="181">
          <cell r="AE181">
            <v>55589.21599999999</v>
          </cell>
          <cell r="AI181">
            <v>64145.441999999995</v>
          </cell>
        </row>
        <row r="182">
          <cell r="AE182">
            <v>2814.64</v>
          </cell>
          <cell r="AI182">
            <v>3624.35</v>
          </cell>
        </row>
        <row r="183">
          <cell r="AE183">
            <v>29360.78</v>
          </cell>
          <cell r="AI183">
            <v>35209.83</v>
          </cell>
        </row>
        <row r="184">
          <cell r="AE184">
            <v>2053</v>
          </cell>
          <cell r="AI184">
            <v>2321.9</v>
          </cell>
        </row>
        <row r="185">
          <cell r="AE185">
            <v>20508.773999999998</v>
          </cell>
          <cell r="AI185">
            <v>23053.454</v>
          </cell>
        </row>
        <row r="186">
          <cell r="AE186">
            <v>39878.19699999999</v>
          </cell>
          <cell r="AI186">
            <v>44262.93499999999</v>
          </cell>
        </row>
        <row r="187">
          <cell r="AE187">
            <v>3143.411</v>
          </cell>
          <cell r="AI187">
            <v>3541.0159999999996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5050</v>
          </cell>
          <cell r="H8">
            <v>32320</v>
          </cell>
          <cell r="I8">
            <v>26000</v>
          </cell>
        </row>
        <row r="9">
          <cell r="F9">
            <v>236550</v>
          </cell>
          <cell r="H9">
            <v>1916055</v>
          </cell>
          <cell r="I9">
            <v>1750000</v>
          </cell>
        </row>
        <row r="10">
          <cell r="F10">
            <v>720</v>
          </cell>
          <cell r="H10">
            <v>4464</v>
          </cell>
          <cell r="I10">
            <v>3700</v>
          </cell>
        </row>
        <row r="11">
          <cell r="F11">
            <v>34730</v>
          </cell>
          <cell r="H11">
            <v>274367</v>
          </cell>
        </row>
        <row r="12">
          <cell r="F12">
            <v>35120</v>
          </cell>
          <cell r="H12">
            <v>259888</v>
          </cell>
        </row>
        <row r="13">
          <cell r="F13">
            <v>69850</v>
          </cell>
          <cell r="H13">
            <v>534255</v>
          </cell>
          <cell r="I13">
            <v>495000</v>
          </cell>
        </row>
        <row r="14">
          <cell r="F14">
            <v>2125</v>
          </cell>
          <cell r="H14">
            <v>13175</v>
          </cell>
          <cell r="I14">
            <v>8500</v>
          </cell>
        </row>
        <row r="15">
          <cell r="F15">
            <v>1445</v>
          </cell>
          <cell r="H15">
            <v>8959</v>
          </cell>
          <cell r="I15">
            <v>6500</v>
          </cell>
        </row>
        <row r="18">
          <cell r="F18">
            <v>42465</v>
          </cell>
          <cell r="H18">
            <v>403417.5</v>
          </cell>
          <cell r="I18">
            <v>355000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"/>
    </sheetNames>
    <sheetDataSet>
      <sheetData sheetId="0">
        <row r="8">
          <cell r="F8">
            <v>4625</v>
          </cell>
          <cell r="H8">
            <v>27750</v>
          </cell>
        </row>
        <row r="9">
          <cell r="F9">
            <v>242150</v>
          </cell>
          <cell r="H9">
            <v>1840340</v>
          </cell>
        </row>
        <row r="10">
          <cell r="F10">
            <v>620</v>
          </cell>
          <cell r="H10">
            <v>3720</v>
          </cell>
        </row>
        <row r="13">
          <cell r="F13">
            <v>67705</v>
          </cell>
          <cell r="H13">
            <v>411851</v>
          </cell>
        </row>
        <row r="14">
          <cell r="F14">
            <v>1800</v>
          </cell>
          <cell r="H14">
            <v>10440</v>
          </cell>
        </row>
        <row r="15">
          <cell r="F15">
            <v>1540</v>
          </cell>
          <cell r="H15">
            <v>8624</v>
          </cell>
        </row>
        <row r="18">
          <cell r="F18">
            <v>37760</v>
          </cell>
          <cell r="H18">
            <v>407808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51495</v>
          </cell>
          <cell r="H8">
            <v>327903</v>
          </cell>
          <cell r="I8">
            <v>293000</v>
          </cell>
        </row>
        <row r="9">
          <cell r="F9">
            <v>405970</v>
          </cell>
          <cell r="H9">
            <v>2898875</v>
          </cell>
          <cell r="I9">
            <v>2750000</v>
          </cell>
        </row>
        <row r="10">
          <cell r="F10">
            <v>680</v>
          </cell>
          <cell r="H10">
            <v>3422</v>
          </cell>
          <cell r="I10">
            <v>1800</v>
          </cell>
        </row>
        <row r="11">
          <cell r="F11">
            <v>65300</v>
          </cell>
          <cell r="H11">
            <v>449980</v>
          </cell>
        </row>
        <row r="12">
          <cell r="F12">
            <v>19480</v>
          </cell>
          <cell r="H12">
            <v>116611</v>
          </cell>
        </row>
        <row r="13">
          <cell r="F13">
            <v>84780</v>
          </cell>
          <cell r="H13">
            <v>566591</v>
          </cell>
          <cell r="I13">
            <v>475000</v>
          </cell>
        </row>
        <row r="14">
          <cell r="F14">
            <v>4950</v>
          </cell>
          <cell r="H14">
            <v>23265</v>
          </cell>
          <cell r="I14">
            <v>6700</v>
          </cell>
        </row>
        <row r="15">
          <cell r="F15">
            <v>27300</v>
          </cell>
          <cell r="H15">
            <v>152880</v>
          </cell>
          <cell r="I15">
            <v>67000</v>
          </cell>
        </row>
        <row r="18">
          <cell r="F18">
            <v>165440</v>
          </cell>
          <cell r="H18">
            <v>1367242</v>
          </cell>
          <cell r="I18">
            <v>1240000</v>
          </cell>
        </row>
        <row r="19">
          <cell r="F19">
            <v>3980</v>
          </cell>
          <cell r="H19">
            <v>20576</v>
          </cell>
          <cell r="I19">
            <v>6900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45700</v>
          </cell>
          <cell r="H8">
            <v>226430</v>
          </cell>
        </row>
        <row r="9">
          <cell r="F9">
            <v>397360</v>
          </cell>
          <cell r="H9">
            <v>1998662</v>
          </cell>
        </row>
        <row r="10">
          <cell r="F10">
            <v>520</v>
          </cell>
          <cell r="H10">
            <v>2080</v>
          </cell>
        </row>
        <row r="13">
          <cell r="F13">
            <v>80650</v>
          </cell>
          <cell r="H13">
            <v>363686</v>
          </cell>
        </row>
        <row r="14">
          <cell r="F14">
            <v>4750</v>
          </cell>
          <cell r="H14">
            <v>16384</v>
          </cell>
        </row>
        <row r="15">
          <cell r="F15">
            <v>23850</v>
          </cell>
          <cell r="H15">
            <v>101325</v>
          </cell>
        </row>
        <row r="18">
          <cell r="F18">
            <v>165120</v>
          </cell>
          <cell r="H18">
            <v>1475573</v>
          </cell>
        </row>
        <row r="19">
          <cell r="F19">
            <v>4740</v>
          </cell>
          <cell r="H19">
            <v>25170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883</v>
          </cell>
          <cell r="H8">
            <v>4344.360000000001</v>
          </cell>
          <cell r="I8">
            <v>400</v>
          </cell>
        </row>
        <row r="9">
          <cell r="F9">
            <v>272248</v>
          </cell>
          <cell r="H9">
            <v>2368557.6</v>
          </cell>
          <cell r="I9">
            <v>2450000</v>
          </cell>
        </row>
        <row r="10">
          <cell r="F10">
            <v>62</v>
          </cell>
          <cell r="H10">
            <v>310</v>
          </cell>
          <cell r="I10">
            <v>330</v>
          </cell>
        </row>
        <row r="11">
          <cell r="F11">
            <v>42553</v>
          </cell>
          <cell r="H11">
            <v>344679.3</v>
          </cell>
        </row>
        <row r="12">
          <cell r="F12">
            <v>4728</v>
          </cell>
          <cell r="H12">
            <v>38296.8</v>
          </cell>
        </row>
        <row r="13">
          <cell r="F13">
            <v>47281</v>
          </cell>
          <cell r="H13">
            <v>382976.1</v>
          </cell>
          <cell r="I13">
            <v>360000</v>
          </cell>
        </row>
        <row r="14">
          <cell r="F14">
            <v>1331</v>
          </cell>
          <cell r="H14">
            <v>9157.28</v>
          </cell>
          <cell r="I14">
            <v>3250</v>
          </cell>
        </row>
        <row r="15">
          <cell r="F15">
            <v>1384</v>
          </cell>
          <cell r="H15">
            <v>8304</v>
          </cell>
          <cell r="I15">
            <v>3500</v>
          </cell>
        </row>
        <row r="18">
          <cell r="F18">
            <v>9382</v>
          </cell>
          <cell r="H18">
            <v>80497.56</v>
          </cell>
          <cell r="I18">
            <v>63000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800</v>
          </cell>
          <cell r="H8">
            <v>4410.4</v>
          </cell>
        </row>
        <row r="9">
          <cell r="F9">
            <v>267000</v>
          </cell>
          <cell r="H9">
            <v>2262825</v>
          </cell>
        </row>
        <row r="10">
          <cell r="F10">
            <v>62</v>
          </cell>
          <cell r="H10">
            <v>403</v>
          </cell>
        </row>
        <row r="13">
          <cell r="F13">
            <v>46000</v>
          </cell>
          <cell r="H13">
            <v>331659.99999999994</v>
          </cell>
        </row>
        <row r="14">
          <cell r="F14">
            <v>1500</v>
          </cell>
          <cell r="H14">
            <v>7240.5</v>
          </cell>
        </row>
        <row r="15">
          <cell r="F15">
            <v>1400</v>
          </cell>
          <cell r="H15">
            <v>7910</v>
          </cell>
        </row>
        <row r="18">
          <cell r="F18">
            <v>9000</v>
          </cell>
          <cell r="H18">
            <v>76800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1360</v>
          </cell>
          <cell r="H8">
            <v>7480</v>
          </cell>
          <cell r="I8">
            <v>7400</v>
          </cell>
        </row>
        <row r="9">
          <cell r="F9">
            <v>214950</v>
          </cell>
          <cell r="H9">
            <v>1607920</v>
          </cell>
          <cell r="I9">
            <v>1320000</v>
          </cell>
        </row>
        <row r="10">
          <cell r="F10">
            <v>420</v>
          </cell>
          <cell r="H10">
            <v>2310</v>
          </cell>
          <cell r="I10">
            <v>2300</v>
          </cell>
        </row>
        <row r="11">
          <cell r="F11">
            <v>36200</v>
          </cell>
          <cell r="H11">
            <v>264129.381443299</v>
          </cell>
        </row>
        <row r="12">
          <cell r="F12">
            <v>2600</v>
          </cell>
          <cell r="H12">
            <v>18460</v>
          </cell>
        </row>
        <row r="13">
          <cell r="F13">
            <v>38800</v>
          </cell>
          <cell r="H13">
            <v>282589.381443299</v>
          </cell>
          <cell r="I13">
            <v>207000</v>
          </cell>
        </row>
        <row r="14">
          <cell r="F14">
            <v>5800</v>
          </cell>
          <cell r="H14">
            <v>35275</v>
          </cell>
          <cell r="I14">
            <v>25200</v>
          </cell>
        </row>
        <row r="15">
          <cell r="F15">
            <v>9800</v>
          </cell>
          <cell r="H15">
            <v>57120</v>
          </cell>
          <cell r="I15">
            <v>25000</v>
          </cell>
        </row>
        <row r="18">
          <cell r="F18">
            <v>15900</v>
          </cell>
          <cell r="H18">
            <v>138330</v>
          </cell>
          <cell r="I18">
            <v>117000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400</v>
          </cell>
          <cell r="H8">
            <v>2240</v>
          </cell>
        </row>
        <row r="9">
          <cell r="F9">
            <v>211140</v>
          </cell>
          <cell r="H9">
            <v>1538670</v>
          </cell>
        </row>
        <row r="10">
          <cell r="F10">
            <v>540</v>
          </cell>
          <cell r="H10">
            <v>3132</v>
          </cell>
        </row>
        <row r="13">
          <cell r="F13">
            <v>36100</v>
          </cell>
          <cell r="H13">
            <v>227200</v>
          </cell>
        </row>
        <row r="14">
          <cell r="F14">
            <v>5690</v>
          </cell>
          <cell r="H14">
            <v>31129</v>
          </cell>
        </row>
        <row r="15">
          <cell r="F15">
            <v>10040</v>
          </cell>
          <cell r="H15">
            <v>54838</v>
          </cell>
        </row>
        <row r="18">
          <cell r="F18">
            <v>12000</v>
          </cell>
          <cell r="H18">
            <v>114000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110238</v>
          </cell>
          <cell r="H8">
            <v>636057</v>
          </cell>
          <cell r="I8">
            <v>500000</v>
          </cell>
        </row>
        <row r="9">
          <cell r="F9">
            <v>250168</v>
          </cell>
          <cell r="H9">
            <v>1548011</v>
          </cell>
          <cell r="I9">
            <v>1450000</v>
          </cell>
        </row>
        <row r="10">
          <cell r="F10">
            <v>1346</v>
          </cell>
          <cell r="H10">
            <v>5423</v>
          </cell>
          <cell r="I10">
            <v>2500</v>
          </cell>
        </row>
        <row r="11">
          <cell r="F11">
            <v>72118</v>
          </cell>
          <cell r="H11">
            <v>397370.2</v>
          </cell>
        </row>
        <row r="12">
          <cell r="F12">
            <v>6581</v>
          </cell>
          <cell r="H12">
            <v>28751</v>
          </cell>
        </row>
        <row r="13">
          <cell r="F13">
            <v>78699</v>
          </cell>
          <cell r="H13">
            <v>426121.2</v>
          </cell>
          <cell r="I13">
            <v>170000</v>
          </cell>
        </row>
        <row r="14">
          <cell r="F14">
            <v>6642</v>
          </cell>
          <cell r="H14">
            <v>24236</v>
          </cell>
          <cell r="I14">
            <v>8000</v>
          </cell>
        </row>
        <row r="15">
          <cell r="F15">
            <v>45504</v>
          </cell>
          <cell r="H15">
            <v>221752</v>
          </cell>
          <cell r="I15">
            <v>100000</v>
          </cell>
        </row>
        <row r="18">
          <cell r="F18">
            <v>174206</v>
          </cell>
          <cell r="H18">
            <v>1671966</v>
          </cell>
          <cell r="I18">
            <v>1450000</v>
          </cell>
        </row>
        <row r="19">
          <cell r="F19">
            <v>14409</v>
          </cell>
          <cell r="H19">
            <v>75268</v>
          </cell>
          <cell r="I19">
            <v>60000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100150</v>
          </cell>
          <cell r="H8">
            <v>446125</v>
          </cell>
        </row>
        <row r="9">
          <cell r="F9">
            <v>236000</v>
          </cell>
          <cell r="H9">
            <v>1092000</v>
          </cell>
        </row>
        <row r="10">
          <cell r="F10">
            <v>940</v>
          </cell>
          <cell r="H10">
            <v>3250</v>
          </cell>
        </row>
        <row r="13">
          <cell r="F13">
            <v>78350</v>
          </cell>
          <cell r="H13">
            <v>297270</v>
          </cell>
        </row>
        <row r="14">
          <cell r="F14">
            <v>6530</v>
          </cell>
          <cell r="H14">
            <v>18050</v>
          </cell>
        </row>
        <row r="15">
          <cell r="F15">
            <v>43400</v>
          </cell>
          <cell r="H15">
            <v>184300</v>
          </cell>
        </row>
        <row r="18">
          <cell r="F18">
            <v>165600</v>
          </cell>
          <cell r="H18">
            <v>1623000</v>
          </cell>
        </row>
        <row r="19">
          <cell r="F19">
            <v>14350</v>
          </cell>
          <cell r="H19">
            <v>99500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134820</v>
          </cell>
          <cell r="H9">
            <v>840130</v>
          </cell>
          <cell r="I9">
            <v>630000</v>
          </cell>
        </row>
        <row r="10">
          <cell r="F10">
            <v>6040</v>
          </cell>
          <cell r="H10">
            <v>27746</v>
          </cell>
          <cell r="I10">
            <v>6500</v>
          </cell>
        </row>
        <row r="11">
          <cell r="F11">
            <v>28450</v>
          </cell>
          <cell r="H11">
            <v>159535</v>
          </cell>
        </row>
        <row r="12">
          <cell r="F12">
            <v>3150</v>
          </cell>
          <cell r="H12">
            <v>12195</v>
          </cell>
        </row>
        <row r="13">
          <cell r="F13">
            <v>31600</v>
          </cell>
          <cell r="H13">
            <v>171730</v>
          </cell>
          <cell r="I13">
            <v>78000</v>
          </cell>
        </row>
        <row r="14">
          <cell r="F14">
            <v>4520</v>
          </cell>
          <cell r="H14">
            <v>16551</v>
          </cell>
          <cell r="I14">
            <v>7000</v>
          </cell>
        </row>
        <row r="15">
          <cell r="F15">
            <v>70000</v>
          </cell>
          <cell r="H15">
            <v>378500</v>
          </cell>
          <cell r="I15">
            <v>73000</v>
          </cell>
        </row>
        <row r="18">
          <cell r="F18">
            <v>49560</v>
          </cell>
          <cell r="H18">
            <v>402442</v>
          </cell>
          <cell r="I18">
            <v>335000</v>
          </cell>
        </row>
        <row r="19">
          <cell r="F19">
            <v>710</v>
          </cell>
          <cell r="H19">
            <v>4375</v>
          </cell>
          <cell r="I19">
            <v>1200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71600</v>
          </cell>
          <cell r="H8">
            <v>260600</v>
          </cell>
          <cell r="I8">
            <v>250000</v>
          </cell>
        </row>
        <row r="9">
          <cell r="F9">
            <v>8500</v>
          </cell>
          <cell r="H9">
            <v>41150</v>
          </cell>
          <cell r="I9">
            <v>21000</v>
          </cell>
        </row>
        <row r="10">
          <cell r="F10">
            <v>1700</v>
          </cell>
          <cell r="H10">
            <v>5981</v>
          </cell>
          <cell r="I10">
            <v>300</v>
          </cell>
        </row>
        <row r="11">
          <cell r="F11">
            <v>7150</v>
          </cell>
          <cell r="H11">
            <v>31390</v>
          </cell>
        </row>
        <row r="12">
          <cell r="F12">
            <v>2550</v>
          </cell>
          <cell r="H12">
            <v>10395</v>
          </cell>
        </row>
        <row r="13">
          <cell r="F13">
            <v>9700</v>
          </cell>
          <cell r="H13">
            <v>41785</v>
          </cell>
          <cell r="I13">
            <v>14000</v>
          </cell>
        </row>
        <row r="14">
          <cell r="F14">
            <v>2500</v>
          </cell>
          <cell r="H14">
            <v>7749</v>
          </cell>
          <cell r="I14">
            <v>250</v>
          </cell>
        </row>
        <row r="15">
          <cell r="F15">
            <v>6400</v>
          </cell>
          <cell r="H15">
            <v>26335</v>
          </cell>
          <cell r="I15">
            <v>3000</v>
          </cell>
        </row>
        <row r="18">
          <cell r="F18">
            <v>4000</v>
          </cell>
          <cell r="H18">
            <v>22400</v>
          </cell>
          <cell r="I18">
            <v>19000</v>
          </cell>
        </row>
        <row r="19">
          <cell r="F19">
            <v>2600</v>
          </cell>
          <cell r="H19">
            <v>15860</v>
          </cell>
          <cell r="I19">
            <v>6000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72800</v>
          </cell>
          <cell r="H8">
            <v>262380</v>
          </cell>
        </row>
        <row r="9">
          <cell r="F9">
            <v>7900</v>
          </cell>
          <cell r="H9">
            <v>31200</v>
          </cell>
        </row>
        <row r="10">
          <cell r="F10">
            <v>1540</v>
          </cell>
          <cell r="H10">
            <v>4365</v>
          </cell>
        </row>
        <row r="13">
          <cell r="F13">
            <v>10050</v>
          </cell>
          <cell r="H13">
            <v>35800</v>
          </cell>
        </row>
        <row r="14">
          <cell r="F14">
            <v>2400</v>
          </cell>
          <cell r="H14">
            <v>6120</v>
          </cell>
        </row>
        <row r="15">
          <cell r="F15">
            <v>6050</v>
          </cell>
          <cell r="H15">
            <v>21200</v>
          </cell>
        </row>
        <row r="18">
          <cell r="F18">
            <v>3150</v>
          </cell>
          <cell r="H18">
            <v>18219</v>
          </cell>
        </row>
        <row r="19">
          <cell r="F19">
            <v>1850</v>
          </cell>
          <cell r="H19">
            <v>11225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SE"/>
      <sheetName val="AV"/>
      <sheetName val="MA"/>
      <sheetName val="SO"/>
      <sheetName val="TR"/>
      <sheetName val="SA"/>
      <sheetName val="MI"/>
      <sheetName val="AL"/>
      <sheetName val="CO"/>
      <sheetName val="TO"/>
      <sheetName val="SJ"/>
      <sheetName val="LI"/>
      <sheetName val="PO"/>
      <sheetName val="FE"/>
      <sheetName val="LU"/>
      <sheetName val="NA"/>
      <sheetName val="TC"/>
    </sheetNames>
    <sheetDataSet>
      <sheetData sheetId="0">
        <row r="168">
          <cell r="AI168">
            <v>571030.5</v>
          </cell>
        </row>
        <row r="169">
          <cell r="AI169">
            <v>500336.2</v>
          </cell>
        </row>
        <row r="170">
          <cell r="AI170">
            <v>1581225.4</v>
          </cell>
        </row>
        <row r="171">
          <cell r="AI171">
            <v>331641.1</v>
          </cell>
        </row>
        <row r="172">
          <cell r="AI172">
            <v>2008564</v>
          </cell>
        </row>
        <row r="173">
          <cell r="AI173">
            <v>3645083.4</v>
          </cell>
        </row>
        <row r="174">
          <cell r="AI174">
            <v>614812</v>
          </cell>
        </row>
        <row r="175">
          <cell r="AI175">
            <v>25885.7</v>
          </cell>
        </row>
        <row r="176">
          <cell r="AI176">
            <v>2225892.4</v>
          </cell>
        </row>
        <row r="177">
          <cell r="AI177">
            <v>707450.3</v>
          </cell>
        </row>
        <row r="178">
          <cell r="AI178">
            <v>210272.5</v>
          </cell>
        </row>
        <row r="179">
          <cell r="AI179">
            <v>1576549.4</v>
          </cell>
        </row>
        <row r="180">
          <cell r="AI180">
            <v>2198706.3</v>
          </cell>
        </row>
        <row r="181">
          <cell r="AI181">
            <v>3629654.7</v>
          </cell>
        </row>
        <row r="182">
          <cell r="AI182">
            <v>1458875.5</v>
          </cell>
        </row>
        <row r="183">
          <cell r="AI183">
            <v>2470936.4</v>
          </cell>
        </row>
        <row r="184">
          <cell r="AI184">
            <v>1765820</v>
          </cell>
        </row>
        <row r="185">
          <cell r="AI185">
            <v>1140302.7</v>
          </cell>
        </row>
        <row r="186">
          <cell r="AI186">
            <v>1209198.4</v>
          </cell>
        </row>
        <row r="187">
          <cell r="AI187">
            <v>19627.5</v>
          </cell>
        </row>
      </sheetData>
      <sheetData sheetId="1">
        <row r="168">
          <cell r="AI168">
            <v>9595.8</v>
          </cell>
        </row>
        <row r="169">
          <cell r="AI169">
            <v>908.4</v>
          </cell>
        </row>
        <row r="170">
          <cell r="AI170">
            <v>1385.3</v>
          </cell>
        </row>
        <row r="171">
          <cell r="AI171">
            <v>95.4</v>
          </cell>
        </row>
        <row r="172">
          <cell r="AI172">
            <v>19.9</v>
          </cell>
        </row>
        <row r="173">
          <cell r="AI173">
            <v>698.6</v>
          </cell>
        </row>
        <row r="174">
          <cell r="AI174">
            <v>43210.7</v>
          </cell>
        </row>
        <row r="175">
          <cell r="AI175">
            <v>159194.2</v>
          </cell>
        </row>
        <row r="176">
          <cell r="AI176">
            <v>1012.8</v>
          </cell>
        </row>
        <row r="177">
          <cell r="AI177">
            <v>545.5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173550.5</v>
          </cell>
        </row>
        <row r="181">
          <cell r="AI181">
            <v>339043.8</v>
          </cell>
        </row>
        <row r="182">
          <cell r="AI182">
            <v>16554.2</v>
          </cell>
        </row>
        <row r="183">
          <cell r="AI183">
            <v>229527</v>
          </cell>
        </row>
        <row r="184">
          <cell r="AI184">
            <v>117.1</v>
          </cell>
        </row>
        <row r="185">
          <cell r="AI185">
            <v>1231.5</v>
          </cell>
        </row>
        <row r="186">
          <cell r="AI186">
            <v>481777.7</v>
          </cell>
        </row>
        <row r="187">
          <cell r="AI187">
            <v>213143.9</v>
          </cell>
        </row>
      </sheetData>
      <sheetData sheetId="2">
        <row r="168">
          <cell r="AI168">
            <v>46157.4</v>
          </cell>
        </row>
        <row r="169">
          <cell r="AI169">
            <v>66962.8</v>
          </cell>
        </row>
        <row r="170">
          <cell r="AI170">
            <v>910793.7</v>
          </cell>
        </row>
        <row r="171">
          <cell r="AI171">
            <v>96643</v>
          </cell>
        </row>
        <row r="172">
          <cell r="AI172">
            <v>304236.3</v>
          </cell>
        </row>
        <row r="173">
          <cell r="AI173">
            <v>678216</v>
          </cell>
        </row>
        <row r="174">
          <cell r="AI174">
            <v>110784.9</v>
          </cell>
        </row>
        <row r="175">
          <cell r="AI175">
            <v>15167.4</v>
          </cell>
        </row>
        <row r="176">
          <cell r="AI176">
            <v>1955318.9</v>
          </cell>
        </row>
        <row r="177">
          <cell r="AI177">
            <v>1009126</v>
          </cell>
        </row>
        <row r="178">
          <cell r="AI178">
            <v>11222.7</v>
          </cell>
        </row>
        <row r="179">
          <cell r="AI179">
            <v>250414.6</v>
          </cell>
        </row>
        <row r="180">
          <cell r="AI180">
            <v>180714.6</v>
          </cell>
        </row>
        <row r="181">
          <cell r="AI181">
            <v>1533369.6</v>
          </cell>
        </row>
        <row r="182">
          <cell r="AI182">
            <v>460472.4</v>
          </cell>
        </row>
        <row r="183">
          <cell r="AI183">
            <v>460173.9</v>
          </cell>
        </row>
        <row r="184">
          <cell r="AI184">
            <v>294254.6</v>
          </cell>
        </row>
        <row r="185">
          <cell r="AI185">
            <v>191478.3</v>
          </cell>
        </row>
        <row r="186">
          <cell r="AI186">
            <v>166200.3</v>
          </cell>
        </row>
        <row r="187">
          <cell r="AI187">
            <v>13502.3</v>
          </cell>
        </row>
      </sheetData>
      <sheetData sheetId="3">
        <row r="168">
          <cell r="AI168">
            <v>800.3</v>
          </cell>
        </row>
        <row r="169">
          <cell r="AI169">
            <v>5639.6</v>
          </cell>
        </row>
        <row r="170">
          <cell r="AI170">
            <v>5188.8</v>
          </cell>
        </row>
        <row r="171">
          <cell r="AI171">
            <v>4665.1</v>
          </cell>
        </row>
        <row r="172">
          <cell r="AI172">
            <v>960</v>
          </cell>
        </row>
        <row r="173">
          <cell r="AI173">
            <v>2970.8</v>
          </cell>
        </row>
        <row r="174">
          <cell r="AI174">
            <v>6671.5</v>
          </cell>
        </row>
        <row r="175">
          <cell r="AI175">
            <v>909.6</v>
          </cell>
        </row>
        <row r="176">
          <cell r="AI176">
            <v>445.6</v>
          </cell>
        </row>
        <row r="177">
          <cell r="AI177">
            <v>774.8</v>
          </cell>
        </row>
        <row r="178">
          <cell r="AI178">
            <v>365.3</v>
          </cell>
        </row>
        <row r="179">
          <cell r="AI179">
            <v>576.1</v>
          </cell>
        </row>
        <row r="180">
          <cell r="AI180">
            <v>5098.7</v>
          </cell>
        </row>
        <row r="181">
          <cell r="AI181">
            <v>28596.7</v>
          </cell>
        </row>
        <row r="182">
          <cell r="AI182">
            <v>2834.4</v>
          </cell>
        </row>
        <row r="183">
          <cell r="AI183">
            <v>1669.5</v>
          </cell>
        </row>
        <row r="184">
          <cell r="AI184">
            <v>326.6</v>
          </cell>
        </row>
        <row r="185">
          <cell r="AI185">
            <v>844.5</v>
          </cell>
        </row>
        <row r="186">
          <cell r="AI186">
            <v>1560</v>
          </cell>
        </row>
        <row r="187">
          <cell r="AI187">
            <v>291.1</v>
          </cell>
        </row>
      </sheetData>
      <sheetData sheetId="4">
        <row r="168">
          <cell r="AI168">
            <v>2930.9</v>
          </cell>
        </row>
        <row r="169">
          <cell r="AI169">
            <v>5992.5</v>
          </cell>
        </row>
        <row r="170">
          <cell r="AI170">
            <v>15198.6</v>
          </cell>
        </row>
        <row r="171">
          <cell r="AI171">
            <v>2524.3</v>
          </cell>
        </row>
        <row r="172">
          <cell r="AI172">
            <v>5520.8</v>
          </cell>
        </row>
        <row r="173">
          <cell r="AI173">
            <v>12313.6</v>
          </cell>
        </row>
        <row r="174">
          <cell r="AI174">
            <v>3553.2</v>
          </cell>
        </row>
        <row r="175">
          <cell r="AI175">
            <v>701.6</v>
          </cell>
        </row>
        <row r="176">
          <cell r="AI176">
            <v>14226.1</v>
          </cell>
        </row>
        <row r="177">
          <cell r="AI177">
            <v>10574.4</v>
          </cell>
        </row>
        <row r="178">
          <cell r="AI178">
            <v>1075.8</v>
          </cell>
        </row>
        <row r="179">
          <cell r="AI179">
            <v>30637.1</v>
          </cell>
        </row>
        <row r="180">
          <cell r="AI180">
            <v>12978.9</v>
          </cell>
        </row>
        <row r="181">
          <cell r="AI181">
            <v>22144</v>
          </cell>
        </row>
        <row r="182">
          <cell r="AI182">
            <v>7886.8</v>
          </cell>
        </row>
        <row r="183">
          <cell r="AI183">
            <v>6319.8</v>
          </cell>
        </row>
        <row r="184">
          <cell r="AI184">
            <v>2465.9</v>
          </cell>
        </row>
        <row r="185">
          <cell r="AI185">
            <v>22392.4</v>
          </cell>
        </row>
        <row r="186">
          <cell r="AI186">
            <v>7507.6</v>
          </cell>
        </row>
        <row r="187">
          <cell r="AI187">
            <v>243.6</v>
          </cell>
        </row>
      </sheetData>
      <sheetData sheetId="5">
        <row r="168">
          <cell r="AI168">
            <v>2097717.4</v>
          </cell>
        </row>
        <row r="169">
          <cell r="AI169">
            <v>265147.1</v>
          </cell>
        </row>
        <row r="170">
          <cell r="AI170">
            <v>411711.6</v>
          </cell>
        </row>
        <row r="171">
          <cell r="AI171">
            <v>269779.1</v>
          </cell>
        </row>
        <row r="172">
          <cell r="AI172">
            <v>120292.1</v>
          </cell>
        </row>
        <row r="173">
          <cell r="AI173">
            <v>364355.6</v>
          </cell>
        </row>
        <row r="174">
          <cell r="AI174">
            <v>1017764.3</v>
          </cell>
        </row>
        <row r="175">
          <cell r="AI175">
            <v>26271.3</v>
          </cell>
        </row>
        <row r="176">
          <cell r="AI176">
            <v>430606.6</v>
          </cell>
        </row>
        <row r="177">
          <cell r="AI177">
            <v>226083.3</v>
          </cell>
        </row>
        <row r="178">
          <cell r="AI178">
            <v>1408382.2</v>
          </cell>
        </row>
        <row r="179">
          <cell r="AI179">
            <v>603555.3</v>
          </cell>
        </row>
        <row r="180">
          <cell r="AI180">
            <v>814428.2</v>
          </cell>
        </row>
        <row r="181">
          <cell r="AI181">
            <v>722708.2</v>
          </cell>
        </row>
        <row r="182">
          <cell r="AI182">
            <v>311728.4</v>
          </cell>
        </row>
        <row r="183">
          <cell r="AI183">
            <v>975633.3</v>
          </cell>
        </row>
        <row r="184">
          <cell r="AI184">
            <v>42803.4</v>
          </cell>
        </row>
        <row r="185">
          <cell r="AI185">
            <v>91488.1</v>
          </cell>
        </row>
        <row r="186">
          <cell r="AI186">
            <v>1104040</v>
          </cell>
        </row>
        <row r="187">
          <cell r="AI187">
            <v>16217.6</v>
          </cell>
        </row>
      </sheetData>
      <sheetData sheetId="6">
        <row r="168">
          <cell r="AI168">
            <v>10023.3</v>
          </cell>
        </row>
        <row r="169">
          <cell r="AI169">
            <v>822</v>
          </cell>
        </row>
        <row r="170">
          <cell r="AI170">
            <v>1067.4</v>
          </cell>
        </row>
        <row r="171">
          <cell r="AI171">
            <v>179.5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22663.1</v>
          </cell>
        </row>
        <row r="175">
          <cell r="AI175">
            <v>3239.2</v>
          </cell>
        </row>
        <row r="176">
          <cell r="AI176">
            <v>0</v>
          </cell>
        </row>
        <row r="177">
          <cell r="AI177">
            <v>25</v>
          </cell>
        </row>
        <row r="178">
          <cell r="AI178">
            <v>6566.6</v>
          </cell>
        </row>
        <row r="179">
          <cell r="AI179">
            <v>0</v>
          </cell>
        </row>
        <row r="180">
          <cell r="AI180">
            <v>1166.6</v>
          </cell>
        </row>
        <row r="181">
          <cell r="AI181">
            <v>8180.2</v>
          </cell>
        </row>
        <row r="182">
          <cell r="AI182">
            <v>150.4</v>
          </cell>
        </row>
        <row r="183">
          <cell r="AI183">
            <v>6306.7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47679.2</v>
          </cell>
        </row>
        <row r="187">
          <cell r="AI187">
            <v>5406.4</v>
          </cell>
        </row>
      </sheetData>
      <sheetData sheetId="7">
        <row r="168">
          <cell r="AI168">
            <v>35345.5</v>
          </cell>
        </row>
        <row r="169">
          <cell r="AI169">
            <v>65636.7</v>
          </cell>
        </row>
        <row r="170">
          <cell r="AI170">
            <v>27903.4</v>
          </cell>
        </row>
        <row r="171">
          <cell r="AI171">
            <v>11304.6</v>
          </cell>
        </row>
        <row r="172">
          <cell r="AI172">
            <v>3395.4</v>
          </cell>
        </row>
        <row r="173">
          <cell r="AI173">
            <v>6348.5</v>
          </cell>
        </row>
        <row r="174">
          <cell r="AI174">
            <v>35393.2</v>
          </cell>
        </row>
        <row r="175">
          <cell r="AI175">
            <v>3340.8</v>
          </cell>
        </row>
        <row r="176">
          <cell r="AI176">
            <v>12534.2</v>
          </cell>
        </row>
        <row r="177">
          <cell r="AI177">
            <v>18193</v>
          </cell>
        </row>
        <row r="178">
          <cell r="AI178">
            <v>2504.8</v>
          </cell>
        </row>
        <row r="179">
          <cell r="AI179">
            <v>272438.6</v>
          </cell>
        </row>
        <row r="180">
          <cell r="AI180">
            <v>202302.7</v>
          </cell>
        </row>
        <row r="181">
          <cell r="AI181">
            <v>83406.2</v>
          </cell>
        </row>
        <row r="182">
          <cell r="AI182">
            <v>4488.9</v>
          </cell>
        </row>
        <row r="183">
          <cell r="AI183">
            <v>59779.8</v>
          </cell>
        </row>
        <row r="184">
          <cell r="AI184">
            <v>3429.2</v>
          </cell>
        </row>
        <row r="185">
          <cell r="AI185">
            <v>23742.4</v>
          </cell>
        </row>
        <row r="186">
          <cell r="AI186">
            <v>64355.5</v>
          </cell>
        </row>
        <row r="187">
          <cell r="AI187">
            <v>2453.3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4863686</v>
          </cell>
          <cell r="E33">
            <v>35655014.6</v>
          </cell>
          <cell r="G33">
            <v>32690850</v>
          </cell>
        </row>
        <row r="34">
          <cell r="C34">
            <v>4985153</v>
          </cell>
          <cell r="E34">
            <v>33976547.5</v>
          </cell>
          <cell r="G34">
            <v>31737864.969999995</v>
          </cell>
        </row>
        <row r="62">
          <cell r="C62">
            <v>27891864.399999995</v>
          </cell>
          <cell r="D62">
            <v>26652847.255999997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  <sheetDataSet>
      <sheetData sheetId="0">
        <row r="32">
          <cell r="C32">
            <v>436526</v>
          </cell>
          <cell r="E32">
            <v>2365394.3600000003</v>
          </cell>
          <cell r="G32">
            <v>2076120</v>
          </cell>
        </row>
        <row r="33">
          <cell r="C33">
            <v>417005</v>
          </cell>
          <cell r="E33">
            <v>2021870.4</v>
          </cell>
          <cell r="G33">
            <v>1892521.3380000002</v>
          </cell>
        </row>
        <row r="62">
          <cell r="C62">
            <v>1671612.2999999998</v>
          </cell>
          <cell r="D62">
            <v>1432557.2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2">
          <cell r="C32">
            <v>1677790</v>
          </cell>
          <cell r="E32">
            <v>11327692.181443298</v>
          </cell>
          <cell r="G32">
            <v>9531700</v>
          </cell>
        </row>
        <row r="33">
          <cell r="C33">
            <v>1546875</v>
          </cell>
          <cell r="E33">
            <v>8811076.3</v>
          </cell>
          <cell r="G33">
            <v>7121992.908999998</v>
          </cell>
        </row>
        <row r="61">
          <cell r="C61">
            <v>8755209.700000003</v>
          </cell>
          <cell r="D61">
            <v>6460899.568999998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2">
          <cell r="C32">
            <v>82493</v>
          </cell>
          <cell r="E32">
            <v>399691.78</v>
          </cell>
          <cell r="G32">
            <v>207550</v>
          </cell>
        </row>
        <row r="33">
          <cell r="C33">
            <v>79240</v>
          </cell>
          <cell r="E33">
            <v>328198</v>
          </cell>
          <cell r="G33">
            <v>141389.99300000002</v>
          </cell>
        </row>
        <row r="62">
          <cell r="C62">
            <v>187187.89999999997</v>
          </cell>
          <cell r="D62">
            <v>129636.183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2">
          <cell r="C32">
            <v>31816</v>
          </cell>
          <cell r="E32">
            <v>161140</v>
          </cell>
          <cell r="G32">
            <v>84935</v>
          </cell>
        </row>
        <row r="33">
          <cell r="C33">
            <v>27850</v>
          </cell>
          <cell r="E33">
            <v>125844.4</v>
          </cell>
          <cell r="G33">
            <v>67068.277</v>
          </cell>
        </row>
        <row r="62">
          <cell r="C62">
            <v>71189</v>
          </cell>
          <cell r="D62">
            <v>59512.915000000015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2">
          <cell r="C32">
            <v>413818</v>
          </cell>
          <cell r="E32">
            <v>2312304.159574468</v>
          </cell>
          <cell r="G32">
            <v>1064675</v>
          </cell>
        </row>
        <row r="33">
          <cell r="C33">
            <v>390659</v>
          </cell>
          <cell r="E33">
            <v>1981873.5</v>
          </cell>
          <cell r="G33">
            <v>746129.8679999999</v>
          </cell>
        </row>
        <row r="62">
          <cell r="C62">
            <v>938296.7</v>
          </cell>
          <cell r="D62">
            <v>674026.724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  <sheetDataSet>
      <sheetData sheetId="0">
        <row r="33">
          <cell r="C33">
            <v>1681153</v>
          </cell>
          <cell r="E33">
            <v>15391511.129954066</v>
          </cell>
          <cell r="G33">
            <v>13868425</v>
          </cell>
        </row>
        <row r="34">
          <cell r="C34">
            <v>1557328</v>
          </cell>
          <cell r="E34">
            <v>15594820</v>
          </cell>
          <cell r="G34">
            <v>13946708.665</v>
          </cell>
        </row>
        <row r="62">
          <cell r="C62">
            <v>11320713.1</v>
          </cell>
          <cell r="D62">
            <v>11620493.794000002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131750</v>
          </cell>
          <cell r="H9">
            <v>714934</v>
          </cell>
        </row>
        <row r="10">
          <cell r="F10">
            <v>5140</v>
          </cell>
          <cell r="H10">
            <v>21115</v>
          </cell>
        </row>
        <row r="13">
          <cell r="F13">
            <v>36740</v>
          </cell>
          <cell r="H13">
            <v>169079</v>
          </cell>
        </row>
        <row r="14">
          <cell r="F14">
            <v>5430</v>
          </cell>
          <cell r="H14">
            <v>17745</v>
          </cell>
        </row>
        <row r="15">
          <cell r="F15">
            <v>66000</v>
          </cell>
          <cell r="H15">
            <v>316272</v>
          </cell>
        </row>
        <row r="18">
          <cell r="F18">
            <v>45860</v>
          </cell>
          <cell r="H18">
            <v>397958</v>
          </cell>
        </row>
        <row r="19">
          <cell r="F19">
            <v>1010</v>
          </cell>
          <cell r="H19">
            <v>5795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  <sheetDataSet>
      <sheetData sheetId="0">
        <row r="32">
          <cell r="C32">
            <v>42284</v>
          </cell>
          <cell r="E32">
            <v>242973</v>
          </cell>
          <cell r="G32">
            <v>135540</v>
          </cell>
        </row>
        <row r="33">
          <cell r="C33">
            <v>44450</v>
          </cell>
          <cell r="E33">
            <v>282975</v>
          </cell>
          <cell r="G33">
            <v>138054.495</v>
          </cell>
        </row>
        <row r="62">
          <cell r="C62">
            <v>113475.59999999998</v>
          </cell>
          <cell r="D62">
            <v>129388.351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1950</v>
          </cell>
          <cell r="H8">
            <v>11310</v>
          </cell>
          <cell r="I8">
            <v>1700</v>
          </cell>
        </row>
        <row r="9">
          <cell r="F9">
            <v>300100</v>
          </cell>
          <cell r="H9">
            <v>1982790</v>
          </cell>
          <cell r="I9">
            <v>1900000</v>
          </cell>
        </row>
        <row r="10">
          <cell r="F10">
            <v>2160</v>
          </cell>
          <cell r="H10">
            <v>11022</v>
          </cell>
          <cell r="I10">
            <v>6300</v>
          </cell>
        </row>
        <row r="11">
          <cell r="F11">
            <v>102300</v>
          </cell>
          <cell r="H11">
            <v>625040</v>
          </cell>
        </row>
        <row r="12">
          <cell r="F12">
            <v>91200</v>
          </cell>
          <cell r="H12">
            <v>521190</v>
          </cell>
        </row>
        <row r="13">
          <cell r="F13">
            <v>193500</v>
          </cell>
          <cell r="H13">
            <v>1146230</v>
          </cell>
          <cell r="I13">
            <v>1000000</v>
          </cell>
        </row>
        <row r="14">
          <cell r="F14">
            <v>8500</v>
          </cell>
          <cell r="H14">
            <v>33380</v>
          </cell>
          <cell r="I14">
            <v>17000</v>
          </cell>
        </row>
        <row r="15">
          <cell r="F15">
            <v>27200</v>
          </cell>
          <cell r="H15">
            <v>123740</v>
          </cell>
          <cell r="I15">
            <v>33500</v>
          </cell>
        </row>
        <row r="18">
          <cell r="F18">
            <v>49600</v>
          </cell>
          <cell r="H18">
            <v>469130</v>
          </cell>
          <cell r="I18">
            <v>470000</v>
          </cell>
        </row>
        <row r="19">
          <cell r="F19">
            <v>800</v>
          </cell>
          <cell r="H19">
            <v>3600</v>
          </cell>
          <cell r="I19">
            <v>1200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1950</v>
          </cell>
          <cell r="H8">
            <v>10530</v>
          </cell>
        </row>
        <row r="9">
          <cell r="F9">
            <v>314400</v>
          </cell>
          <cell r="H9">
            <v>1953730</v>
          </cell>
        </row>
        <row r="10">
          <cell r="F10">
            <v>1760</v>
          </cell>
          <cell r="H10">
            <v>8624</v>
          </cell>
        </row>
        <row r="13">
          <cell r="F13">
            <v>181600</v>
          </cell>
          <cell r="H13">
            <v>993630</v>
          </cell>
        </row>
        <row r="14">
          <cell r="F14">
            <v>9500</v>
          </cell>
          <cell r="H14">
            <v>34810</v>
          </cell>
        </row>
        <row r="15">
          <cell r="F15">
            <v>26200</v>
          </cell>
          <cell r="H15">
            <v>118930</v>
          </cell>
        </row>
        <row r="18">
          <cell r="F18">
            <v>45100</v>
          </cell>
          <cell r="H18">
            <v>452820</v>
          </cell>
        </row>
        <row r="19">
          <cell r="F19">
            <v>800</v>
          </cell>
          <cell r="H19">
            <v>3600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63900</v>
          </cell>
          <cell r="H9">
            <v>415350</v>
          </cell>
          <cell r="I9">
            <v>365000</v>
          </cell>
        </row>
        <row r="10">
          <cell r="F10">
            <v>1600</v>
          </cell>
          <cell r="H10">
            <v>8480</v>
          </cell>
          <cell r="I10">
            <v>5000</v>
          </cell>
        </row>
        <row r="11">
          <cell r="F11">
            <v>25650</v>
          </cell>
          <cell r="H11">
            <v>141331.5</v>
          </cell>
        </row>
        <row r="12">
          <cell r="F12">
            <v>6300</v>
          </cell>
          <cell r="H12">
            <v>37926</v>
          </cell>
        </row>
        <row r="13">
          <cell r="F13">
            <v>31950</v>
          </cell>
          <cell r="H13">
            <v>179257.5</v>
          </cell>
          <cell r="I13">
            <v>110000</v>
          </cell>
        </row>
        <row r="14">
          <cell r="F14">
            <v>1395</v>
          </cell>
          <cell r="H14">
            <v>6556.5</v>
          </cell>
          <cell r="I14">
            <v>2600</v>
          </cell>
        </row>
        <row r="15">
          <cell r="F15">
            <v>7040</v>
          </cell>
          <cell r="H15">
            <v>31680</v>
          </cell>
          <cell r="I15">
            <v>13000</v>
          </cell>
        </row>
        <row r="18">
          <cell r="F18">
            <v>35650</v>
          </cell>
          <cell r="H18">
            <v>341527</v>
          </cell>
          <cell r="I18">
            <v>320000</v>
          </cell>
        </row>
        <row r="19">
          <cell r="F19">
            <v>120</v>
          </cell>
          <cell r="H19">
            <v>684</v>
          </cell>
          <cell r="I19">
            <v>200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H8">
            <v>0</v>
          </cell>
        </row>
        <row r="9">
          <cell r="F9">
            <v>67800</v>
          </cell>
          <cell r="H9">
            <v>440700</v>
          </cell>
        </row>
        <row r="10">
          <cell r="F10">
            <v>1500</v>
          </cell>
          <cell r="H10">
            <v>7800</v>
          </cell>
        </row>
        <row r="13">
          <cell r="F13">
            <v>30600</v>
          </cell>
          <cell r="H13">
            <v>170100</v>
          </cell>
        </row>
        <row r="14">
          <cell r="F14">
            <v>1800</v>
          </cell>
          <cell r="H14">
            <v>6480</v>
          </cell>
        </row>
        <row r="15">
          <cell r="F15">
            <v>7900</v>
          </cell>
          <cell r="H15">
            <v>43450</v>
          </cell>
        </row>
        <row r="18">
          <cell r="F18">
            <v>32000</v>
          </cell>
          <cell r="H18">
            <v>345600</v>
          </cell>
        </row>
        <row r="19">
          <cell r="F19">
            <v>100</v>
          </cell>
          <cell r="H19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D1" sqref="D1"/>
    </sheetView>
  </sheetViews>
  <sheetFormatPr defaultColWidth="12" defaultRowHeight="11.25"/>
  <cols>
    <col min="1" max="1" width="12.66015625" style="9" customWidth="1"/>
    <col min="2" max="2" width="18.66015625" style="9" customWidth="1"/>
    <col min="3" max="3" width="11.5" style="9" customWidth="1"/>
    <col min="4" max="4" width="11.5" style="69" customWidth="1"/>
    <col min="5" max="5" width="14.66015625" style="70" customWidth="1"/>
    <col min="6" max="6" width="12.66015625" style="69" customWidth="1"/>
    <col min="7" max="7" width="12.66015625" style="71" customWidth="1"/>
    <col min="8" max="9" width="12.66015625" style="9" customWidth="1"/>
    <col min="10" max="10" width="16.66015625" style="15" customWidth="1"/>
    <col min="11" max="16384" width="11.5" style="9" customWidth="1"/>
  </cols>
  <sheetData>
    <row r="1" spans="2:9" ht="30" customHeight="1" thickBot="1">
      <c r="B1" s="10"/>
      <c r="C1" s="11"/>
      <c r="D1" s="12"/>
      <c r="E1" s="13"/>
      <c r="F1" s="14"/>
      <c r="G1" s="14"/>
      <c r="H1" s="14"/>
      <c r="I1" s="14"/>
    </row>
    <row r="2" spans="1:11" s="21" customFormat="1" ht="30" customHeight="1" thickBot="1">
      <c r="A2" s="18"/>
      <c r="B2" s="297" t="s">
        <v>104</v>
      </c>
      <c r="C2" s="298"/>
      <c r="D2" s="298"/>
      <c r="E2" s="298"/>
      <c r="F2" s="298"/>
      <c r="G2" s="298"/>
      <c r="H2" s="298"/>
      <c r="I2" s="298"/>
      <c r="J2" s="299"/>
      <c r="K2" s="23"/>
    </row>
    <row r="3" spans="1:10" s="21" customFormat="1" ht="30" customHeight="1" thickBot="1">
      <c r="A3" s="18"/>
      <c r="B3" s="24"/>
      <c r="C3" s="19"/>
      <c r="D3" s="20"/>
      <c r="E3" s="25"/>
      <c r="F3" s="26"/>
      <c r="G3" s="19"/>
      <c r="H3" s="19"/>
      <c r="I3" s="19"/>
      <c r="J3" s="15"/>
    </row>
    <row r="4" spans="1:10" s="21" customFormat="1" ht="12.75" customHeight="1">
      <c r="A4" s="18"/>
      <c r="B4" s="269"/>
      <c r="C4" s="270"/>
      <c r="D4" s="271"/>
      <c r="E4" s="272"/>
      <c r="F4" s="270"/>
      <c r="G4" s="273"/>
      <c r="H4" s="274"/>
      <c r="I4" s="275"/>
      <c r="J4" s="276"/>
    </row>
    <row r="5" spans="1:12" ht="12.75" customHeight="1">
      <c r="A5" s="16"/>
      <c r="B5" s="264"/>
      <c r="C5" s="2" t="s">
        <v>5</v>
      </c>
      <c r="D5" s="3" t="s">
        <v>65</v>
      </c>
      <c r="E5" s="265" t="s">
        <v>1</v>
      </c>
      <c r="F5" s="2" t="s">
        <v>4</v>
      </c>
      <c r="G5" s="3" t="s">
        <v>66</v>
      </c>
      <c r="H5" s="265" t="s">
        <v>67</v>
      </c>
      <c r="I5" s="266" t="s">
        <v>105</v>
      </c>
      <c r="J5" s="4" t="s">
        <v>106</v>
      </c>
      <c r="L5" s="15"/>
    </row>
    <row r="6" spans="1:10" ht="12.75">
      <c r="A6" s="16"/>
      <c r="B6" s="1"/>
      <c r="C6" s="2" t="s">
        <v>68</v>
      </c>
      <c r="D6" s="3" t="s">
        <v>69</v>
      </c>
      <c r="E6" s="265" t="s">
        <v>70</v>
      </c>
      <c r="F6" s="2" t="s">
        <v>12</v>
      </c>
      <c r="G6" s="3" t="s">
        <v>71</v>
      </c>
      <c r="H6" s="265" t="s">
        <v>4</v>
      </c>
      <c r="I6" s="266" t="s">
        <v>107</v>
      </c>
      <c r="J6" s="4" t="s">
        <v>108</v>
      </c>
    </row>
    <row r="7" spans="1:10" ht="12" customHeight="1">
      <c r="A7" s="16"/>
      <c r="B7" s="5"/>
      <c r="C7" s="6"/>
      <c r="D7" s="7"/>
      <c r="E7" s="8"/>
      <c r="F7" s="6" t="s">
        <v>70</v>
      </c>
      <c r="G7" s="267" t="s">
        <v>112</v>
      </c>
      <c r="H7" s="265" t="s">
        <v>52</v>
      </c>
      <c r="I7" s="266"/>
      <c r="J7" s="268"/>
    </row>
    <row r="8" spans="1:10" ht="12.75">
      <c r="A8" s="16"/>
      <c r="B8" s="27" t="s">
        <v>72</v>
      </c>
      <c r="C8" s="28"/>
      <c r="D8" s="28"/>
      <c r="E8" s="29"/>
      <c r="F8" s="277"/>
      <c r="G8" s="278"/>
      <c r="H8" s="279"/>
      <c r="I8" s="280"/>
      <c r="J8" s="30"/>
    </row>
    <row r="9" spans="1:10" ht="12.75">
      <c r="A9" s="16" t="s">
        <v>32</v>
      </c>
      <c r="B9" s="31" t="s">
        <v>96</v>
      </c>
      <c r="C9" s="32">
        <f>'[43]BLETENDRE'!$C$33</f>
        <v>4863686</v>
      </c>
      <c r="D9" s="32">
        <f>IF(C9=0,0,(E9/C9)*10)</f>
        <v>73.30862765400563</v>
      </c>
      <c r="E9" s="33">
        <f>'[43]BLETENDRE'!$E$33</f>
        <v>35655014.6</v>
      </c>
      <c r="F9" s="281">
        <f>'[43]BLETENDRE'!$G$33</f>
        <v>32690850</v>
      </c>
      <c r="G9" s="282">
        <f>'[43]BLETENDRE'!$C$62</f>
        <v>27891864.399999995</v>
      </c>
      <c r="H9" s="283">
        <f>IF(G9=0,"",(G9/F9))</f>
        <v>0.8532009537837039</v>
      </c>
      <c r="I9" s="33">
        <f>E9-F9</f>
        <v>2964164.6000000015</v>
      </c>
      <c r="J9" s="36">
        <f>(F9/E9)</f>
        <v>0.9168654217855796</v>
      </c>
    </row>
    <row r="10" spans="1:10" ht="12.75">
      <c r="A10" s="16" t="s">
        <v>32</v>
      </c>
      <c r="B10" s="31"/>
      <c r="C10" s="37"/>
      <c r="D10" s="38"/>
      <c r="E10" s="39"/>
      <c r="F10" s="58"/>
      <c r="G10" s="284"/>
      <c r="H10" s="50"/>
      <c r="I10" s="39"/>
      <c r="J10" s="42"/>
    </row>
    <row r="11" spans="1:10" ht="12.75">
      <c r="A11" s="16" t="s">
        <v>32</v>
      </c>
      <c r="B11" s="31" t="s">
        <v>73</v>
      </c>
      <c r="C11" s="37">
        <f>'[43]BLETENDRE'!$C$34</f>
        <v>4985153</v>
      </c>
      <c r="D11" s="37">
        <f>IF(C11=0,0,(E11/C11)*10)</f>
        <v>68.15547587004852</v>
      </c>
      <c r="E11" s="39">
        <f>'[43]BLETENDRE'!$E$34</f>
        <v>33976547.5</v>
      </c>
      <c r="F11" s="58">
        <f>'[43]BLETENDRE'!$G$34</f>
        <v>31737864.969999995</v>
      </c>
      <c r="G11" s="285">
        <f>'[43]BLETENDRE'!$D$62</f>
        <v>26652847.255999997</v>
      </c>
      <c r="H11" s="50">
        <f>IF(G11=0,"",(G11/F11))</f>
        <v>0.8397807250485634</v>
      </c>
      <c r="I11" s="39">
        <f>E11-F11</f>
        <v>2238682.530000005</v>
      </c>
      <c r="J11" s="43">
        <f>(F11/E11)</f>
        <v>0.9341109472644328</v>
      </c>
    </row>
    <row r="12" spans="1:10" ht="12.75">
      <c r="A12" s="16" t="s">
        <v>32</v>
      </c>
      <c r="B12" s="44" t="s">
        <v>74</v>
      </c>
      <c r="C12" s="45">
        <f>(C9/C11)-1</f>
        <v>-0.024365751662988044</v>
      </c>
      <c r="D12" s="45">
        <f>(D9/D11)-1</f>
        <v>0.07560877124213161</v>
      </c>
      <c r="E12" s="46">
        <f>(E9/E11)-1</f>
        <v>0.04940075503551378</v>
      </c>
      <c r="F12" s="286">
        <f>(F9/F11)-1</f>
        <v>0.030026752930633727</v>
      </c>
      <c r="G12" s="287">
        <f>IF(G11=0,"",(G9/G11)-1)</f>
        <v>0.04648723388159115</v>
      </c>
      <c r="H12" s="47">
        <f>IF(H9="","",H9-H11)</f>
        <v>0.013420228735140483</v>
      </c>
      <c r="I12" s="46">
        <f>(I9/I11)-1</f>
        <v>0.32406652585974083</v>
      </c>
      <c r="J12" s="48">
        <f>(J9/J11)-1</f>
        <v>-0.01846196699584468</v>
      </c>
    </row>
    <row r="13" spans="1:10" ht="12.75">
      <c r="A13" s="16"/>
      <c r="B13" s="27" t="s">
        <v>75</v>
      </c>
      <c r="C13" s="41"/>
      <c r="D13" s="41"/>
      <c r="E13" s="49"/>
      <c r="F13" s="288"/>
      <c r="G13" s="289"/>
      <c r="H13" s="50"/>
      <c r="I13" s="49"/>
      <c r="J13" s="51"/>
    </row>
    <row r="14" spans="1:10" ht="12.75">
      <c r="A14" s="16" t="s">
        <v>32</v>
      </c>
      <c r="B14" s="31" t="s">
        <v>96</v>
      </c>
      <c r="C14" s="32">
        <f>'[44]BLEDUR'!$C$32</f>
        <v>436526</v>
      </c>
      <c r="D14" s="32">
        <f>IF(C14=0,0,(E14/C14)*10)</f>
        <v>54.186792081113154</v>
      </c>
      <c r="E14" s="33">
        <f>'[44]BLEDUR'!$E$32</f>
        <v>2365394.3600000003</v>
      </c>
      <c r="F14" s="281">
        <f>'[44]BLEDUR'!$G$32</f>
        <v>2076120</v>
      </c>
      <c r="G14" s="282">
        <f>'[44]BLEDUR'!$C$62</f>
        <v>1671612.2999999998</v>
      </c>
      <c r="H14" s="283">
        <f>IF(G14=0,"",(G14/F14))</f>
        <v>0.8051616958557308</v>
      </c>
      <c r="I14" s="33">
        <f>E14-F14</f>
        <v>289274.36000000034</v>
      </c>
      <c r="J14" s="36">
        <f>(F14/E14)</f>
        <v>0.8777056524308275</v>
      </c>
    </row>
    <row r="15" spans="1:10" ht="12.75">
      <c r="A15" s="16" t="s">
        <v>32</v>
      </c>
      <c r="B15" s="31"/>
      <c r="C15" s="37"/>
      <c r="D15" s="38"/>
      <c r="E15" s="39"/>
      <c r="F15" s="58"/>
      <c r="G15" s="284"/>
      <c r="H15" s="50"/>
      <c r="I15" s="39"/>
      <c r="J15" s="42"/>
    </row>
    <row r="16" spans="1:10" ht="12.75">
      <c r="A16" s="16" t="s">
        <v>32</v>
      </c>
      <c r="B16" s="31" t="s">
        <v>73</v>
      </c>
      <c r="C16" s="37">
        <f>'[44]BLEDUR'!$C$33</f>
        <v>417005</v>
      </c>
      <c r="D16" s="37">
        <f>IF(C16=0,0,(E16/C16)*10)</f>
        <v>48.48551935828107</v>
      </c>
      <c r="E16" s="39">
        <f>'[44]BLEDUR'!$E$33</f>
        <v>2021870.4</v>
      </c>
      <c r="F16" s="58">
        <f>'[44]BLEDUR'!$G$33</f>
        <v>1892521.3380000002</v>
      </c>
      <c r="G16" s="285">
        <f>'[44]BLEDUR'!$D$62</f>
        <v>1432557.2</v>
      </c>
      <c r="H16" s="50">
        <f>IF(G16=0,"",(G16/F16))</f>
        <v>0.756956960661756</v>
      </c>
      <c r="I16" s="39">
        <f>E16-F16</f>
        <v>129349.06199999969</v>
      </c>
      <c r="J16" s="43">
        <f>(F16/E16)</f>
        <v>0.9360250478962452</v>
      </c>
    </row>
    <row r="17" spans="1:10" ht="12.75">
      <c r="A17" s="16" t="s">
        <v>32</v>
      </c>
      <c r="B17" s="44" t="s">
        <v>74</v>
      </c>
      <c r="C17" s="45">
        <f>(C14/C16)-1</f>
        <v>0.04681238834066748</v>
      </c>
      <c r="D17" s="45">
        <f>(D14/D16)-1</f>
        <v>0.11758712288307871</v>
      </c>
      <c r="E17" s="46">
        <f>(E14/E16)-1</f>
        <v>0.1699040452840106</v>
      </c>
      <c r="F17" s="286">
        <f>(F14/F16)-1</f>
        <v>0.0970127302205348</v>
      </c>
      <c r="G17" s="287">
        <f>IF(G16=0,"",(G14/G16)-1)</f>
        <v>0.16687298768942682</v>
      </c>
      <c r="H17" s="47">
        <f>IF(H14="","",H14-H16)</f>
        <v>0.048204735193974835</v>
      </c>
      <c r="I17" s="46">
        <f>(I14/I16)-1</f>
        <v>1.2363854482377388</v>
      </c>
      <c r="J17" s="48">
        <f>(J14/J16)-1</f>
        <v>-0.06230537910977152</v>
      </c>
    </row>
    <row r="18" spans="1:10" ht="12.75">
      <c r="A18" s="16"/>
      <c r="B18" s="27" t="s">
        <v>76</v>
      </c>
      <c r="C18" s="37"/>
      <c r="D18" s="38"/>
      <c r="E18" s="39"/>
      <c r="F18" s="290"/>
      <c r="G18" s="291"/>
      <c r="H18" s="55"/>
      <c r="I18" s="53"/>
      <c r="J18" s="56"/>
    </row>
    <row r="19" spans="1:10" ht="12.75">
      <c r="A19" s="16" t="s">
        <v>32</v>
      </c>
      <c r="B19" s="31" t="s">
        <v>96</v>
      </c>
      <c r="C19" s="32">
        <f>'[45]ORGE'!$C$32</f>
        <v>1677790</v>
      </c>
      <c r="D19" s="32">
        <f>IF(C19=0,0,(E19/C19)*10)</f>
        <v>67.51555427939908</v>
      </c>
      <c r="E19" s="33">
        <f>'[45]ORGE'!$E$32</f>
        <v>11327692.181443298</v>
      </c>
      <c r="F19" s="281">
        <f>'[45]ORGE'!$G$32</f>
        <v>9531700</v>
      </c>
      <c r="G19" s="282">
        <f>'[45]ORGE'!$C$61</f>
        <v>8755209.700000003</v>
      </c>
      <c r="H19" s="283">
        <f>IF(G19=0,"",(G19/F19))</f>
        <v>0.9185360114145433</v>
      </c>
      <c r="I19" s="33">
        <f>E19-F19</f>
        <v>1795992.1814432982</v>
      </c>
      <c r="J19" s="36">
        <f>(F19/E19)</f>
        <v>0.8414511841709963</v>
      </c>
    </row>
    <row r="20" spans="1:10" ht="12.75">
      <c r="A20" s="16" t="s">
        <v>32</v>
      </c>
      <c r="B20" s="31"/>
      <c r="C20" s="37"/>
      <c r="D20" s="38"/>
      <c r="E20" s="39"/>
      <c r="F20" s="58"/>
      <c r="G20" s="284"/>
      <c r="H20" s="50"/>
      <c r="I20" s="39"/>
      <c r="J20" s="42"/>
    </row>
    <row r="21" spans="1:10" ht="12.75">
      <c r="A21" s="16" t="s">
        <v>32</v>
      </c>
      <c r="B21" s="31" t="s">
        <v>73</v>
      </c>
      <c r="C21" s="37">
        <f>'[45]ORGE'!$C$33</f>
        <v>1546875</v>
      </c>
      <c r="D21" s="37">
        <f>IF(C21=0,0,(E21/C21)*10)</f>
        <v>56.960493252525254</v>
      </c>
      <c r="E21" s="39">
        <f>'[45]ORGE'!$E$33</f>
        <v>8811076.3</v>
      </c>
      <c r="F21" s="58">
        <f>'[45]ORGE'!$G$33</f>
        <v>7121992.908999998</v>
      </c>
      <c r="G21" s="285">
        <f>'[45]ORGE'!$D$61</f>
        <v>6460899.568999998</v>
      </c>
      <c r="H21" s="50">
        <f>IF(G21=0,"",(G21/F21))</f>
        <v>0.9071757935669127</v>
      </c>
      <c r="I21" s="39">
        <f>E21-F21</f>
        <v>1689083.3910000026</v>
      </c>
      <c r="J21" s="43">
        <f>(F21/E21)</f>
        <v>0.8082999927035018</v>
      </c>
    </row>
    <row r="22" spans="1:10" ht="12.75">
      <c r="A22" s="16" t="s">
        <v>32</v>
      </c>
      <c r="B22" s="44" t="s">
        <v>74</v>
      </c>
      <c r="C22" s="45">
        <f>(C19/C21)-1</f>
        <v>0.08463191919191915</v>
      </c>
      <c r="D22" s="45">
        <f>(D19/D21)-1</f>
        <v>0.18530494425460198</v>
      </c>
      <c r="E22" s="46">
        <f>(E19/E21)-1</f>
        <v>0.28561957651453973</v>
      </c>
      <c r="F22" s="286">
        <f>(F19/F21)-1</f>
        <v>0.3383473027549462</v>
      </c>
      <c r="G22" s="287">
        <f>IF(G21=0,"",(G19/G21)-1)</f>
        <v>0.35510691762000457</v>
      </c>
      <c r="H22" s="47">
        <f>IF(H19="","",H19-H21)</f>
        <v>0.011360217847630638</v>
      </c>
      <c r="I22" s="46">
        <f>(I19/I21)-1</f>
        <v>0.06329396820366662</v>
      </c>
      <c r="J22" s="48">
        <f>(J19/J21)-1</f>
        <v>0.04101347490628382</v>
      </c>
    </row>
    <row r="23" spans="1:10" ht="12.75">
      <c r="A23" s="16"/>
      <c r="B23" s="27" t="s">
        <v>77</v>
      </c>
      <c r="C23" s="37"/>
      <c r="D23" s="38"/>
      <c r="E23" s="39"/>
      <c r="F23" s="290"/>
      <c r="G23" s="291"/>
      <c r="H23" s="55"/>
      <c r="I23" s="53"/>
      <c r="J23" s="56"/>
    </row>
    <row r="24" spans="1:10" ht="12.75">
      <c r="A24" s="16"/>
      <c r="B24" s="31" t="s">
        <v>96</v>
      </c>
      <c r="C24" s="32">
        <f>'[46]AVOINE'!$C$32</f>
        <v>82493</v>
      </c>
      <c r="D24" s="32">
        <f>IF(C24=0,0,(E24/C24)*10)</f>
        <v>48.45159952965706</v>
      </c>
      <c r="E24" s="33">
        <f>'[46]AVOINE'!$E$32</f>
        <v>399691.78</v>
      </c>
      <c r="F24" s="281">
        <f>'[46]AVOINE'!$G$32</f>
        <v>207550</v>
      </c>
      <c r="G24" s="282">
        <f>'[46]AVOINE'!$C$62</f>
        <v>187187.89999999997</v>
      </c>
      <c r="H24" s="283">
        <f>IF(G24=0,"",(G24/F24))</f>
        <v>0.9018930378222113</v>
      </c>
      <c r="I24" s="33">
        <f>E24-F24</f>
        <v>192141.78000000003</v>
      </c>
      <c r="J24" s="36">
        <f>(F24/E24)</f>
        <v>0.5192751274494561</v>
      </c>
    </row>
    <row r="25" spans="1:10" ht="12.75">
      <c r="A25" s="16"/>
      <c r="B25" s="31"/>
      <c r="C25" s="37"/>
      <c r="D25" s="38"/>
      <c r="E25" s="39"/>
      <c r="F25" s="58"/>
      <c r="G25" s="284"/>
      <c r="H25" s="50"/>
      <c r="I25" s="39"/>
      <c r="J25" s="42"/>
    </row>
    <row r="26" spans="1:10" ht="12.75">
      <c r="A26" s="16"/>
      <c r="B26" s="31" t="s">
        <v>73</v>
      </c>
      <c r="C26" s="37">
        <f>'[46]AVOINE'!$C$33</f>
        <v>79240</v>
      </c>
      <c r="D26" s="37">
        <f>IF(C26=0,0,(E26/C26)*10)</f>
        <v>41.418223119636544</v>
      </c>
      <c r="E26" s="39">
        <f>'[46]AVOINE'!$E$33</f>
        <v>328198</v>
      </c>
      <c r="F26" s="58">
        <f>'[46]AVOINE'!$G$33</f>
        <v>141389.99300000002</v>
      </c>
      <c r="G26" s="285">
        <f>'[46]AVOINE'!$D$62</f>
        <v>129636.183</v>
      </c>
      <c r="H26" s="50">
        <f>IF(G26=0,"",(G26/F26))</f>
        <v>0.9168695764770283</v>
      </c>
      <c r="I26" s="39">
        <f>E26-F26</f>
        <v>186808.00699999998</v>
      </c>
      <c r="J26" s="43">
        <f>(F26/E26)</f>
        <v>0.4308069915112219</v>
      </c>
    </row>
    <row r="27" spans="1:10" ht="12.75">
      <c r="A27" s="16"/>
      <c r="B27" s="44" t="s">
        <v>74</v>
      </c>
      <c r="C27" s="45">
        <f>(C24/C26)-1</f>
        <v>0.0410524987380112</v>
      </c>
      <c r="D27" s="45">
        <f>(D24/D26)-1</f>
        <v>0.16981357190781954</v>
      </c>
      <c r="E27" s="46">
        <f>(E24/E26)-1</f>
        <v>0.21783734209227368</v>
      </c>
      <c r="F27" s="286">
        <f>(F24/F26)-1</f>
        <v>0.4679256685443076</v>
      </c>
      <c r="G27" s="287">
        <f>IF(G26=0,"",(G24/G26)-1)</f>
        <v>0.44394794468763377</v>
      </c>
      <c r="H27" s="47">
        <f>IF(H24="","",H24-H26)</f>
        <v>-0.014976538654816962</v>
      </c>
      <c r="I27" s="46">
        <f>(I24/I26)-1</f>
        <v>0.0285521647902387</v>
      </c>
      <c r="J27" s="48">
        <f>(J24/J26)-1</f>
        <v>0.205354457289326</v>
      </c>
    </row>
    <row r="28" spans="1:10" ht="12.75">
      <c r="A28" s="16"/>
      <c r="B28" s="27" t="s">
        <v>78</v>
      </c>
      <c r="C28" s="37"/>
      <c r="D28" s="38"/>
      <c r="E28" s="39"/>
      <c r="F28" s="290"/>
      <c r="G28" s="291"/>
      <c r="H28" s="55"/>
      <c r="I28" s="53"/>
      <c r="J28" s="56"/>
    </row>
    <row r="29" spans="1:10" ht="12.75">
      <c r="A29" s="16"/>
      <c r="B29" s="31" t="s">
        <v>96</v>
      </c>
      <c r="C29" s="32">
        <f>'[47]SEIGLE'!$C$32</f>
        <v>31816</v>
      </c>
      <c r="D29" s="32">
        <f>IF(C29=0,0,(E29/C29)*10)</f>
        <v>50.647472969575055</v>
      </c>
      <c r="E29" s="33">
        <f>'[47]SEIGLE'!$E$32</f>
        <v>161140</v>
      </c>
      <c r="F29" s="281">
        <f>'[47]SEIGLE'!$G$32</f>
        <v>84935</v>
      </c>
      <c r="G29" s="282">
        <f>'[47]SEIGLE'!$C$62</f>
        <v>71189</v>
      </c>
      <c r="H29" s="283">
        <f>IF(G29=0,"",(G29/F29))</f>
        <v>0.8381585918643669</v>
      </c>
      <c r="I29" s="33">
        <f>E29-F29</f>
        <v>76205</v>
      </c>
      <c r="J29" s="36">
        <f>(F29/E29)</f>
        <v>0.5270882462455008</v>
      </c>
    </row>
    <row r="30" spans="1:10" ht="12.75">
      <c r="A30" s="16"/>
      <c r="B30" s="31"/>
      <c r="C30" s="37"/>
      <c r="D30" s="38"/>
      <c r="E30" s="39"/>
      <c r="F30" s="58"/>
      <c r="G30" s="284"/>
      <c r="H30" s="50"/>
      <c r="I30" s="39"/>
      <c r="J30" s="42"/>
    </row>
    <row r="31" spans="1:10" ht="12.75">
      <c r="A31" s="16"/>
      <c r="B31" s="31" t="s">
        <v>73</v>
      </c>
      <c r="C31" s="37">
        <f>'[47]SEIGLE'!$C$33</f>
        <v>27850</v>
      </c>
      <c r="D31" s="37">
        <f>IF(C31=0,0,(E31/C31)*10)</f>
        <v>45.186499102333926</v>
      </c>
      <c r="E31" s="39">
        <f>'[47]SEIGLE'!$E$33</f>
        <v>125844.4</v>
      </c>
      <c r="F31" s="58">
        <f>'[47]SEIGLE'!$G$33</f>
        <v>67068.277</v>
      </c>
      <c r="G31" s="285">
        <f>'[47]SEIGLE'!$D$62</f>
        <v>59512.915000000015</v>
      </c>
      <c r="H31" s="50">
        <f>IF(G31=0,"",(G31/F31))</f>
        <v>0.8873482018928265</v>
      </c>
      <c r="I31" s="39">
        <f>E31-F31</f>
        <v>58776.12299999999</v>
      </c>
      <c r="J31" s="43">
        <f>(F31/E31)</f>
        <v>0.5329460587837044</v>
      </c>
    </row>
    <row r="32" spans="1:10" ht="12.75">
      <c r="A32" s="16"/>
      <c r="B32" s="44" t="s">
        <v>74</v>
      </c>
      <c r="C32" s="45">
        <f>(C29/C31)-1</f>
        <v>0.14240574506283665</v>
      </c>
      <c r="D32" s="45">
        <f>(D29/D31)-1</f>
        <v>0.12085410411799447</v>
      </c>
      <c r="E32" s="46">
        <f>(E29/E31)-1</f>
        <v>0.2804701679216557</v>
      </c>
      <c r="F32" s="286">
        <f>(F29/F31)-1</f>
        <v>0.26639603399979994</v>
      </c>
      <c r="G32" s="287">
        <f>IF(G31=0,"",(G29/G31)-1)</f>
        <v>0.19619413702051025</v>
      </c>
      <c r="H32" s="47">
        <f>IF(H29="","",H29-H31)</f>
        <v>-0.04918961002845956</v>
      </c>
      <c r="I32" s="46">
        <f>(I29/I31)-1</f>
        <v>0.2965298851031737</v>
      </c>
      <c r="J32" s="48">
        <f>(J29/J31)-1</f>
        <v>-0.010991379787238409</v>
      </c>
    </row>
    <row r="33" spans="1:10" ht="12.75">
      <c r="A33" s="16"/>
      <c r="B33" s="27" t="s">
        <v>79</v>
      </c>
      <c r="C33" s="37"/>
      <c r="D33" s="38"/>
      <c r="E33" s="39"/>
      <c r="F33" s="290"/>
      <c r="G33" s="291"/>
      <c r="H33" s="55"/>
      <c r="I33" s="53"/>
      <c r="J33" s="56"/>
    </row>
    <row r="34" spans="1:10" ht="12.75">
      <c r="A34" s="16"/>
      <c r="B34" s="31" t="s">
        <v>96</v>
      </c>
      <c r="C34" s="32">
        <f>'[48]TRITICALE'!$C$32</f>
        <v>413818</v>
      </c>
      <c r="D34" s="32">
        <f>IF(C34=0,0,(E34/C34)*10)</f>
        <v>55.87732190418174</v>
      </c>
      <c r="E34" s="33">
        <f>'[48]TRITICALE'!$E$32</f>
        <v>2312304.159574468</v>
      </c>
      <c r="F34" s="281">
        <f>'[48]TRITICALE'!$G$32</f>
        <v>1064675</v>
      </c>
      <c r="G34" s="282">
        <f>'[48]TRITICALE'!$C$62</f>
        <v>938296.7</v>
      </c>
      <c r="H34" s="283">
        <f>IF(G34=0,"",(G34/F34))</f>
        <v>0.8812987061779416</v>
      </c>
      <c r="I34" s="33">
        <f>E34-F34</f>
        <v>1247629.1595744682</v>
      </c>
      <c r="J34" s="36">
        <f>(F34/E34)</f>
        <v>0.4604389935431035</v>
      </c>
    </row>
    <row r="35" spans="1:10" ht="12.75">
      <c r="A35" s="16"/>
      <c r="B35" s="31"/>
      <c r="C35" s="37"/>
      <c r="D35" s="38"/>
      <c r="E35" s="39"/>
      <c r="F35" s="58"/>
      <c r="G35" s="284"/>
      <c r="H35" s="50"/>
      <c r="I35" s="39"/>
      <c r="J35" s="42"/>
    </row>
    <row r="36" spans="1:10" ht="12.75">
      <c r="A36" s="16"/>
      <c r="B36" s="31" t="s">
        <v>73</v>
      </c>
      <c r="C36" s="37">
        <f>'[48]TRITICALE'!$C$33</f>
        <v>390659</v>
      </c>
      <c r="D36" s="37">
        <f>IF(C36=0,0,(E36/C36)*10)</f>
        <v>50.731545926242575</v>
      </c>
      <c r="E36" s="39">
        <f>'[48]TRITICALE'!$E$33</f>
        <v>1981873.5</v>
      </c>
      <c r="F36" s="58">
        <f>'[48]TRITICALE'!$G$33</f>
        <v>746129.8679999999</v>
      </c>
      <c r="G36" s="285">
        <f>'[48]TRITICALE'!$D$62</f>
        <v>674026.724</v>
      </c>
      <c r="H36" s="50">
        <f>IF(G36=0,"",(G36/F36))</f>
        <v>0.9033638149438084</v>
      </c>
      <c r="I36" s="39">
        <f>E36-F36</f>
        <v>1235743.6320000002</v>
      </c>
      <c r="J36" s="43">
        <f>(F36/E36)</f>
        <v>0.3764770395285067</v>
      </c>
    </row>
    <row r="37" spans="1:10" ht="12.75" customHeight="1">
      <c r="A37" s="16"/>
      <c r="B37" s="44" t="s">
        <v>74</v>
      </c>
      <c r="C37" s="45">
        <f>(C34/C36)-1</f>
        <v>0.05928188010515556</v>
      </c>
      <c r="D37" s="45">
        <f>(D34/D36)-1</f>
        <v>0.10143148378368938</v>
      </c>
      <c r="E37" s="46">
        <f>(E34/E36)-1</f>
        <v>0.16672641294939772</v>
      </c>
      <c r="F37" s="286">
        <f>(F34/F36)-1</f>
        <v>0.42692987596631116</v>
      </c>
      <c r="G37" s="287">
        <f>IF(G36=0,"",(G34/G36)-1)</f>
        <v>0.39207640675089883</v>
      </c>
      <c r="H37" s="47">
        <f>IF(H34="","",H34-H36)</f>
        <v>-0.02206510876586676</v>
      </c>
      <c r="I37" s="46">
        <f>(I34/I36)-1</f>
        <v>0.009618117598738207</v>
      </c>
      <c r="J37" s="48">
        <f>(J34/J36)-1</f>
        <v>0.22302011862330118</v>
      </c>
    </row>
    <row r="38" spans="1:10" ht="12.75" customHeight="1">
      <c r="A38" s="16"/>
      <c r="B38" s="27" t="s">
        <v>80</v>
      </c>
      <c r="C38" s="37"/>
      <c r="D38" s="38"/>
      <c r="E38" s="39"/>
      <c r="F38" s="290"/>
      <c r="G38" s="291"/>
      <c r="H38" s="55"/>
      <c r="I38" s="53"/>
      <c r="J38" s="56"/>
    </row>
    <row r="39" spans="1:10" ht="12.75" customHeight="1">
      <c r="A39" s="16"/>
      <c r="B39" s="31" t="s">
        <v>96</v>
      </c>
      <c r="C39" s="32">
        <f>'[49]MAIS'!$C$33</f>
        <v>1681153</v>
      </c>
      <c r="D39" s="32">
        <f>IF(C39=0,0,(E39/C39)*10)</f>
        <v>91.55330377398171</v>
      </c>
      <c r="E39" s="33">
        <f>'[49]MAIS'!$E$33</f>
        <v>15391511.129954066</v>
      </c>
      <c r="F39" s="292">
        <f>'[49]MAIS'!$G$33</f>
        <v>13868425</v>
      </c>
      <c r="G39" s="282">
        <f>'[49]MAIS'!$C$62</f>
        <v>11320713.1</v>
      </c>
      <c r="H39" s="283">
        <f>IF(G39=0,"",(G39/F39))</f>
        <v>0.8162940708840405</v>
      </c>
      <c r="I39" s="33">
        <f>E39-F39</f>
        <v>1523086.1299540661</v>
      </c>
      <c r="J39" s="36">
        <f>(F39/E39)</f>
        <v>0.9010437560617472</v>
      </c>
    </row>
    <row r="40" spans="1:10" ht="12.75" customHeight="1">
      <c r="A40" s="16"/>
      <c r="B40" s="31"/>
      <c r="C40" s="37"/>
      <c r="D40" s="37"/>
      <c r="E40" s="39"/>
      <c r="F40" s="58"/>
      <c r="G40" s="291"/>
      <c r="H40" s="55"/>
      <c r="I40" s="53"/>
      <c r="J40" s="56"/>
    </row>
    <row r="41" spans="1:10" ht="12.75" customHeight="1">
      <c r="A41" s="16"/>
      <c r="B41" s="31" t="s">
        <v>73</v>
      </c>
      <c r="C41" s="37">
        <f>'[49]MAIS'!$C$34</f>
        <v>1557328</v>
      </c>
      <c r="D41" s="37">
        <f>IF(C41=0,0,(E41/C41)*10)</f>
        <v>100.13831382984188</v>
      </c>
      <c r="E41" s="40">
        <f>'[49]MAIS'!$E$34</f>
        <v>15594820</v>
      </c>
      <c r="F41" s="293">
        <f>'[49]MAIS'!$G$34</f>
        <v>13946708.665</v>
      </c>
      <c r="G41" s="285">
        <f>'[49]MAIS'!$D$62</f>
        <v>11620493.794000002</v>
      </c>
      <c r="H41" s="50">
        <f>IF(G41=0,"",(G41/F41))</f>
        <v>0.8332068929755623</v>
      </c>
      <c r="I41" s="39">
        <f>E41-F41</f>
        <v>1648111.335000001</v>
      </c>
      <c r="J41" s="43">
        <f>(F41/E41)</f>
        <v>0.8943167452397655</v>
      </c>
    </row>
    <row r="42" spans="1:10" ht="12.75" customHeight="1">
      <c r="A42" s="16"/>
      <c r="B42" s="44" t="s">
        <v>74</v>
      </c>
      <c r="C42" s="45">
        <f>(C39/C41)-1</f>
        <v>0.07951118839448079</v>
      </c>
      <c r="D42" s="45">
        <f>(D39/D41)-1</f>
        <v>-0.08573152200713186</v>
      </c>
      <c r="E42" s="46">
        <f>(E39/E41)-1</f>
        <v>-0.013036948810305815</v>
      </c>
      <c r="F42" s="286">
        <f>(F39/F41)-1</f>
        <v>-0.005613056591370236</v>
      </c>
      <c r="G42" s="287">
        <f>IF(G41=0,"",(G39/G41)-1)</f>
        <v>-0.025797586515195037</v>
      </c>
      <c r="H42" s="47">
        <f>IF(H39="","",H39-H41)</f>
        <v>-0.016912822091521784</v>
      </c>
      <c r="I42" s="46">
        <f>(I39/I41)-1</f>
        <v>-0.07585968398544796</v>
      </c>
      <c r="J42" s="48">
        <f>(J39/J41)-1</f>
        <v>0.0075219555686372175</v>
      </c>
    </row>
    <row r="43" spans="1:10" ht="12.75" customHeight="1">
      <c r="A43" s="16"/>
      <c r="B43" s="27" t="s">
        <v>81</v>
      </c>
      <c r="C43" s="37"/>
      <c r="D43" s="38"/>
      <c r="E43" s="39"/>
      <c r="F43" s="290"/>
      <c r="G43" s="291"/>
      <c r="H43" s="55"/>
      <c r="I43" s="53"/>
      <c r="J43" s="56"/>
    </row>
    <row r="44" spans="1:10" ht="12.75" customHeight="1">
      <c r="A44" s="16"/>
      <c r="B44" s="31" t="s">
        <v>96</v>
      </c>
      <c r="C44" s="32">
        <f>'[50]SORGHO'!$C$32</f>
        <v>42284</v>
      </c>
      <c r="D44" s="32">
        <f>IF(C44=0,0,(E44/C44)*10)</f>
        <v>57.462160628133574</v>
      </c>
      <c r="E44" s="33">
        <f>'[50]SORGHO'!$E$32</f>
        <v>242973</v>
      </c>
      <c r="F44" s="281">
        <f>'[50]SORGHO'!$G$32</f>
        <v>135540</v>
      </c>
      <c r="G44" s="282">
        <f>'[50]SORGHO'!$C$62</f>
        <v>113475.59999999998</v>
      </c>
      <c r="H44" s="283">
        <f>IF(G44=0,"",(G44/F44))</f>
        <v>0.8372111553784859</v>
      </c>
      <c r="I44" s="33">
        <f>E44-F44</f>
        <v>107433</v>
      </c>
      <c r="J44" s="36">
        <f>(F44/E44)</f>
        <v>0.5578397599733304</v>
      </c>
    </row>
    <row r="45" spans="1:10" ht="12.75" customHeight="1">
      <c r="A45" s="16"/>
      <c r="B45" s="31"/>
      <c r="C45" s="37"/>
      <c r="D45" s="37"/>
      <c r="E45" s="39"/>
      <c r="F45" s="290"/>
      <c r="G45" s="284"/>
      <c r="H45" s="55"/>
      <c r="I45" s="53"/>
      <c r="J45" s="56"/>
    </row>
    <row r="46" spans="1:10" ht="12.75" customHeight="1">
      <c r="A46" s="16"/>
      <c r="B46" s="31" t="s">
        <v>73</v>
      </c>
      <c r="C46" s="37">
        <f>'[50]SORGHO'!$C$33</f>
        <v>44450</v>
      </c>
      <c r="D46" s="37">
        <f>IF(C46=0,0,(E46/C46)*10)</f>
        <v>63.66141732283465</v>
      </c>
      <c r="E46" s="40">
        <f>'[50]SORGHO'!$E$33</f>
        <v>282975</v>
      </c>
      <c r="F46" s="293">
        <f>'[50]SORGHO'!$G$33</f>
        <v>138054.495</v>
      </c>
      <c r="G46" s="285">
        <f>'[50]SORGHO'!$D$62</f>
        <v>129388.351</v>
      </c>
      <c r="H46" s="50">
        <f>IF(G46=0,"",(G46/F46))</f>
        <v>0.9372266437250015</v>
      </c>
      <c r="I46" s="39">
        <f>E46-F46</f>
        <v>144920.505</v>
      </c>
      <c r="J46" s="43">
        <f>(F46/E46)</f>
        <v>0.48786816856612775</v>
      </c>
    </row>
    <row r="47" spans="1:10" ht="12.75" customHeight="1">
      <c r="A47" s="16"/>
      <c r="B47" s="44" t="s">
        <v>74</v>
      </c>
      <c r="C47" s="45">
        <f>(C44/C46)-1</f>
        <v>-0.048728908886389255</v>
      </c>
      <c r="D47" s="45">
        <f>(D44/D46)-1</f>
        <v>-0.09737855290377695</v>
      </c>
      <c r="E47" s="46">
        <f>(E44/E46)-1</f>
        <v>-0.1413623111582295</v>
      </c>
      <c r="F47" s="286">
        <f>(F44/F46)-1</f>
        <v>-0.01821378579523969</v>
      </c>
      <c r="G47" s="287">
        <f>IF(G46=0,"",(G44/G46)-1)</f>
        <v>-0.12298441766214352</v>
      </c>
      <c r="H47" s="47">
        <f>IF(H44="","",H44-H46)</f>
        <v>-0.10001548834651564</v>
      </c>
      <c r="I47" s="46">
        <f>(I44/I46)-1</f>
        <v>-0.25867633431169734</v>
      </c>
      <c r="J47" s="48">
        <f>(J44/J46)-1</f>
        <v>0.14342315386726923</v>
      </c>
    </row>
    <row r="48" spans="1:10" ht="12.75" customHeight="1">
      <c r="A48" s="16"/>
      <c r="B48" s="27" t="s">
        <v>82</v>
      </c>
      <c r="C48" s="37"/>
      <c r="D48" s="38"/>
      <c r="E48" s="39"/>
      <c r="F48" s="290"/>
      <c r="G48" s="291"/>
      <c r="H48" s="55"/>
      <c r="I48" s="53"/>
      <c r="J48" s="56"/>
    </row>
    <row r="49" spans="1:10" ht="12.75" customHeight="1">
      <c r="A49" s="16"/>
      <c r="B49" s="31" t="s">
        <v>96</v>
      </c>
      <c r="C49" s="32">
        <f>C$9+C$14+C$19+C$24+C$29+C$33+C39+C44</f>
        <v>8815748</v>
      </c>
      <c r="D49" s="32">
        <f>IF(C49=0,0,(E49/C49)*10)</f>
        <v>76.9710309448181</v>
      </c>
      <c r="E49" s="34">
        <f>E$9+E$14+E$19+E$24+E$29+E$34+E39+E44</f>
        <v>67855721.21097183</v>
      </c>
      <c r="F49" s="292">
        <f>F$9+F$14+F$19+F$24+F$29+F$34+F39+F44</f>
        <v>59659795</v>
      </c>
      <c r="G49" s="282">
        <f>G$9+G$14+G$19+G$24+G$29+G$34+G39+G44</f>
        <v>50949548.7</v>
      </c>
      <c r="H49" s="283">
        <f>IF(G49=0,"",(G49/F49))</f>
        <v>0.8540014041281906</v>
      </c>
      <c r="I49" s="33">
        <f>E49-F49</f>
        <v>8195926.210971832</v>
      </c>
      <c r="J49" s="36">
        <f>(F49/E49)</f>
        <v>0.8792153990156603</v>
      </c>
    </row>
    <row r="50" spans="1:10" ht="12.75" customHeight="1">
      <c r="A50" s="16"/>
      <c r="B50" s="31" t="s">
        <v>32</v>
      </c>
      <c r="C50" s="37"/>
      <c r="D50" s="38"/>
      <c r="E50" s="39"/>
      <c r="F50" s="58"/>
      <c r="G50" s="284"/>
      <c r="H50" s="40"/>
      <c r="I50" s="39"/>
      <c r="J50" s="42"/>
    </row>
    <row r="51" spans="1:10" ht="12.75" customHeight="1">
      <c r="A51" s="16"/>
      <c r="B51" s="31" t="s">
        <v>73</v>
      </c>
      <c r="C51" s="39">
        <f>C$11+C$16+C$21+C$26+C$31+C$36+C39+C44</f>
        <v>9170219</v>
      </c>
      <c r="D51" s="37">
        <f>(E51/C51)*10</f>
        <v>68.83500284998647</v>
      </c>
      <c r="E51" s="39">
        <f>E$11+E$16+E$21+E$26+E$31+E$36+E41+E46</f>
        <v>63123205.1</v>
      </c>
      <c r="F51" s="58">
        <f>F$11+F$16+F$21+F$26+F$31+F$36+F41+F46</f>
        <v>55791730.51499999</v>
      </c>
      <c r="G51" s="284">
        <f>G$11+G$16+G$21+G$26+G$31+G$36+G41+G46</f>
        <v>47159361.99199999</v>
      </c>
      <c r="H51" s="50">
        <f>(G51/F51)</f>
        <v>0.8452751251248761</v>
      </c>
      <c r="I51" s="39">
        <f>E51-F51</f>
        <v>7331474.585000008</v>
      </c>
      <c r="J51" s="43">
        <f>(F51/E51)</f>
        <v>0.8838545258691244</v>
      </c>
    </row>
    <row r="52" spans="1:10" ht="12.75" customHeight="1" thickBot="1">
      <c r="A52" s="16"/>
      <c r="B52" s="59" t="s">
        <v>74</v>
      </c>
      <c r="C52" s="60">
        <f>(C49/C51)-1</f>
        <v>-0.03865458393087451</v>
      </c>
      <c r="D52" s="61">
        <f>(D49/D51)-1</f>
        <v>0.11819608858828179</v>
      </c>
      <c r="E52" s="62">
        <f>(E49/E51)-1</f>
        <v>0.07497268403077073</v>
      </c>
      <c r="F52" s="60">
        <f>(F49/F51)-1</f>
        <v>0.0693304267369883</v>
      </c>
      <c r="G52" s="294">
        <f>IF(G51=0,"",(G49/G51)-1)</f>
        <v>0.08036976218302039</v>
      </c>
      <c r="H52" s="63">
        <f>IF(H49="","",H49-H51)</f>
        <v>0.008726279003314463</v>
      </c>
      <c r="I52" s="62">
        <f>(I49/I51)-1</f>
        <v>0.11790965322862434</v>
      </c>
      <c r="J52" s="64">
        <f>(J49/J51)-1</f>
        <v>-0.005248744807752503</v>
      </c>
    </row>
    <row r="53" spans="1:10" ht="12.75" customHeight="1" hidden="1">
      <c r="A53" s="16"/>
      <c r="B53" s="27" t="s">
        <v>82</v>
      </c>
      <c r="C53" s="37"/>
      <c r="D53" s="38"/>
      <c r="E53" s="39"/>
      <c r="F53" s="52"/>
      <c r="G53" s="53"/>
      <c r="H53" s="54"/>
      <c r="I53" s="55"/>
      <c r="J53" s="56"/>
    </row>
    <row r="54" spans="1:10" ht="12.75" customHeight="1" hidden="1">
      <c r="A54" s="16"/>
      <c r="B54" s="31" t="s">
        <v>83</v>
      </c>
      <c r="C54" s="32">
        <f>C$9+C$14+C$19+C$24+C$29+C$34</f>
        <v>7506129</v>
      </c>
      <c r="D54" s="65">
        <f>IF(C54=0,0,(E54/C54)*10)</f>
        <v>69.57146230902475</v>
      </c>
      <c r="E54" s="33">
        <f>E$9+E$14+E$19+E$24+E$29+E$34</f>
        <v>52221237.08101777</v>
      </c>
      <c r="F54" s="32">
        <f>F$9+F$14+F$19+F$24+F$29+F$34</f>
        <v>45655830</v>
      </c>
      <c r="G54" s="33">
        <f>G$9+G$14+G$19+G$24+G$29+G$34</f>
        <v>39515360</v>
      </c>
      <c r="H54" s="35">
        <f>IF(G54=0,"",(G54/F54))</f>
        <v>0.865505237775767</v>
      </c>
      <c r="I54" s="34">
        <f>E54-F54</f>
        <v>6565407.08101777</v>
      </c>
      <c r="J54" s="36">
        <f>(F54/E54)</f>
        <v>0.8742770671856743</v>
      </c>
    </row>
    <row r="55" spans="1:10" ht="12.75" customHeight="1" hidden="1">
      <c r="A55" s="16"/>
      <c r="B55" s="31"/>
      <c r="C55" s="37"/>
      <c r="D55" s="38"/>
      <c r="E55" s="39"/>
      <c r="F55" s="37"/>
      <c r="G55" s="39"/>
      <c r="H55" s="37"/>
      <c r="I55" s="40"/>
      <c r="J55" s="42"/>
    </row>
    <row r="56" spans="1:10" ht="12.75" customHeight="1" hidden="1">
      <c r="A56" s="16"/>
      <c r="B56" s="31" t="s">
        <v>84</v>
      </c>
      <c r="C56" s="37">
        <f>C$11+C$16+C$21+C$26+C$31+C$36</f>
        <v>7446782</v>
      </c>
      <c r="D56" s="38">
        <f>(E56/C56)*10</f>
        <v>63.44406228086172</v>
      </c>
      <c r="E56" s="39">
        <f>E$11+E$16+E$21+E$26+E$31+E$36</f>
        <v>47245410.1</v>
      </c>
      <c r="F56" s="37">
        <f>F$11+F$16+F$21+F$26+F$31+F$36</f>
        <v>41706967.355</v>
      </c>
      <c r="G56" s="39">
        <f>G$11+G$16+G$21+G$26+G$31+G$36</f>
        <v>35409479.84699999</v>
      </c>
      <c r="H56" s="41">
        <f>(G56/F56)</f>
        <v>0.8490063433671103</v>
      </c>
      <c r="I56" s="40">
        <f>E56-F56</f>
        <v>5538442.745000005</v>
      </c>
      <c r="J56" s="43">
        <f>(F56/E56)</f>
        <v>0.8827728930010916</v>
      </c>
    </row>
    <row r="57" spans="1:10" ht="6.75" customHeight="1" hidden="1" thickBot="1">
      <c r="A57" s="16"/>
      <c r="B57" s="59" t="s">
        <v>74</v>
      </c>
      <c r="C57" s="61">
        <f>(C54/C56)-1</f>
        <v>0.007969482657072646</v>
      </c>
      <c r="D57" s="61">
        <f>(D54/D56)-1</f>
        <v>0.0965795664381881</v>
      </c>
      <c r="E57" s="62">
        <f>(E54/E56)-1</f>
        <v>0.10531873827501759</v>
      </c>
      <c r="F57" s="61">
        <f>(F54/F56)-1</f>
        <v>0.09468112633048098</v>
      </c>
      <c r="G57" s="62">
        <f>IF(G56=0,"",(G54/G56)-1)</f>
        <v>0.11595426339898296</v>
      </c>
      <c r="H57" s="61">
        <f>IF(H54="","",H54-H56)</f>
        <v>0.016498894408656706</v>
      </c>
      <c r="I57" s="63">
        <f>(I54/I56)-1</f>
        <v>0.18542474542052245</v>
      </c>
      <c r="J57" s="66">
        <f>(J54/J56)-1</f>
        <v>-0.009624022081755057</v>
      </c>
    </row>
    <row r="58" spans="1:9" ht="12.75" customHeight="1">
      <c r="A58" s="16"/>
      <c r="B58" s="19"/>
      <c r="C58" s="15"/>
      <c r="D58" s="15"/>
      <c r="E58" s="15"/>
      <c r="F58" s="15"/>
      <c r="G58" s="15"/>
      <c r="H58" s="15"/>
      <c r="I58" s="15"/>
    </row>
    <row r="59" spans="1:9" ht="12.75">
      <c r="A59" s="16"/>
      <c r="B59" s="295" t="s">
        <v>113</v>
      </c>
      <c r="C59" s="67"/>
      <c r="D59" s="67"/>
      <c r="E59" s="67"/>
      <c r="F59" s="17"/>
      <c r="G59" s="22"/>
      <c r="H59" s="68"/>
      <c r="I59" s="16"/>
    </row>
    <row r="60" ht="12">
      <c r="B60" s="296" t="s">
        <v>109</v>
      </c>
    </row>
  </sheetData>
  <mergeCells count="1">
    <mergeCell ref="B2:J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C1" sqref="C1"/>
    </sheetView>
  </sheetViews>
  <sheetFormatPr defaultColWidth="12" defaultRowHeight="11.25"/>
  <cols>
    <col min="1" max="1" width="33.66015625" style="9" customWidth="1"/>
    <col min="2" max="2" width="14.66015625" style="69" customWidth="1"/>
    <col min="3" max="3" width="14.66015625" style="70" customWidth="1"/>
    <col min="4" max="4" width="14.16015625" style="69" customWidth="1"/>
    <col min="5" max="6" width="14.66015625" style="69" customWidth="1"/>
    <col min="7" max="7" width="14.5" style="73" customWidth="1"/>
    <col min="8" max="8" width="16.5" style="71" customWidth="1"/>
    <col min="9" max="9" width="14.66015625" style="9" customWidth="1"/>
    <col min="10" max="10" width="13.66015625" style="9" customWidth="1"/>
    <col min="11" max="11" width="22" style="9" customWidth="1"/>
    <col min="12" max="12" width="24" style="9" bestFit="1" customWidth="1"/>
    <col min="13" max="14" width="10.66015625" style="9" customWidth="1"/>
    <col min="15" max="15" width="11.5" style="9" customWidth="1"/>
    <col min="16" max="16384" width="11.5" style="9" customWidth="1"/>
  </cols>
  <sheetData>
    <row r="1" ht="12">
      <c r="A1" s="72"/>
    </row>
    <row r="2" spans="1:4" ht="11.25" thickBot="1">
      <c r="A2" s="74"/>
      <c r="D2" s="75"/>
    </row>
    <row r="3" ht="15" customHeight="1" hidden="1"/>
    <row r="4" spans="1:9" ht="30">
      <c r="A4" s="78" t="s">
        <v>85</v>
      </c>
      <c r="B4" s="78"/>
      <c r="C4" s="79"/>
      <c r="D4" s="80"/>
      <c r="E4" s="80"/>
      <c r="F4" s="80"/>
      <c r="G4" s="80"/>
      <c r="H4" s="81"/>
      <c r="I4" s="82"/>
    </row>
    <row r="5" spans="1:7" ht="15" customHeight="1">
      <c r="A5" s="83"/>
      <c r="B5" s="15"/>
      <c r="C5" s="15"/>
      <c r="D5" s="15"/>
      <c r="E5" s="15"/>
      <c r="F5" s="15"/>
      <c r="G5" s="15"/>
    </row>
    <row r="6" ht="11.25" thickBot="1"/>
    <row r="7" spans="1:16" ht="16.5" thickTop="1">
      <c r="A7" s="84" t="s">
        <v>0</v>
      </c>
      <c r="B7" s="300" t="s">
        <v>1</v>
      </c>
      <c r="C7" s="301"/>
      <c r="D7" s="301"/>
      <c r="E7" s="302"/>
      <c r="F7" s="85" t="s">
        <v>86</v>
      </c>
      <c r="G7" s="85" t="s">
        <v>63</v>
      </c>
      <c r="H7" s="86"/>
      <c r="I7" s="87" t="s">
        <v>3</v>
      </c>
      <c r="J7" s="87"/>
      <c r="L7" s="88" t="s">
        <v>0</v>
      </c>
      <c r="M7" s="89"/>
      <c r="N7" s="90" t="s">
        <v>1</v>
      </c>
      <c r="O7" s="91"/>
      <c r="P7" s="85" t="s">
        <v>63</v>
      </c>
    </row>
    <row r="8" spans="1:16" ht="12.75">
      <c r="A8" s="92"/>
      <c r="B8" s="93" t="s">
        <v>86</v>
      </c>
      <c r="C8" s="94" t="s">
        <v>86</v>
      </c>
      <c r="D8" s="94" t="s">
        <v>86</v>
      </c>
      <c r="E8" s="95" t="s">
        <v>63</v>
      </c>
      <c r="F8" s="96" t="s">
        <v>4</v>
      </c>
      <c r="G8" s="96" t="s">
        <v>4</v>
      </c>
      <c r="H8" s="97" t="s">
        <v>2</v>
      </c>
      <c r="I8" s="98"/>
      <c r="J8" s="99"/>
      <c r="L8" s="100" t="s">
        <v>87</v>
      </c>
      <c r="M8" s="101"/>
      <c r="N8" s="102"/>
      <c r="O8" s="103"/>
      <c r="P8" s="96" t="s">
        <v>4</v>
      </c>
    </row>
    <row r="9" spans="1:16" ht="12" customHeight="1">
      <c r="A9" s="92"/>
      <c r="B9" s="104" t="s">
        <v>5</v>
      </c>
      <c r="C9" s="105" t="s">
        <v>6</v>
      </c>
      <c r="D9" s="106" t="s">
        <v>7</v>
      </c>
      <c r="E9" s="107" t="s">
        <v>7</v>
      </c>
      <c r="F9" s="103" t="s">
        <v>8</v>
      </c>
      <c r="G9" s="103" t="s">
        <v>8</v>
      </c>
      <c r="H9" s="108" t="s">
        <v>13</v>
      </c>
      <c r="I9" s="109" t="s">
        <v>88</v>
      </c>
      <c r="J9" s="109" t="s">
        <v>64</v>
      </c>
      <c r="K9" s="110"/>
      <c r="L9" s="100" t="s">
        <v>89</v>
      </c>
      <c r="M9" s="111" t="s">
        <v>5</v>
      </c>
      <c r="N9" s="112" t="s">
        <v>6</v>
      </c>
      <c r="O9" s="111" t="s">
        <v>7</v>
      </c>
      <c r="P9" s="103" t="s">
        <v>8</v>
      </c>
    </row>
    <row r="10" spans="1:16" ht="12">
      <c r="A10" s="113"/>
      <c r="B10" s="114" t="s">
        <v>9</v>
      </c>
      <c r="C10" s="115" t="s">
        <v>10</v>
      </c>
      <c r="D10" s="116" t="s">
        <v>11</v>
      </c>
      <c r="E10" s="117" t="s">
        <v>11</v>
      </c>
      <c r="F10" s="118" t="s">
        <v>12</v>
      </c>
      <c r="G10" s="118" t="s">
        <v>43</v>
      </c>
      <c r="H10" s="119"/>
      <c r="I10" s="120"/>
      <c r="J10" s="121"/>
      <c r="L10" s="122"/>
      <c r="M10" s="118" t="s">
        <v>9</v>
      </c>
      <c r="N10" s="115" t="s">
        <v>10</v>
      </c>
      <c r="O10" s="118" t="s">
        <v>11</v>
      </c>
      <c r="P10" s="118" t="s">
        <v>43</v>
      </c>
    </row>
    <row r="11" spans="1:16" ht="13.5" customHeight="1">
      <c r="A11" s="123" t="s">
        <v>14</v>
      </c>
      <c r="B11" s="124">
        <f>IF(ISERROR('[1]Récolte_N'!$F$19)=TRUE,"",'[1]Récolte_N'!$F$19)</f>
        <v>4800</v>
      </c>
      <c r="C11" s="124">
        <f aca="true" t="shared" si="0" ref="C11:C30">IF(OR(B11="",B11=0),"",(D11/B11)*10)</f>
        <v>63.38541666666667</v>
      </c>
      <c r="D11" s="125">
        <f>IF(ISERROR('[1]Récolte_N'!$H$19)=TRUE,"",'[1]Récolte_N'!$H$19)</f>
        <v>30425</v>
      </c>
      <c r="E11" s="125">
        <f>O11</f>
        <v>34900</v>
      </c>
      <c r="F11" s="200">
        <f>IF(ISERROR('[1]Récolte_N'!$I$19)=TRUE,"",'[1]Récolte_N'!$I$19)</f>
        <v>12200</v>
      </c>
      <c r="G11" s="200">
        <f>P11</f>
        <v>15335.9</v>
      </c>
      <c r="H11" s="127">
        <f aca="true" t="shared" si="1" ref="H11:H30">IF(OR(G11=0,G11=""),"",(F11/G11)-1)</f>
        <v>-0.20448098905183265</v>
      </c>
      <c r="I11" s="128">
        <f>D11-F11</f>
        <v>18225</v>
      </c>
      <c r="J11" s="129">
        <f>O11-G11</f>
        <v>19564.1</v>
      </c>
      <c r="K11" s="130"/>
      <c r="L11" s="131" t="s">
        <v>14</v>
      </c>
      <c r="M11" s="124">
        <f>IF(ISERROR('[2]Récolte_N'!$F$19)=TRUE,"",'[2]Récolte_N'!$F$19)</f>
        <v>5550</v>
      </c>
      <c r="N11" s="124">
        <f aca="true" t="shared" si="2" ref="N11:N18">IF(OR(M11="",M11=0),"",(O11/M11)*10)</f>
        <v>62.88288288288288</v>
      </c>
      <c r="O11" s="125">
        <f>IF(ISERROR('[2]Récolte_N'!$H$19)=TRUE,"",'[2]Récolte_N'!$H$19)</f>
        <v>34900</v>
      </c>
      <c r="P11" s="200">
        <f>'[3]SO'!$AI168</f>
        <v>15335.9</v>
      </c>
    </row>
    <row r="12" spans="1:16" ht="13.5" customHeight="1">
      <c r="A12" s="132" t="s">
        <v>62</v>
      </c>
      <c r="B12" s="124">
        <f>IF(ISERROR('[4]Récolte_N'!$F$19)=TRUE,"",'[4]Récolte_N'!$F$19)</f>
        <v>710</v>
      </c>
      <c r="C12" s="124">
        <f t="shared" si="0"/>
        <v>61.61971830985915</v>
      </c>
      <c r="D12" s="125">
        <f>IF(ISERROR('[4]Récolte_N'!$H$19)=TRUE,"",'[4]Récolte_N'!$H$19)</f>
        <v>4375</v>
      </c>
      <c r="E12" s="125">
        <f>O12</f>
        <v>5795</v>
      </c>
      <c r="F12" s="200">
        <f>IF(ISERROR('[4]Récolte_N'!$I$19)=TRUE,"",'[4]Récolte_N'!$I$19)</f>
        <v>1200</v>
      </c>
      <c r="G12" s="200">
        <f>P12</f>
        <v>733.1</v>
      </c>
      <c r="H12" s="127">
        <f t="shared" si="1"/>
        <v>0.6368844632383031</v>
      </c>
      <c r="I12" s="128">
        <f aca="true" t="shared" si="3" ref="I12:I30">D12-F12</f>
        <v>3175</v>
      </c>
      <c r="J12" s="129">
        <f>O12-G12</f>
        <v>5061.9</v>
      </c>
      <c r="K12" s="130"/>
      <c r="L12" s="133" t="s">
        <v>62</v>
      </c>
      <c r="M12" s="124">
        <f>IF(ISERROR('[5]Récolte_N'!$F$19)=TRUE,"",'[5]Récolte_N'!$F$19)</f>
        <v>1010</v>
      </c>
      <c r="N12" s="124">
        <f t="shared" si="2"/>
        <v>57.37623762376238</v>
      </c>
      <c r="O12" s="125">
        <f>IF(ISERROR('[5]Récolte_N'!$H$19)=TRUE,"",'[5]Récolte_N'!$H$19)</f>
        <v>5795</v>
      </c>
      <c r="P12" s="200">
        <f>'[3]SO'!$AI169</f>
        <v>733.1</v>
      </c>
    </row>
    <row r="13" spans="1:16" ht="13.5" customHeight="1">
      <c r="A13" s="132" t="s">
        <v>15</v>
      </c>
      <c r="B13" s="124">
        <f>IF(ISERROR('[6]Récolte_N'!$F$19)=TRUE,"",'[6]Récolte_N'!$F$19)</f>
        <v>800</v>
      </c>
      <c r="C13" s="124">
        <f t="shared" si="0"/>
        <v>45</v>
      </c>
      <c r="D13" s="125">
        <f>IF(ISERROR('[6]Récolte_N'!$H$19)=TRUE,"",'[6]Récolte_N'!$H$19)</f>
        <v>3600</v>
      </c>
      <c r="E13" s="125">
        <f aca="true" t="shared" si="4" ref="E13:E29">O13</f>
        <v>3600</v>
      </c>
      <c r="F13" s="200">
        <f>IF(ISERROR('[6]Récolte_N'!$I$19)=TRUE,"",'[6]Récolte_N'!$I$19)</f>
        <v>1200</v>
      </c>
      <c r="G13" s="200">
        <f aca="true" t="shared" si="5" ref="G13:G29">P13</f>
        <v>312.3</v>
      </c>
      <c r="H13" s="127">
        <f t="shared" si="1"/>
        <v>2.8424591738712777</v>
      </c>
      <c r="I13" s="128">
        <f t="shared" si="3"/>
        <v>2400</v>
      </c>
      <c r="J13" s="129">
        <f aca="true" t="shared" si="6" ref="J13:J28">O13-G13</f>
        <v>3287.7</v>
      </c>
      <c r="K13" s="130"/>
      <c r="L13" s="100" t="s">
        <v>15</v>
      </c>
      <c r="M13" s="124">
        <f>IF(ISERROR('[7]Récolte_N'!$F$19)=TRUE,"",'[7]Récolte_N'!$F$19)</f>
        <v>800</v>
      </c>
      <c r="N13" s="124">
        <f t="shared" si="2"/>
        <v>45</v>
      </c>
      <c r="O13" s="125">
        <f>IF(ISERROR('[7]Récolte_N'!$H$19)=TRUE,"",'[7]Récolte_N'!$H$19)</f>
        <v>3600</v>
      </c>
      <c r="P13" s="200">
        <f>'[3]SO'!$AI170</f>
        <v>312.3</v>
      </c>
    </row>
    <row r="14" spans="1:16" ht="13.5" customHeight="1">
      <c r="A14" s="132" t="s">
        <v>59</v>
      </c>
      <c r="B14" s="124">
        <f>IF(ISERROR('[8]Récolte_N'!$F$19)=TRUE,"",'[8]Récolte_N'!$F$19)</f>
        <v>120</v>
      </c>
      <c r="C14" s="124">
        <f t="shared" si="0"/>
        <v>57</v>
      </c>
      <c r="D14" s="125">
        <f>IF(ISERROR('[8]Récolte_N'!$H$19)=TRUE,"",'[8]Récolte_N'!$H$19)</f>
        <v>684</v>
      </c>
      <c r="E14" s="125">
        <f t="shared" si="4"/>
        <v>600</v>
      </c>
      <c r="F14" s="200">
        <f>IF(ISERROR('[8]Récolte_N'!$I$19)=TRUE,"",'[8]Récolte_N'!$I$19)</f>
        <v>200</v>
      </c>
      <c r="G14" s="200">
        <f t="shared" si="5"/>
        <v>73.8</v>
      </c>
      <c r="H14" s="127">
        <f t="shared" si="1"/>
        <v>1.7100271002710028</v>
      </c>
      <c r="I14" s="128">
        <f t="shared" si="3"/>
        <v>484</v>
      </c>
      <c r="J14" s="129">
        <f t="shared" si="6"/>
        <v>526.2</v>
      </c>
      <c r="K14" s="130"/>
      <c r="L14" s="100" t="s">
        <v>59</v>
      </c>
      <c r="M14" s="124">
        <f>IF(ISERROR('[9]Récolte_N'!$F$19)=TRUE,"",'[9]Récolte_N'!$F$19)</f>
        <v>100</v>
      </c>
      <c r="N14" s="124">
        <f t="shared" si="2"/>
        <v>60</v>
      </c>
      <c r="O14" s="125">
        <f>IF(ISERROR('[9]Récolte_N'!$H$19)=TRUE,"",'[9]Récolte_N'!$H$19)</f>
        <v>600</v>
      </c>
      <c r="P14" s="200">
        <f>'[3]SO'!$AI171</f>
        <v>73.8</v>
      </c>
    </row>
    <row r="15" spans="1:16" ht="13.5" customHeight="1">
      <c r="A15" s="132" t="s">
        <v>16</v>
      </c>
      <c r="B15" s="124">
        <f>IF(ISERROR('[10]Récolte_N'!$F$19)=TRUE,"",'[10]Récolte_N'!$F$19)</f>
        <v>0</v>
      </c>
      <c r="C15" s="124">
        <f t="shared" si="0"/>
      </c>
      <c r="D15" s="125">
        <f>IF(ISERROR('[10]Récolte_N'!$H$19)=TRUE,"",'[10]Récolte_N'!$H$19)</f>
        <v>0</v>
      </c>
      <c r="E15" s="125">
        <f t="shared" si="4"/>
        <v>0</v>
      </c>
      <c r="F15" s="200">
        <f>IF(ISERROR('[10]Récolte_N'!$I$19)=TRUE,"",'[10]Récolte_N'!$I$19)</f>
        <v>0</v>
      </c>
      <c r="G15" s="200">
        <f t="shared" si="5"/>
        <v>0</v>
      </c>
      <c r="H15" s="127">
        <f t="shared" si="1"/>
      </c>
      <c r="I15" s="128">
        <f t="shared" si="3"/>
        <v>0</v>
      </c>
      <c r="J15" s="129">
        <f t="shared" si="6"/>
        <v>0</v>
      </c>
      <c r="K15" s="130"/>
      <c r="L15" s="100" t="s">
        <v>16</v>
      </c>
      <c r="M15" s="124">
        <f>IF(ISERROR('[11]Récolte_N'!$F$19)=TRUE,"",'[11]Récolte_N'!$F$19)</f>
        <v>0</v>
      </c>
      <c r="N15" s="124">
        <f t="shared" si="2"/>
      </c>
      <c r="O15" s="125">
        <f>IF(ISERROR('[11]Récolte_N'!$H$19)=TRUE,"",'[11]Récolte_N'!$H$19)</f>
        <v>0</v>
      </c>
      <c r="P15" s="200">
        <f>'[3]SO'!$AI172</f>
        <v>0</v>
      </c>
    </row>
    <row r="16" spans="1:16" ht="13.5" customHeight="1">
      <c r="A16" s="132" t="s">
        <v>17</v>
      </c>
      <c r="B16" s="124">
        <f>IF(ISERROR('[12]Récolte_N'!$F$19)=TRUE,"",'[12]Récolte_N'!$F$19)</f>
        <v>0</v>
      </c>
      <c r="C16" s="124">
        <f t="shared" si="0"/>
      </c>
      <c r="D16" s="125">
        <f>IF(ISERROR('[12]Récolte_N'!$H$19)=TRUE,"",'[12]Récolte_N'!$H$19)</f>
        <v>0</v>
      </c>
      <c r="E16" s="125">
        <f t="shared" si="4"/>
        <v>0</v>
      </c>
      <c r="F16" s="200">
        <f>IF(ISERROR('[12]Récolte_N'!$I$19)=TRUE,"",'[12]Récolte_N'!$I$19)</f>
        <v>0</v>
      </c>
      <c r="G16" s="200">
        <f t="shared" si="5"/>
        <v>50.2</v>
      </c>
      <c r="H16" s="127">
        <f t="shared" si="1"/>
        <v>-1</v>
      </c>
      <c r="I16" s="128">
        <f t="shared" si="3"/>
        <v>0</v>
      </c>
      <c r="J16" s="129">
        <f t="shared" si="6"/>
        <v>-50.2</v>
      </c>
      <c r="K16" s="130"/>
      <c r="L16" s="100" t="s">
        <v>17</v>
      </c>
      <c r="M16" s="124">
        <f>IF(ISERROR('[13]Récolte_N'!$F$19)=TRUE,"",'[13]Récolte_N'!$F$19)</f>
        <v>0</v>
      </c>
      <c r="N16" s="124">
        <f t="shared" si="2"/>
      </c>
      <c r="O16" s="125">
        <f>IF(ISERROR('[13]Récolte_N'!$H$19)=TRUE,"",'[13]Récolte_N'!$H$19)</f>
        <v>0</v>
      </c>
      <c r="P16" s="200">
        <f>'[3]SO'!$AI173</f>
        <v>50.2</v>
      </c>
    </row>
    <row r="17" spans="1:16" ht="13.5" customHeight="1">
      <c r="A17" s="132" t="s">
        <v>18</v>
      </c>
      <c r="B17" s="124">
        <f>IF(ISERROR('[14]Récolte_N'!$F$19)=TRUE,"",'[14]Récolte_N'!$F$19)</f>
        <v>4970</v>
      </c>
      <c r="C17" s="124">
        <f t="shared" si="0"/>
        <v>65.75452716297787</v>
      </c>
      <c r="D17" s="125">
        <f>IF(ISERROR('[14]Récolte_N'!$H$19)=TRUE,"",'[14]Récolte_N'!$H$19)</f>
        <v>32680</v>
      </c>
      <c r="E17" s="125">
        <f t="shared" si="4"/>
        <v>40600</v>
      </c>
      <c r="F17" s="200">
        <f>IF(ISERROR('[14]Récolte_N'!$I$19)=TRUE,"",'[14]Récolte_N'!$I$19)</f>
        <v>23000</v>
      </c>
      <c r="G17" s="200">
        <f t="shared" si="5"/>
        <v>28746.395000000004</v>
      </c>
      <c r="H17" s="127">
        <f t="shared" si="1"/>
        <v>-0.1998996743765611</v>
      </c>
      <c r="I17" s="128">
        <f t="shared" si="3"/>
        <v>9680</v>
      </c>
      <c r="J17" s="129">
        <f t="shared" si="6"/>
        <v>11853.604999999996</v>
      </c>
      <c r="K17" s="130"/>
      <c r="L17" s="100" t="s">
        <v>18</v>
      </c>
      <c r="M17" s="124">
        <f>IF(ISERROR('[15]Récolte_N'!$F$19)=TRUE,"",'[15]Récolte_N'!$F$19)</f>
        <v>5780</v>
      </c>
      <c r="N17" s="124">
        <f t="shared" si="2"/>
        <v>70.24221453287197</v>
      </c>
      <c r="O17" s="125">
        <f>IF(ISERROR('[15]Récolte_N'!$H$19)=TRUE,"",'[15]Récolte_N'!$H$19)</f>
        <v>40600</v>
      </c>
      <c r="P17" s="200">
        <f>'[3]SO'!$AI174</f>
        <v>28746.395000000004</v>
      </c>
    </row>
    <row r="18" spans="1:16" ht="13.5" customHeight="1">
      <c r="A18" s="132" t="s">
        <v>20</v>
      </c>
      <c r="B18" s="124">
        <f>IF(ISERROR('[16]Récolte_N'!$F$19)=TRUE,"",'[16]Récolte_N'!$F$19)</f>
        <v>1360</v>
      </c>
      <c r="C18" s="124">
        <f t="shared" si="0"/>
        <v>60.294117647058826</v>
      </c>
      <c r="D18" s="125">
        <f>IF(ISERROR('[16]Récolte_N'!$H$19)=TRUE,"",'[16]Récolte_N'!$H$19)</f>
        <v>8200</v>
      </c>
      <c r="E18" s="125">
        <f t="shared" si="4"/>
        <v>8080</v>
      </c>
      <c r="F18" s="200">
        <f>IF(ISERROR('[16]Récolte_N'!$I$19)=TRUE,"",'[16]Récolte_N'!$I$19)</f>
        <v>3300</v>
      </c>
      <c r="G18" s="200">
        <f t="shared" si="5"/>
        <v>3620.7870000000003</v>
      </c>
      <c r="H18" s="127">
        <f t="shared" si="1"/>
        <v>-0.0885959323207911</v>
      </c>
      <c r="I18" s="128">
        <f t="shared" si="3"/>
        <v>4900</v>
      </c>
      <c r="J18" s="129">
        <f t="shared" si="6"/>
        <v>4459.213</v>
      </c>
      <c r="K18" s="130"/>
      <c r="L18" s="100" t="s">
        <v>20</v>
      </c>
      <c r="M18" s="124">
        <f>IF(ISERROR('[17]Récolte_N'!$F$19)=TRUE,"",'[17]Récolte_N'!$F$19)</f>
        <v>1370</v>
      </c>
      <c r="N18" s="124">
        <f t="shared" si="2"/>
        <v>58.97810218978102</v>
      </c>
      <c r="O18" s="125">
        <f>IF(ISERROR('[17]Récolte_N'!$H$19)=TRUE,"",'[17]Récolte_N'!$H$19)</f>
        <v>8080</v>
      </c>
      <c r="P18" s="200">
        <f>'[3]SO'!$AI175</f>
        <v>3620.7870000000003</v>
      </c>
    </row>
    <row r="19" spans="1:16" ht="13.5" customHeight="1">
      <c r="A19" s="132" t="s">
        <v>42</v>
      </c>
      <c r="B19" s="124">
        <f>IF(ISERROR('[18]Récolte_N'!$F$19)=TRUE,"",'[18]Récolte_N'!$F$19)</f>
        <v>0</v>
      </c>
      <c r="C19" s="124">
        <f>IF(OR(B19="",B19=0),"",(D19/B19)*10)</f>
      </c>
      <c r="D19" s="125">
        <f>IF(ISERROR('[18]Récolte_N'!$H$19)=TRUE,"",'[18]Récolte_N'!$H$19)</f>
        <v>0</v>
      </c>
      <c r="E19" s="125">
        <f t="shared" si="4"/>
        <v>0</v>
      </c>
      <c r="F19" s="200">
        <f>IF(ISERROR('[18]Récolte_N'!$I$19)=TRUE,"",'[18]Récolte_N'!$I$19)</f>
        <v>0</v>
      </c>
      <c r="G19" s="200">
        <f t="shared" si="5"/>
        <v>0</v>
      </c>
      <c r="H19" s="127">
        <f t="shared" si="1"/>
      </c>
      <c r="I19" s="128">
        <f t="shared" si="3"/>
        <v>0</v>
      </c>
      <c r="J19" s="129">
        <f t="shared" si="6"/>
        <v>0</v>
      </c>
      <c r="K19" s="130"/>
      <c r="L19" s="100" t="s">
        <v>42</v>
      </c>
      <c r="M19" s="124">
        <f>IF(ISERROR('[19]Récolte_N'!$F$19)=TRUE,"",'[19]Récolte_N'!$F$19)</f>
        <v>0</v>
      </c>
      <c r="N19" s="124">
        <f>IF(OR(M19="",M19=0),"",(O19/M19)*10)</f>
      </c>
      <c r="O19" s="125">
        <f>IF(ISERROR('[19]Récolte_N'!$H$19)=TRUE,"",'[19]Récolte_N'!$H$19)</f>
        <v>0</v>
      </c>
      <c r="P19" s="200">
        <f>'[3]SO'!$AI176</f>
        <v>0</v>
      </c>
    </row>
    <row r="20" spans="1:16" ht="13.5" customHeight="1">
      <c r="A20" s="132" t="s">
        <v>21</v>
      </c>
      <c r="B20" s="124">
        <f>IF(ISERROR('[20]Récolte_N'!$F$19)=TRUE,"",'[20]Récolte_N'!$F$19)</f>
        <v>640</v>
      </c>
      <c r="C20" s="124">
        <f>IF(OR(B20="",B20=0),"",(D20/B20)*10)</f>
        <v>30</v>
      </c>
      <c r="D20" s="125">
        <f>IF(ISERROR('[20]Récolte_N'!$H$19)=TRUE,"",'[20]Récolte_N'!$H$19)</f>
        <v>1920</v>
      </c>
      <c r="E20" s="125">
        <f t="shared" si="4"/>
        <v>2905</v>
      </c>
      <c r="F20" s="200">
        <f>IF(ISERROR('[20]Récolte_N'!$I$19)=TRUE,"",'[20]Récolte_N'!$I$19)</f>
        <v>0</v>
      </c>
      <c r="G20" s="200">
        <f t="shared" si="5"/>
        <v>0</v>
      </c>
      <c r="H20" s="127">
        <f t="shared" si="1"/>
      </c>
      <c r="I20" s="128">
        <f t="shared" si="3"/>
        <v>1920</v>
      </c>
      <c r="J20" s="129">
        <f t="shared" si="6"/>
        <v>2905</v>
      </c>
      <c r="K20" s="130"/>
      <c r="L20" s="100" t="s">
        <v>21</v>
      </c>
      <c r="M20" s="124">
        <f>IF(ISERROR('[21]Récolte_N'!$F$19)=TRUE,"",'[21]Récolte_N'!$F$19)</f>
        <v>830</v>
      </c>
      <c r="N20" s="124">
        <f>IF(OR(M20="",M20=0),"",(O20/M20)*10)</f>
        <v>35</v>
      </c>
      <c r="O20" s="125">
        <f>IF(ISERROR('[21]Récolte_N'!$H$19)=TRUE,"",'[21]Récolte_N'!$H$19)</f>
        <v>2905</v>
      </c>
      <c r="P20" s="200">
        <f>'[3]SO'!$AI177</f>
        <v>0</v>
      </c>
    </row>
    <row r="21" spans="1:16" ht="13.5" customHeight="1">
      <c r="A21" s="132" t="s">
        <v>60</v>
      </c>
      <c r="B21" s="124">
        <f>IF(ISERROR('[22]Récolte_N'!$F$19)=TRUE,"",'[22]Récolte_N'!$F$19)</f>
        <v>1000</v>
      </c>
      <c r="C21" s="124">
        <f>IF(OR(B21="",B21=0),"",(D21/B21)*10)</f>
        <v>85</v>
      </c>
      <c r="D21" s="125">
        <f>IF(ISERROR('[22]Récolte_N'!$H$19)=TRUE,"",'[22]Récolte_N'!$H$19)</f>
        <v>8500</v>
      </c>
      <c r="E21" s="125">
        <f t="shared" si="4"/>
        <v>6600</v>
      </c>
      <c r="F21" s="200">
        <f>IF(ISERROR('[22]Récolte_N'!$I$19)=TRUE,"",'[22]Récolte_N'!$I$19)</f>
        <v>8000</v>
      </c>
      <c r="G21" s="200">
        <f t="shared" si="5"/>
        <v>5678.7</v>
      </c>
      <c r="H21" s="127">
        <f t="shared" si="1"/>
        <v>0.4087731346963215</v>
      </c>
      <c r="I21" s="128">
        <f t="shared" si="3"/>
        <v>500</v>
      </c>
      <c r="J21" s="129">
        <f t="shared" si="6"/>
        <v>921.3000000000002</v>
      </c>
      <c r="K21" s="130"/>
      <c r="L21" s="100" t="s">
        <v>60</v>
      </c>
      <c r="M21" s="124">
        <f>IF(ISERROR('[23]Récolte_N'!$F$19)=TRUE,"",'[23]Récolte_N'!$F$19)</f>
        <v>830</v>
      </c>
      <c r="N21" s="124">
        <f>IF(OR(M21="",M21=0),"",(O21/M21)*10)</f>
        <v>79.51807228915663</v>
      </c>
      <c r="O21" s="125">
        <f>IF(ISERROR('[23]Récolte_N'!$H$19)=TRUE,"",'[23]Récolte_N'!$H$19)</f>
        <v>6600</v>
      </c>
      <c r="P21" s="200">
        <f>'[3]SO'!$AI178</f>
        <v>5678.7</v>
      </c>
    </row>
    <row r="22" spans="1:16" ht="13.5" customHeight="1">
      <c r="A22" s="132" t="s">
        <v>22</v>
      </c>
      <c r="B22" s="124">
        <f>IF(ISERROR('[24]Récolte_N'!$F$19)=TRUE,"",'[24]Récolte_N'!$F$19)</f>
        <v>0</v>
      </c>
      <c r="C22" s="124">
        <f t="shared" si="0"/>
      </c>
      <c r="D22" s="125">
        <f>IF(ISERROR('[24]Récolte_N'!$H$19)=TRUE,"",'[24]Récolte_N'!$H$19)</f>
        <v>0</v>
      </c>
      <c r="E22" s="125">
        <f t="shared" si="4"/>
        <v>0</v>
      </c>
      <c r="F22" s="200">
        <f>IF(ISERROR('[24]Récolte_N'!$I$19)=TRUE,"",'[24]Récolte_N'!$I$19)</f>
        <v>0</v>
      </c>
      <c r="G22" s="200">
        <f t="shared" si="5"/>
        <v>0</v>
      </c>
      <c r="H22" s="127">
        <f t="shared" si="1"/>
      </c>
      <c r="I22" s="128">
        <f t="shared" si="3"/>
        <v>0</v>
      </c>
      <c r="J22" s="129">
        <f t="shared" si="6"/>
        <v>0</v>
      </c>
      <c r="K22" s="130"/>
      <c r="L22" s="100" t="s">
        <v>22</v>
      </c>
      <c r="M22" s="124">
        <f>IF(ISERROR('[25]Récolte_N'!$F$19)=TRUE,"",'[25]Récolte_N'!$F$19)</f>
        <v>0</v>
      </c>
      <c r="N22" s="124">
        <f aca="true" t="shared" si="7" ref="N22:N30">IF(OR(M22="",M22=0),"",(O22/M22)*10)</f>
      </c>
      <c r="O22" s="125">
        <f>IF(ISERROR('[25]Récolte_N'!$H$19)=TRUE,"",'[25]Récolte_N'!$H$19)</f>
        <v>0</v>
      </c>
      <c r="P22" s="200">
        <f>'[3]SO'!$AI179</f>
        <v>0</v>
      </c>
    </row>
    <row r="23" spans="1:16" ht="13.5" customHeight="1">
      <c r="A23" s="132" t="s">
        <v>23</v>
      </c>
      <c r="B23" s="124">
        <f>IF(ISERROR('[26]Récolte_N'!$F$19)=TRUE,"",'[26]Récolte_N'!$F$19)</f>
        <v>2195</v>
      </c>
      <c r="C23" s="124">
        <f t="shared" si="0"/>
        <v>54.145785876993166</v>
      </c>
      <c r="D23" s="125">
        <f>IF(ISERROR('[26]Récolte_N'!$H$19)=TRUE,"",'[26]Récolte_N'!$H$19)</f>
        <v>11885</v>
      </c>
      <c r="E23" s="125">
        <f t="shared" si="4"/>
        <v>12000</v>
      </c>
      <c r="F23" s="200">
        <f>IF(ISERROR('[26]Récolte_N'!$I$19)=TRUE,"",'[26]Récolte_N'!$I$19)</f>
        <v>1540</v>
      </c>
      <c r="G23" s="200">
        <f t="shared" si="5"/>
        <v>2274.6</v>
      </c>
      <c r="H23" s="127">
        <f t="shared" si="1"/>
        <v>-0.3229578827046513</v>
      </c>
      <c r="I23" s="128">
        <f t="shared" si="3"/>
        <v>10345</v>
      </c>
      <c r="J23" s="129">
        <f t="shared" si="6"/>
        <v>9725.4</v>
      </c>
      <c r="K23" s="130"/>
      <c r="L23" s="100" t="s">
        <v>23</v>
      </c>
      <c r="M23" s="124">
        <f>IF(ISERROR('[27]Récolte_N'!$F$19)=TRUE,"",'[27]Récolte_N'!$F$19)</f>
        <v>2040</v>
      </c>
      <c r="N23" s="124">
        <f t="shared" si="7"/>
        <v>58.82352941176471</v>
      </c>
      <c r="O23" s="125">
        <f>IF(ISERROR('[27]Récolte_N'!$H$19)=TRUE,"",'[27]Récolte_N'!$H$19)</f>
        <v>12000</v>
      </c>
      <c r="P23" s="200">
        <f>'[3]SO'!$AI180</f>
        <v>2274.6</v>
      </c>
    </row>
    <row r="24" spans="1:16" ht="13.5" customHeight="1">
      <c r="A24" s="132" t="s">
        <v>24</v>
      </c>
      <c r="B24" s="124">
        <f>IF(ISERROR('[28]Récolte_N'!$F$19)=TRUE,"",'[28]Récolte_N'!$F$19)</f>
        <v>4700</v>
      </c>
      <c r="C24" s="124">
        <f t="shared" si="0"/>
        <v>61.70212765957447</v>
      </c>
      <c r="D24" s="125">
        <f>IF(ISERROR('[28]Récolte_N'!$H$19)=TRUE,"",'[28]Récolte_N'!$H$19)</f>
        <v>29000</v>
      </c>
      <c r="E24" s="125">
        <f t="shared" si="4"/>
        <v>32000</v>
      </c>
      <c r="F24" s="200">
        <f>IF(ISERROR('[28]Récolte_N'!$I$19)=TRUE,"",'[28]Récolte_N'!$I$19)</f>
        <v>12000</v>
      </c>
      <c r="G24" s="200">
        <f t="shared" si="5"/>
        <v>12277.268000000002</v>
      </c>
      <c r="H24" s="127">
        <f t="shared" si="1"/>
        <v>-0.022583851716847847</v>
      </c>
      <c r="I24" s="128">
        <f t="shared" si="3"/>
        <v>17000</v>
      </c>
      <c r="J24" s="129">
        <f t="shared" si="6"/>
        <v>19722.731999999996</v>
      </c>
      <c r="K24" s="130"/>
      <c r="L24" s="100" t="s">
        <v>24</v>
      </c>
      <c r="M24" s="124">
        <f>IF(ISERROR('[29]Récolte_N'!$F$19)=TRUE,"",'[29]Récolte_N'!$F$19)</f>
        <v>5200</v>
      </c>
      <c r="N24" s="124">
        <f t="shared" si="7"/>
        <v>61.53846153846154</v>
      </c>
      <c r="O24" s="125">
        <f>IF(ISERROR('[29]Récolte_N'!$H$19)=TRUE,"",'[29]Récolte_N'!$H$19)</f>
        <v>32000</v>
      </c>
      <c r="P24" s="200">
        <f>'[3]SO'!$AI181</f>
        <v>12277.268000000002</v>
      </c>
    </row>
    <row r="25" spans="1:16" ht="13.5" customHeight="1">
      <c r="A25" s="132" t="s">
        <v>25</v>
      </c>
      <c r="B25" s="124">
        <f>IF(ISERROR('[30]Récolte_N'!$F$19)=TRUE,"",'[30]Récolte_N'!$F$19)</f>
        <v>0</v>
      </c>
      <c r="C25" s="124">
        <f t="shared" si="0"/>
      </c>
      <c r="D25" s="125">
        <f>IF(ISERROR('[30]Récolte_N'!$H$19)=TRUE,"",'[30]Récolte_N'!$H$19)</f>
        <v>0</v>
      </c>
      <c r="E25" s="125">
        <f t="shared" si="4"/>
        <v>0</v>
      </c>
      <c r="F25" s="200">
        <f>IF(ISERROR('[30]Récolte_N'!$I$19)=TRUE,"",'[30]Récolte_N'!$I$19)</f>
        <v>0</v>
      </c>
      <c r="G25" s="200">
        <f t="shared" si="5"/>
        <v>0</v>
      </c>
      <c r="H25" s="127">
        <f t="shared" si="1"/>
      </c>
      <c r="I25" s="128">
        <f t="shared" si="3"/>
        <v>0</v>
      </c>
      <c r="J25" s="129">
        <f t="shared" si="6"/>
        <v>0</v>
      </c>
      <c r="K25" s="130"/>
      <c r="L25" s="100" t="s">
        <v>25</v>
      </c>
      <c r="M25" s="124">
        <f>IF(ISERROR('[31]Récolte_N'!$F$19)=TRUE,"",'[31]Récolte_N'!$F$19)</f>
        <v>0</v>
      </c>
      <c r="N25" s="124">
        <f t="shared" si="7"/>
      </c>
      <c r="O25" s="125">
        <f>IF(ISERROR('[31]Récolte_N'!$H$19)=TRUE,"",'[31]Récolte_N'!$H$19)</f>
        <v>0</v>
      </c>
      <c r="P25" s="200">
        <f>'[3]SO'!$AI182</f>
        <v>0</v>
      </c>
    </row>
    <row r="26" spans="1:16" ht="13.5" customHeight="1">
      <c r="A26" s="132" t="s">
        <v>26</v>
      </c>
      <c r="B26" s="124">
        <f>IF(ISERROR('[32]Récolte_N'!$F$19)=TRUE,"",'[32]Récolte_N'!$F$19)</f>
        <v>3980</v>
      </c>
      <c r="C26" s="124">
        <f t="shared" si="0"/>
        <v>51.698492462311556</v>
      </c>
      <c r="D26" s="125">
        <f>IF(ISERROR('[32]Récolte_N'!$H$19)=TRUE,"",'[32]Récolte_N'!$H$19)</f>
        <v>20576</v>
      </c>
      <c r="E26" s="125">
        <f t="shared" si="4"/>
        <v>25170</v>
      </c>
      <c r="F26" s="200">
        <f>IF(ISERROR('[32]Récolte_N'!$I$19)=TRUE,"",'[32]Récolte_N'!$I$19)</f>
        <v>6900</v>
      </c>
      <c r="G26" s="200">
        <f t="shared" si="5"/>
        <v>9015</v>
      </c>
      <c r="H26" s="127">
        <f t="shared" si="1"/>
        <v>-0.23460898502495842</v>
      </c>
      <c r="I26" s="128">
        <f t="shared" si="3"/>
        <v>13676</v>
      </c>
      <c r="J26" s="129">
        <f t="shared" si="6"/>
        <v>16155</v>
      </c>
      <c r="K26" s="130"/>
      <c r="L26" s="100" t="s">
        <v>26</v>
      </c>
      <c r="M26" s="124">
        <f>IF(ISERROR('[33]Récolte_N'!$F$19)=TRUE,"",'[33]Récolte_N'!$F$19)</f>
        <v>4740</v>
      </c>
      <c r="N26" s="124">
        <f t="shared" si="7"/>
        <v>53.10126582278481</v>
      </c>
      <c r="O26" s="125">
        <f>IF(ISERROR('[33]Récolte_N'!$H$19)=TRUE,"",'[33]Récolte_N'!$H$19)</f>
        <v>25170</v>
      </c>
      <c r="P26" s="200">
        <f>'[3]SO'!$AI183</f>
        <v>9015</v>
      </c>
    </row>
    <row r="27" spans="1:16" ht="13.5" customHeight="1">
      <c r="A27" s="132" t="s">
        <v>27</v>
      </c>
      <c r="B27" s="124">
        <f>IF(ISERROR('[34]Récolte_N'!$F$19)=TRUE,"",'[34]Récolte_N'!$F$19)</f>
        <v>0</v>
      </c>
      <c r="C27" s="124">
        <f t="shared" si="0"/>
      </c>
      <c r="D27" s="125">
        <f>IF(ISERROR('[34]Récolte_N'!$H$19)=TRUE,"",'[34]Récolte_N'!$H$19)</f>
        <v>0</v>
      </c>
      <c r="E27" s="125">
        <f t="shared" si="4"/>
        <v>0</v>
      </c>
      <c r="F27" s="200">
        <f>IF(ISERROR('[34]Récolte_N'!$I$19)=TRUE,"",'[34]Récolte_N'!$I$19)</f>
        <v>0</v>
      </c>
      <c r="G27" s="200">
        <f t="shared" si="5"/>
        <v>0</v>
      </c>
      <c r="H27" s="127">
        <f t="shared" si="1"/>
      </c>
      <c r="I27" s="128">
        <f t="shared" si="3"/>
        <v>0</v>
      </c>
      <c r="J27" s="129">
        <f t="shared" si="6"/>
        <v>0</v>
      </c>
      <c r="K27" s="130"/>
      <c r="L27" s="100" t="s">
        <v>27</v>
      </c>
      <c r="M27" s="124">
        <f>IF(ISERROR('[35]Récolte_N'!$F$19)=TRUE,"",'[35]Récolte_N'!$F$19)</f>
        <v>0</v>
      </c>
      <c r="N27" s="124">
        <f t="shared" si="7"/>
      </c>
      <c r="O27" s="125">
        <f>IF(ISERROR('[35]Récolte_N'!$H$19)=TRUE,"",'[35]Récolte_N'!$H$19)</f>
        <v>0</v>
      </c>
      <c r="P27" s="200">
        <f>'[3]SO'!$AI184</f>
        <v>0</v>
      </c>
    </row>
    <row r="28" spans="1:16" ht="12">
      <c r="A28" s="132" t="s">
        <v>61</v>
      </c>
      <c r="B28" s="124">
        <f>IF(ISERROR('[36]Récolte_N'!$F$19)=TRUE,"",'[36]Récolte_N'!$F$19)</f>
        <v>0</v>
      </c>
      <c r="C28" s="124">
        <f t="shared" si="0"/>
      </c>
      <c r="D28" s="125">
        <f>IF(ISERROR('[36]Récolte_N'!$H$19)=TRUE,"",'[36]Récolte_N'!$H$19)</f>
        <v>0</v>
      </c>
      <c r="E28" s="125">
        <f t="shared" si="4"/>
        <v>0</v>
      </c>
      <c r="F28" s="200">
        <f>IF(ISERROR('[36]Récolte_N'!$I$19)=TRUE,"",'[36]Récolte_N'!$I$19)</f>
        <v>0</v>
      </c>
      <c r="G28" s="200">
        <f t="shared" si="5"/>
        <v>61.4</v>
      </c>
      <c r="H28" s="127">
        <f t="shared" si="1"/>
        <v>-1</v>
      </c>
      <c r="I28" s="128">
        <f t="shared" si="3"/>
        <v>0</v>
      </c>
      <c r="J28" s="129">
        <f t="shared" si="6"/>
        <v>-61.4</v>
      </c>
      <c r="L28" s="100" t="s">
        <v>61</v>
      </c>
      <c r="M28" s="124">
        <f>IF(ISERROR('[37]Récolte_N'!$F$19)=TRUE,"",'[37]Récolte_N'!$F$19)</f>
        <v>0</v>
      </c>
      <c r="N28" s="124">
        <f t="shared" si="7"/>
      </c>
      <c r="O28" s="125">
        <f>IF(ISERROR('[37]Récolte_N'!$H$19)=TRUE,"",'[37]Récolte_N'!$H$19)</f>
        <v>0</v>
      </c>
      <c r="P28" s="200">
        <f>'[3]SO'!$AI185</f>
        <v>61.4</v>
      </c>
    </row>
    <row r="29" spans="1:16" ht="12">
      <c r="A29" s="132" t="s">
        <v>28</v>
      </c>
      <c r="B29" s="124">
        <f>IF(ISERROR('[38]Récolte_N'!$F$19)=TRUE,"",'[38]Récolte_N'!$F$19)</f>
        <v>14409</v>
      </c>
      <c r="C29" s="124">
        <f t="shared" si="0"/>
        <v>52.23679644666528</v>
      </c>
      <c r="D29" s="125">
        <f>IF(ISERROR('[38]Récolte_N'!$H$19)=TRUE,"",'[38]Récolte_N'!$H$19)</f>
        <v>75268</v>
      </c>
      <c r="E29" s="125">
        <f t="shared" si="4"/>
        <v>99500</v>
      </c>
      <c r="F29" s="200">
        <f>IF(ISERROR('[38]Récolte_N'!$I$19)=TRUE,"",'[38]Récolte_N'!$I$19)</f>
        <v>60000</v>
      </c>
      <c r="G29" s="200">
        <f t="shared" si="5"/>
        <v>55649.602</v>
      </c>
      <c r="H29" s="127">
        <f t="shared" si="1"/>
        <v>0.07817482683883337</v>
      </c>
      <c r="I29" s="128">
        <f t="shared" si="3"/>
        <v>15268</v>
      </c>
      <c r="J29" s="129">
        <f>O29-G29</f>
        <v>43850.398</v>
      </c>
      <c r="K29" s="15"/>
      <c r="L29" s="100" t="s">
        <v>28</v>
      </c>
      <c r="M29" s="124">
        <f>IF(ISERROR('[39]Récolte_N'!$F$19)=TRUE,"",'[39]Récolte_N'!$F$19)</f>
        <v>14350</v>
      </c>
      <c r="N29" s="124">
        <f t="shared" si="7"/>
        <v>69.33797909407666</v>
      </c>
      <c r="O29" s="125">
        <f>IF(ISERROR('[39]Récolte_N'!$H$19)=TRUE,"",'[39]Récolte_N'!$H$19)</f>
        <v>99500</v>
      </c>
      <c r="P29" s="200">
        <f>'[3]SO'!$AI186</f>
        <v>55649.602</v>
      </c>
    </row>
    <row r="30" spans="1:16" ht="12">
      <c r="A30" s="132" t="s">
        <v>29</v>
      </c>
      <c r="B30" s="124">
        <f>IF(ISERROR('[40]Récolte_N'!$F$19)=TRUE,"",'[40]Récolte_N'!$F$19)</f>
        <v>2600</v>
      </c>
      <c r="C30" s="124">
        <f t="shared" si="0"/>
        <v>61</v>
      </c>
      <c r="D30" s="125">
        <f>IF(ISERROR('[40]Récolte_N'!$H$19)=TRUE,"",'[40]Récolte_N'!$H$19)</f>
        <v>15860</v>
      </c>
      <c r="E30" s="125">
        <f>O30</f>
        <v>11225</v>
      </c>
      <c r="F30" s="200">
        <f>IF(ISERROR('[40]Récolte_N'!$I$19)=TRUE,"",'[40]Récolte_N'!$I$19)</f>
        <v>6000</v>
      </c>
      <c r="G30" s="200">
        <f>P30</f>
        <v>4225.443000000001</v>
      </c>
      <c r="H30" s="127">
        <f t="shared" si="1"/>
        <v>0.41996945645699113</v>
      </c>
      <c r="I30" s="128">
        <f t="shared" si="3"/>
        <v>9860</v>
      </c>
      <c r="J30" s="129">
        <f>O30-G30</f>
        <v>6999.556999999999</v>
      </c>
      <c r="L30" s="100" t="s">
        <v>29</v>
      </c>
      <c r="M30" s="124">
        <f>IF(ISERROR('[41]Récolte_N'!$F$19)=TRUE,"",'[41]Récolte_N'!$F$19)</f>
        <v>1850</v>
      </c>
      <c r="N30" s="124">
        <f t="shared" si="7"/>
        <v>60.67567567567568</v>
      </c>
      <c r="O30" s="125">
        <f>IF(ISERROR('[41]Récolte_N'!$H$19)=TRUE,"",'[41]Récolte_N'!$H$19)</f>
        <v>11225</v>
      </c>
      <c r="P30" s="200">
        <f>'[3]SO'!$AI187</f>
        <v>4225.443000000001</v>
      </c>
    </row>
    <row r="31" spans="1:16" ht="12.75">
      <c r="A31" s="92"/>
      <c r="B31" s="137"/>
      <c r="C31" s="137"/>
      <c r="D31" s="33"/>
      <c r="E31" s="138"/>
      <c r="F31" s="139"/>
      <c r="G31" s="139"/>
      <c r="H31" s="140"/>
      <c r="I31" s="141"/>
      <c r="J31" s="142"/>
      <c r="L31" s="100"/>
      <c r="M31" s="143"/>
      <c r="N31" s="143"/>
      <c r="O31" s="143"/>
      <c r="P31" s="139"/>
    </row>
    <row r="32" spans="1:16" ht="15.75" thickBot="1">
      <c r="A32" s="144" t="s">
        <v>30</v>
      </c>
      <c r="B32" s="145">
        <f>IF(SUM(B11:B30)=0,"",SUM(B11:B30))</f>
        <v>42284</v>
      </c>
      <c r="C32" s="145">
        <f>IF(OR(B32="",B32=0),"",(D32/B32)*10)</f>
        <v>57.462160628133574</v>
      </c>
      <c r="D32" s="145">
        <f>IF(SUM(D11:D30)=0,"",SUM(D11:D30))</f>
        <v>242973</v>
      </c>
      <c r="E32" s="146">
        <f>IF(SUM(E11:E30)=0,"",SUM(E11:E30))</f>
        <v>282975</v>
      </c>
      <c r="F32" s="147">
        <f>IF(SUM(F11:F30)=0,"",SUM(F11:F30))</f>
        <v>135540</v>
      </c>
      <c r="G32" s="148">
        <f>IF(SUM(G11:G30)=0,"",SUM(G11:G30))</f>
        <v>138054.495</v>
      </c>
      <c r="H32" s="149">
        <f>IF(OR(F32=0,F32=""),"",(F32/G32)-1)</f>
        <v>-0.01821378579523969</v>
      </c>
      <c r="I32" s="153">
        <f>SUM(I11:I30)</f>
        <v>107433</v>
      </c>
      <c r="J32" s="150">
        <f>SUM(J11:J30)</f>
        <v>144920.505</v>
      </c>
      <c r="L32" s="151" t="s">
        <v>30</v>
      </c>
      <c r="M32" s="152">
        <f>IF(SUM(M11:M30)=0,"",SUM(M11:M30))</f>
        <v>44450</v>
      </c>
      <c r="N32" s="152">
        <f>IF(OR(M32="",M32=0),"",(O32/M32)*10)</f>
        <v>63.66141732283465</v>
      </c>
      <c r="O32" s="153">
        <f>IF(SUM(O11:O30)=0,"",SUM(O11:O30))</f>
        <v>282975</v>
      </c>
      <c r="P32" s="202">
        <f>IF(SUM(P11:P30)=0,"",SUM(P11:P30))</f>
        <v>138054.495</v>
      </c>
    </row>
    <row r="33" spans="1:9" ht="12.75" thickTop="1">
      <c r="A33" s="159" t="s">
        <v>101</v>
      </c>
      <c r="B33" s="160">
        <f>M32</f>
        <v>44450</v>
      </c>
      <c r="C33" s="160">
        <f>(D33/B33)*10</f>
        <v>63.66141732283465</v>
      </c>
      <c r="D33" s="160">
        <f>O32</f>
        <v>282975</v>
      </c>
      <c r="F33" s="160">
        <f>P32</f>
        <v>138054.495</v>
      </c>
      <c r="G33" s="156"/>
      <c r="H33" s="157"/>
      <c r="I33" s="158"/>
    </row>
    <row r="34" spans="1:9" ht="12">
      <c r="A34" s="159" t="s">
        <v>31</v>
      </c>
      <c r="B34" s="163">
        <f>IF(OR(B32="",B32=0),"",(B32/B33)-1)</f>
        <v>-0.048728908886389255</v>
      </c>
      <c r="C34" s="163">
        <f>IF(OR(C32="",C32=0),"",(C32/C33)-1)</f>
        <v>-0.09737855290377695</v>
      </c>
      <c r="D34" s="163">
        <f>IF(OR(D32="",D32=0),"",(D32/D33)-1)</f>
        <v>-0.1413623111582295</v>
      </c>
      <c r="F34" s="163">
        <f>IF(OR(F32="",F32=0),"",(F32/F33)-1)</f>
        <v>-0.01821378579523969</v>
      </c>
      <c r="G34" s="156"/>
      <c r="H34" s="157"/>
      <c r="I34" s="158"/>
    </row>
    <row r="35" spans="2:9" ht="12">
      <c r="B35" s="9"/>
      <c r="C35" s="9"/>
      <c r="D35" s="9"/>
      <c r="E35" s="9"/>
      <c r="F35" s="9"/>
      <c r="G35" s="156"/>
      <c r="H35" s="157"/>
      <c r="I35" s="158"/>
    </row>
    <row r="36" spans="4:9" ht="12.75" thickBot="1">
      <c r="D36" s="195"/>
      <c r="H36" s="157"/>
      <c r="I36" s="158"/>
    </row>
    <row r="37" spans="1:7" ht="12.75">
      <c r="A37" s="165" t="s">
        <v>0</v>
      </c>
      <c r="B37" s="166" t="s">
        <v>4</v>
      </c>
      <c r="C37" s="167" t="s">
        <v>4</v>
      </c>
      <c r="D37" s="168" t="s">
        <v>4</v>
      </c>
      <c r="E37" s="168" t="s">
        <v>4</v>
      </c>
      <c r="F37" s="169" t="s">
        <v>45</v>
      </c>
      <c r="G37" s="170" t="s">
        <v>46</v>
      </c>
    </row>
    <row r="38" spans="1:7" ht="12">
      <c r="A38" s="92"/>
      <c r="B38" s="171" t="s">
        <v>47</v>
      </c>
      <c r="C38" s="172" t="s">
        <v>47</v>
      </c>
      <c r="D38" s="173" t="s">
        <v>47</v>
      </c>
      <c r="E38" s="173" t="s">
        <v>47</v>
      </c>
      <c r="F38" s="174" t="s">
        <v>48</v>
      </c>
      <c r="G38" s="175" t="s">
        <v>49</v>
      </c>
    </row>
    <row r="39" spans="1:7" ht="12.75">
      <c r="A39" s="92"/>
      <c r="B39" s="176" t="s">
        <v>110</v>
      </c>
      <c r="C39" s="177" t="s">
        <v>111</v>
      </c>
      <c r="D39" s="178" t="s">
        <v>110</v>
      </c>
      <c r="E39" s="178" t="s">
        <v>111</v>
      </c>
      <c r="F39" s="174" t="s">
        <v>50</v>
      </c>
      <c r="G39" s="175" t="s">
        <v>13</v>
      </c>
    </row>
    <row r="40" spans="1:7" ht="12">
      <c r="A40" s="92"/>
      <c r="B40" s="179" t="s">
        <v>51</v>
      </c>
      <c r="C40" s="180" t="s">
        <v>51</v>
      </c>
      <c r="D40" s="181" t="s">
        <v>52</v>
      </c>
      <c r="E40" s="181" t="s">
        <v>52</v>
      </c>
      <c r="F40" s="182" t="s">
        <v>47</v>
      </c>
      <c r="G40" s="183"/>
    </row>
    <row r="41" spans="1:7" ht="12">
      <c r="A41" s="123" t="s">
        <v>14</v>
      </c>
      <c r="B41" s="57">
        <f>'[42]SO'!$AI168</f>
        <v>10023.3</v>
      </c>
      <c r="C41" s="32">
        <f>'[3]SO'!$AE168</f>
        <v>13154.6</v>
      </c>
      <c r="D41" s="184">
        <f aca="true" t="shared" si="8" ref="D41:E60">IF(OR(F11="",F11=0),"",B41/F11)</f>
        <v>0.8215819672131147</v>
      </c>
      <c r="E41" s="49">
        <f t="shared" si="8"/>
        <v>0.8577651132310462</v>
      </c>
      <c r="F41" s="185">
        <f>IF(OR(D41="",D41=0),"",(D41-E41)*100)</f>
        <v>-3.618314601793149</v>
      </c>
      <c r="G41" s="156">
        <f aca="true" t="shared" si="9" ref="G41:G60">IF(D11="","",(F11/D11))</f>
        <v>0.4009860312243221</v>
      </c>
    </row>
    <row r="42" spans="1:7" ht="12">
      <c r="A42" s="132" t="s">
        <v>62</v>
      </c>
      <c r="B42" s="32">
        <f>'[42]SO'!$AI169</f>
        <v>822</v>
      </c>
      <c r="C42" s="32">
        <f>'[3]SO'!$AE169</f>
        <v>728.9</v>
      </c>
      <c r="D42" s="49">
        <f t="shared" si="8"/>
        <v>0.685</v>
      </c>
      <c r="E42" s="49">
        <f t="shared" si="8"/>
        <v>0.9942709043786658</v>
      </c>
      <c r="F42" s="185">
        <f>IF(OR(D42="",D42=0),"",(D42-E42)*100)</f>
        <v>-30.92709043786658</v>
      </c>
      <c r="G42" s="156">
        <f t="shared" si="9"/>
        <v>0.2742857142857143</v>
      </c>
    </row>
    <row r="43" spans="1:7" ht="12">
      <c r="A43" s="132" t="s">
        <v>15</v>
      </c>
      <c r="B43" s="32">
        <f>'[42]SO'!$AI170</f>
        <v>1067.4</v>
      </c>
      <c r="C43" s="32">
        <f>'[3]SO'!$AE170</f>
        <v>283.6</v>
      </c>
      <c r="D43" s="49">
        <f t="shared" si="8"/>
        <v>0.8895000000000001</v>
      </c>
      <c r="E43" s="49">
        <f t="shared" si="8"/>
        <v>0.9081011847582453</v>
      </c>
      <c r="F43" s="185">
        <f aca="true" t="shared" si="10" ref="F43:F60">IF(OR(D43="",D43=0),"",(D43-E43)*100)</f>
        <v>-1.8601184758245237</v>
      </c>
      <c r="G43" s="156">
        <f t="shared" si="9"/>
        <v>0.3333333333333333</v>
      </c>
    </row>
    <row r="44" spans="1:7" ht="12">
      <c r="A44" s="132" t="s">
        <v>59</v>
      </c>
      <c r="B44" s="32">
        <f>'[42]SO'!$AI171</f>
        <v>179.5</v>
      </c>
      <c r="C44" s="32">
        <f>'[3]SO'!$AE171</f>
        <v>73.8</v>
      </c>
      <c r="D44" s="49">
        <f t="shared" si="8"/>
        <v>0.8975</v>
      </c>
      <c r="E44" s="49">
        <f t="shared" si="8"/>
        <v>1</v>
      </c>
      <c r="F44" s="185">
        <f t="shared" si="10"/>
        <v>-10.250000000000004</v>
      </c>
      <c r="G44" s="156">
        <f t="shared" si="9"/>
        <v>0.29239766081871343</v>
      </c>
    </row>
    <row r="45" spans="1:7" ht="12">
      <c r="A45" s="132" t="s">
        <v>16</v>
      </c>
      <c r="B45" s="32">
        <f>'[42]SO'!$AI172</f>
        <v>0</v>
      </c>
      <c r="C45" s="32">
        <f>'[3]SO'!$AE172</f>
        <v>0</v>
      </c>
      <c r="D45" s="49">
        <f t="shared" si="8"/>
      </c>
      <c r="E45" s="49">
        <f t="shared" si="8"/>
      </c>
      <c r="F45" s="185">
        <f t="shared" si="10"/>
      </c>
      <c r="G45" s="156" t="e">
        <f t="shared" si="9"/>
        <v>#DIV/0!</v>
      </c>
    </row>
    <row r="46" spans="1:7" ht="12">
      <c r="A46" s="132" t="s">
        <v>17</v>
      </c>
      <c r="B46" s="32">
        <f>'[42]SO'!$AI173</f>
        <v>0</v>
      </c>
      <c r="C46" s="32">
        <f>'[3]SO'!$AE173</f>
        <v>25.2</v>
      </c>
      <c r="D46" s="49">
        <f t="shared" si="8"/>
      </c>
      <c r="E46" s="49">
        <f t="shared" si="8"/>
        <v>0.50199203187251</v>
      </c>
      <c r="F46" s="185">
        <f t="shared" si="10"/>
      </c>
      <c r="G46" s="156" t="e">
        <f t="shared" si="9"/>
        <v>#DIV/0!</v>
      </c>
    </row>
    <row r="47" spans="1:7" ht="12">
      <c r="A47" s="132" t="s">
        <v>18</v>
      </c>
      <c r="B47" s="32">
        <f>'[42]SO'!$AI174</f>
        <v>22663.1</v>
      </c>
      <c r="C47" s="32">
        <f>'[3]SO'!$AE174</f>
        <v>28590.8</v>
      </c>
      <c r="D47" s="49">
        <f t="shared" si="8"/>
        <v>0.9853521739130434</v>
      </c>
      <c r="E47" s="49">
        <f t="shared" si="8"/>
        <v>0.9945873212971573</v>
      </c>
      <c r="F47" s="185">
        <f t="shared" si="10"/>
        <v>-0.9235147384113906</v>
      </c>
      <c r="G47" s="156">
        <f t="shared" si="9"/>
        <v>0.7037943696450428</v>
      </c>
    </row>
    <row r="48" spans="1:7" ht="12">
      <c r="A48" s="132" t="s">
        <v>20</v>
      </c>
      <c r="B48" s="32">
        <f>'[42]SO'!$AI175</f>
        <v>3239.2</v>
      </c>
      <c r="C48" s="32">
        <f>'[3]SO'!$AE175</f>
        <v>3620.7870000000003</v>
      </c>
      <c r="D48" s="49">
        <f t="shared" si="8"/>
        <v>0.9815757575757575</v>
      </c>
      <c r="E48" s="49">
        <f t="shared" si="8"/>
        <v>1</v>
      </c>
      <c r="F48" s="185">
        <f t="shared" si="10"/>
        <v>-1.8424242424242454</v>
      </c>
      <c r="G48" s="156">
        <f t="shared" si="9"/>
        <v>0.4024390243902439</v>
      </c>
    </row>
    <row r="49" spans="1:7" ht="12">
      <c r="A49" s="132" t="s">
        <v>42</v>
      </c>
      <c r="B49" s="32">
        <f>'[42]SO'!$AI176</f>
        <v>0</v>
      </c>
      <c r="C49" s="32">
        <f>'[3]SO'!$AE176</f>
        <v>0</v>
      </c>
      <c r="D49" s="49">
        <f t="shared" si="8"/>
      </c>
      <c r="E49" s="49">
        <f t="shared" si="8"/>
      </c>
      <c r="F49" s="185">
        <f t="shared" si="10"/>
      </c>
      <c r="G49" s="156" t="e">
        <f t="shared" si="9"/>
        <v>#DIV/0!</v>
      </c>
    </row>
    <row r="50" spans="1:7" ht="12">
      <c r="A50" s="132" t="s">
        <v>21</v>
      </c>
      <c r="B50" s="32">
        <f>'[42]SO'!$AI177</f>
        <v>25</v>
      </c>
      <c r="C50" s="32">
        <f>'[3]SO'!$AE177</f>
        <v>0</v>
      </c>
      <c r="D50" s="49">
        <f t="shared" si="8"/>
      </c>
      <c r="E50" s="49">
        <f t="shared" si="8"/>
      </c>
      <c r="F50" s="185">
        <f t="shared" si="10"/>
      </c>
      <c r="G50" s="156">
        <f t="shared" si="9"/>
        <v>0</v>
      </c>
    </row>
    <row r="51" spans="1:7" ht="12">
      <c r="A51" s="132" t="s">
        <v>60</v>
      </c>
      <c r="B51" s="32">
        <f>'[42]SO'!$AI178</f>
        <v>6566.6</v>
      </c>
      <c r="C51" s="32">
        <f>'[3]SO'!$AE178</f>
        <v>5219.5</v>
      </c>
      <c r="D51" s="49">
        <f t="shared" si="8"/>
        <v>0.820825</v>
      </c>
      <c r="E51" s="49">
        <f t="shared" si="8"/>
        <v>0.9191364220684312</v>
      </c>
      <c r="F51" s="185">
        <f t="shared" si="10"/>
        <v>-9.831142206843113</v>
      </c>
      <c r="G51" s="156">
        <f t="shared" si="9"/>
        <v>0.9411764705882353</v>
      </c>
    </row>
    <row r="52" spans="1:7" ht="12">
      <c r="A52" s="132" t="s">
        <v>22</v>
      </c>
      <c r="B52" s="32">
        <f>'[42]SO'!$AI179</f>
        <v>0</v>
      </c>
      <c r="C52" s="32">
        <f>'[3]SO'!$AE179</f>
        <v>0</v>
      </c>
      <c r="D52" s="49">
        <f t="shared" si="8"/>
      </c>
      <c r="E52" s="49">
        <f t="shared" si="8"/>
      </c>
      <c r="F52" s="185">
        <f t="shared" si="10"/>
      </c>
      <c r="G52" s="156" t="e">
        <f t="shared" si="9"/>
        <v>#DIV/0!</v>
      </c>
    </row>
    <row r="53" spans="1:7" ht="12">
      <c r="A53" s="132" t="s">
        <v>23</v>
      </c>
      <c r="B53" s="32">
        <f>'[42]SO'!$AI180</f>
        <v>1166.6</v>
      </c>
      <c r="C53" s="32">
        <f>'[3]SO'!$AE180</f>
        <v>2115.1</v>
      </c>
      <c r="D53" s="49">
        <f t="shared" si="8"/>
        <v>0.7575324675324675</v>
      </c>
      <c r="E53" s="49">
        <f t="shared" si="8"/>
        <v>0.929877780708696</v>
      </c>
      <c r="F53" s="185">
        <f t="shared" si="10"/>
        <v>-17.234531317622846</v>
      </c>
      <c r="G53" s="156">
        <f t="shared" si="9"/>
        <v>0.12957509465713082</v>
      </c>
    </row>
    <row r="54" spans="1:7" ht="12">
      <c r="A54" s="132" t="s">
        <v>24</v>
      </c>
      <c r="B54" s="32">
        <f>'[42]SO'!$AI181</f>
        <v>8180.2</v>
      </c>
      <c r="C54" s="32">
        <f>'[3]SO'!$AE181</f>
        <v>11121.176000000001</v>
      </c>
      <c r="D54" s="49">
        <f t="shared" si="8"/>
        <v>0.6816833333333333</v>
      </c>
      <c r="E54" s="49">
        <f t="shared" si="8"/>
        <v>0.9058347508582528</v>
      </c>
      <c r="F54" s="185">
        <f t="shared" si="10"/>
        <v>-22.41514175249195</v>
      </c>
      <c r="G54" s="156">
        <f t="shared" si="9"/>
        <v>0.41379310344827586</v>
      </c>
    </row>
    <row r="55" spans="1:7" ht="12">
      <c r="A55" s="132" t="s">
        <v>25</v>
      </c>
      <c r="B55" s="32">
        <f>'[42]SO'!$AI182</f>
        <v>150.4</v>
      </c>
      <c r="C55" s="32">
        <f>'[3]SO'!$AE182</f>
        <v>0</v>
      </c>
      <c r="D55" s="49">
        <f t="shared" si="8"/>
      </c>
      <c r="E55" s="49">
        <f t="shared" si="8"/>
      </c>
      <c r="F55" s="185">
        <f t="shared" si="10"/>
      </c>
      <c r="G55" s="156" t="e">
        <f t="shared" si="9"/>
        <v>#DIV/0!</v>
      </c>
    </row>
    <row r="56" spans="1:7" ht="12">
      <c r="A56" s="132" t="s">
        <v>26</v>
      </c>
      <c r="B56" s="32">
        <f>'[42]SO'!$AI183</f>
        <v>6306.7</v>
      </c>
      <c r="C56" s="32">
        <f>'[3]SO'!$AE183</f>
        <v>8511.5</v>
      </c>
      <c r="D56" s="49">
        <f t="shared" si="8"/>
        <v>0.9140144927536231</v>
      </c>
      <c r="E56" s="49">
        <f t="shared" si="8"/>
        <v>0.9441486411536328</v>
      </c>
      <c r="F56" s="185">
        <f t="shared" si="10"/>
        <v>-3.013414840000972</v>
      </c>
      <c r="G56" s="156">
        <f t="shared" si="9"/>
        <v>0.3353421461897356</v>
      </c>
    </row>
    <row r="57" spans="1:7" ht="12">
      <c r="A57" s="132" t="s">
        <v>27</v>
      </c>
      <c r="B57" s="32">
        <f>'[42]SO'!$AI184</f>
        <v>0</v>
      </c>
      <c r="C57" s="32">
        <f>'[3]SO'!$AE184</f>
        <v>0</v>
      </c>
      <c r="D57" s="49">
        <f t="shared" si="8"/>
      </c>
      <c r="E57" s="49">
        <f t="shared" si="8"/>
      </c>
      <c r="F57" s="185">
        <f t="shared" si="10"/>
      </c>
      <c r="G57" s="156" t="e">
        <f t="shared" si="9"/>
        <v>#DIV/0!</v>
      </c>
    </row>
    <row r="58" spans="1:7" ht="12">
      <c r="A58" s="132" t="s">
        <v>61</v>
      </c>
      <c r="B58" s="32">
        <f>'[42]SO'!$AI185</f>
        <v>0</v>
      </c>
      <c r="C58" s="32">
        <f>'[3]SO'!$AE185</f>
        <v>0</v>
      </c>
      <c r="D58" s="49">
        <f t="shared" si="8"/>
      </c>
      <c r="E58" s="49">
        <f t="shared" si="8"/>
        <v>0</v>
      </c>
      <c r="F58" s="185">
        <f t="shared" si="10"/>
      </c>
      <c r="G58" s="156" t="e">
        <f t="shared" si="9"/>
        <v>#DIV/0!</v>
      </c>
    </row>
    <row r="59" spans="1:7" ht="12">
      <c r="A59" s="132" t="s">
        <v>28</v>
      </c>
      <c r="B59" s="32">
        <f>'[42]SO'!$AI186</f>
        <v>47679.2</v>
      </c>
      <c r="C59" s="32">
        <f>'[3]SO'!$AE186</f>
        <v>51801.583</v>
      </c>
      <c r="D59" s="49">
        <f t="shared" si="8"/>
        <v>0.7946533333333333</v>
      </c>
      <c r="E59" s="49">
        <f t="shared" si="8"/>
        <v>0.9308527130167077</v>
      </c>
      <c r="F59" s="185">
        <f t="shared" si="10"/>
        <v>-13.619937968337437</v>
      </c>
      <c r="G59" s="156">
        <f t="shared" si="9"/>
        <v>0.797151511930701</v>
      </c>
    </row>
    <row r="60" spans="1:7" ht="12">
      <c r="A60" s="132" t="s">
        <v>29</v>
      </c>
      <c r="B60" s="32">
        <f>'[42]SO'!$AI187</f>
        <v>5406.4</v>
      </c>
      <c r="C60" s="32">
        <f>'[3]SO'!$AE187</f>
        <v>4141.805</v>
      </c>
      <c r="D60" s="49">
        <f t="shared" si="8"/>
        <v>0.9010666666666666</v>
      </c>
      <c r="E60" s="49">
        <f t="shared" si="8"/>
        <v>0.9802060991001414</v>
      </c>
      <c r="F60" s="185">
        <f t="shared" si="10"/>
        <v>-7.913943243347488</v>
      </c>
      <c r="G60" s="156">
        <f t="shared" si="9"/>
        <v>0.37831021437578816</v>
      </c>
    </row>
    <row r="61" spans="1:7" ht="12">
      <c r="A61" s="92"/>
      <c r="B61" s="32"/>
      <c r="C61" s="32"/>
      <c r="D61" s="186"/>
      <c r="E61" s="49">
        <f>IF(OR(G31="",G31=0),"",C61/G31)</f>
      </c>
      <c r="F61" s="185"/>
      <c r="G61" s="156"/>
    </row>
    <row r="62" spans="1:7" ht="12.75" thickBot="1">
      <c r="A62" s="187" t="s">
        <v>30</v>
      </c>
      <c r="B62" s="188">
        <f>IF(SUM(B41:B60)=0,"",SUM(B41:B60))</f>
        <v>113475.59999999998</v>
      </c>
      <c r="C62" s="188">
        <f>IF(SUM(C41:C60)=0,"",SUM(C41:C60))</f>
        <v>129388.351</v>
      </c>
      <c r="D62" s="189">
        <f>IF(OR(F32="",F32=0),"",B62/F32)</f>
        <v>0.8372111553784859</v>
      </c>
      <c r="E62" s="190">
        <f>IF(OR(G32="",G32=0),"",C62/G32)</f>
        <v>0.9372266437250015</v>
      </c>
      <c r="F62" s="191">
        <f>IF(OR(D62="",D62=0),"",(D62-E62)*100)</f>
        <v>-10.001548834651564</v>
      </c>
      <c r="G62" s="192">
        <f>IF(D32="","",(F32/D32))</f>
        <v>0.5578397599733304</v>
      </c>
    </row>
    <row r="63" spans="2:7" ht="10.5">
      <c r="B63" s="9"/>
      <c r="C63" s="9"/>
      <c r="D63" s="9"/>
      <c r="E63" s="9"/>
      <c r="F63" s="9"/>
      <c r="G63" s="9"/>
    </row>
  </sheetData>
  <mergeCells count="1">
    <mergeCell ref="B7:E7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C1" sqref="C1"/>
    </sheetView>
  </sheetViews>
  <sheetFormatPr defaultColWidth="12" defaultRowHeight="11.25"/>
  <cols>
    <col min="1" max="1" width="33.66015625" style="9" customWidth="1"/>
    <col min="2" max="2" width="14.66015625" style="69" customWidth="1"/>
    <col min="3" max="3" width="14.66015625" style="70" customWidth="1"/>
    <col min="4" max="4" width="14.16015625" style="69" customWidth="1"/>
    <col min="5" max="6" width="14.66015625" style="69" customWidth="1"/>
    <col min="7" max="7" width="14.5" style="73" customWidth="1"/>
    <col min="8" max="8" width="16.5" style="71" customWidth="1"/>
    <col min="9" max="9" width="14.66015625" style="9" customWidth="1"/>
    <col min="10" max="10" width="13.66015625" style="9" customWidth="1"/>
    <col min="11" max="11" width="22" style="9" customWidth="1"/>
    <col min="12" max="12" width="24" style="9" bestFit="1" customWidth="1"/>
    <col min="13" max="14" width="10.66015625" style="9" customWidth="1"/>
    <col min="15" max="15" width="11.5" style="9" customWidth="1"/>
    <col min="16" max="16384" width="11.5" style="9" customWidth="1"/>
  </cols>
  <sheetData>
    <row r="1" ht="12">
      <c r="A1" s="72"/>
    </row>
    <row r="2" spans="1:4" ht="11.25" thickBot="1">
      <c r="A2" s="74"/>
      <c r="D2" s="75"/>
    </row>
    <row r="3" ht="15" customHeight="1" hidden="1"/>
    <row r="4" spans="1:9" ht="30">
      <c r="A4" s="78" t="s">
        <v>100</v>
      </c>
      <c r="B4" s="78"/>
      <c r="C4" s="79"/>
      <c r="D4" s="80"/>
      <c r="E4" s="80"/>
      <c r="F4" s="80"/>
      <c r="G4" s="80"/>
      <c r="H4" s="81"/>
      <c r="I4" s="82"/>
    </row>
    <row r="5" spans="1:7" ht="15" customHeight="1">
      <c r="A5" s="83"/>
      <c r="B5" s="15"/>
      <c r="C5" s="15"/>
      <c r="D5" s="15"/>
      <c r="E5" s="15"/>
      <c r="F5" s="15"/>
      <c r="G5" s="15"/>
    </row>
    <row r="6" ht="11.25" thickBot="1"/>
    <row r="7" spans="1:16" ht="16.5" thickTop="1">
      <c r="A7" s="84" t="s">
        <v>0</v>
      </c>
      <c r="B7" s="300" t="s">
        <v>1</v>
      </c>
      <c r="C7" s="301"/>
      <c r="D7" s="301"/>
      <c r="E7" s="302"/>
      <c r="F7" s="85" t="s">
        <v>86</v>
      </c>
      <c r="G7" s="85" t="s">
        <v>63</v>
      </c>
      <c r="H7" s="86"/>
      <c r="I7" s="87" t="s">
        <v>3</v>
      </c>
      <c r="J7" s="87"/>
      <c r="L7" s="88" t="s">
        <v>0</v>
      </c>
      <c r="M7" s="89"/>
      <c r="N7" s="90" t="s">
        <v>1</v>
      </c>
      <c r="O7" s="91"/>
      <c r="P7" s="85" t="s">
        <v>63</v>
      </c>
    </row>
    <row r="8" spans="1:16" ht="12.75">
      <c r="A8" s="92"/>
      <c r="B8" s="93" t="s">
        <v>86</v>
      </c>
      <c r="C8" s="94" t="s">
        <v>86</v>
      </c>
      <c r="D8" s="94" t="s">
        <v>86</v>
      </c>
      <c r="E8" s="95" t="s">
        <v>63</v>
      </c>
      <c r="F8" s="96" t="s">
        <v>4</v>
      </c>
      <c r="G8" s="96" t="s">
        <v>4</v>
      </c>
      <c r="H8" s="97" t="s">
        <v>2</v>
      </c>
      <c r="I8" s="98"/>
      <c r="J8" s="99"/>
      <c r="L8" s="100" t="s">
        <v>87</v>
      </c>
      <c r="M8" s="101"/>
      <c r="N8" s="102"/>
      <c r="O8" s="103"/>
      <c r="P8" s="96" t="s">
        <v>4</v>
      </c>
    </row>
    <row r="9" spans="1:16" ht="12" customHeight="1">
      <c r="A9" s="92"/>
      <c r="B9" s="104" t="s">
        <v>5</v>
      </c>
      <c r="C9" s="105" t="s">
        <v>6</v>
      </c>
      <c r="D9" s="106" t="s">
        <v>7</v>
      </c>
      <c r="E9" s="107" t="s">
        <v>7</v>
      </c>
      <c r="F9" s="103" t="s">
        <v>8</v>
      </c>
      <c r="G9" s="103" t="s">
        <v>8</v>
      </c>
      <c r="H9" s="108" t="s">
        <v>13</v>
      </c>
      <c r="I9" s="109" t="s">
        <v>88</v>
      </c>
      <c r="J9" s="109" t="s">
        <v>64</v>
      </c>
      <c r="K9" s="110"/>
      <c r="L9" s="100" t="s">
        <v>89</v>
      </c>
      <c r="M9" s="111" t="s">
        <v>5</v>
      </c>
      <c r="N9" s="112" t="s">
        <v>6</v>
      </c>
      <c r="O9" s="111" t="s">
        <v>7</v>
      </c>
      <c r="P9" s="103" t="s">
        <v>8</v>
      </c>
    </row>
    <row r="10" spans="1:16" ht="12">
      <c r="A10" s="113"/>
      <c r="B10" s="114" t="s">
        <v>9</v>
      </c>
      <c r="C10" s="115" t="s">
        <v>10</v>
      </c>
      <c r="D10" s="116" t="s">
        <v>11</v>
      </c>
      <c r="E10" s="117" t="s">
        <v>11</v>
      </c>
      <c r="F10" s="118" t="s">
        <v>12</v>
      </c>
      <c r="G10" s="118" t="s">
        <v>43</v>
      </c>
      <c r="H10" s="119"/>
      <c r="I10" s="120"/>
      <c r="J10" s="121"/>
      <c r="L10" s="122"/>
      <c r="M10" s="118" t="s">
        <v>9</v>
      </c>
      <c r="N10" s="115" t="s">
        <v>10</v>
      </c>
      <c r="O10" s="118" t="s">
        <v>11</v>
      </c>
      <c r="P10" s="118" t="s">
        <v>43</v>
      </c>
    </row>
    <row r="11" spans="1:16" ht="13.5" customHeight="1">
      <c r="A11" s="123" t="s">
        <v>14</v>
      </c>
      <c r="B11" s="124">
        <f>IF(ISERROR('[1]Récolte_N'!$F$15)=TRUE,"",'[1]Récolte_N'!$F$15)</f>
        <v>18700</v>
      </c>
      <c r="C11" s="124">
        <f aca="true" t="shared" si="0" ref="C11:C30">IF(OR(B11="",B11=0),"",(D11/B11)*10)</f>
        <v>54.3048128342246</v>
      </c>
      <c r="D11" s="125">
        <f>IF(ISERROR('[1]Récolte_N'!$H$15)=TRUE,"",'[1]Récolte_N'!$H$15)</f>
        <v>101550</v>
      </c>
      <c r="E11" s="125">
        <f>O11</f>
        <v>73130</v>
      </c>
      <c r="F11" s="200">
        <f>IF(ISERROR('[1]Récolte_N'!$I$15)=TRUE,"",'[1]Récolte_N'!$I$15)</f>
        <v>37750</v>
      </c>
      <c r="G11" s="200">
        <f>P11</f>
        <v>21322.11</v>
      </c>
      <c r="H11" s="127">
        <f>IF(OR(G11=0,G11=""),"",(F11/G11)-1)</f>
        <v>0.7704626793502143</v>
      </c>
      <c r="I11" s="128">
        <f>D11-F11</f>
        <v>63800</v>
      </c>
      <c r="J11" s="129">
        <f>O11-G11</f>
        <v>51807.89</v>
      </c>
      <c r="K11" s="130"/>
      <c r="L11" s="131" t="s">
        <v>14</v>
      </c>
      <c r="M11" s="124">
        <f>IF(ISERROR('[2]Récolte_N'!$F$15)=TRUE,"",'[2]Récolte_N'!$F$15)</f>
        <v>17095</v>
      </c>
      <c r="N11" s="124">
        <f aca="true" t="shared" si="1" ref="N11:N18">IF(OR(M11="",M11=0),"",(O11/M11)*10)</f>
        <v>42.77859023106171</v>
      </c>
      <c r="O11" s="125">
        <f>IF(ISERROR('[2]Récolte_N'!$H$15)=TRUE,"",'[2]Récolte_N'!$H$15)</f>
        <v>73130</v>
      </c>
      <c r="P11" s="200">
        <f>'[3]TR'!$AI168</f>
        <v>21322.11</v>
      </c>
    </row>
    <row r="12" spans="1:16" ht="13.5" customHeight="1">
      <c r="A12" s="132" t="s">
        <v>62</v>
      </c>
      <c r="B12" s="124">
        <f>IF(ISERROR('[4]Récolte_N'!$F$15)=TRUE,"",'[4]Récolte_N'!$F$15)</f>
        <v>70000</v>
      </c>
      <c r="C12" s="124">
        <f t="shared" si="0"/>
        <v>54.07142857142858</v>
      </c>
      <c r="D12" s="125">
        <f>IF(ISERROR('[4]Récolte_N'!$H$15)=TRUE,"",'[4]Récolte_N'!$H$15)</f>
        <v>378500</v>
      </c>
      <c r="E12" s="125">
        <f>O12</f>
        <v>316272</v>
      </c>
      <c r="F12" s="200">
        <f>IF(ISERROR('[4]Récolte_N'!$I$15)=TRUE,"",'[4]Récolte_N'!$I$15)</f>
        <v>73000</v>
      </c>
      <c r="G12" s="200">
        <f>P12</f>
        <v>42271.109</v>
      </c>
      <c r="H12" s="127">
        <f>IF(OR(G12=0,G12=""),"",(F12/G12)-1)</f>
        <v>0.7269478309641699</v>
      </c>
      <c r="I12" s="128">
        <f aca="true" t="shared" si="2" ref="I12:I30">D12-F12</f>
        <v>305500</v>
      </c>
      <c r="J12" s="129">
        <f>O12-G12</f>
        <v>274000.891</v>
      </c>
      <c r="K12" s="130"/>
      <c r="L12" s="133" t="s">
        <v>62</v>
      </c>
      <c r="M12" s="124">
        <f>IF(ISERROR('[5]Récolte_N'!$F$15)=TRUE,"",'[5]Récolte_N'!$F$15)</f>
        <v>66000</v>
      </c>
      <c r="N12" s="124">
        <f t="shared" si="1"/>
        <v>47.92</v>
      </c>
      <c r="O12" s="125">
        <f>IF(ISERROR('[5]Récolte_N'!$H$15)=TRUE,"",'[5]Récolte_N'!$H$15)</f>
        <v>316272</v>
      </c>
      <c r="P12" s="200">
        <f>'[3]TR'!$AI169</f>
        <v>42271.109</v>
      </c>
    </row>
    <row r="13" spans="1:16" ht="13.5" customHeight="1">
      <c r="A13" s="132" t="s">
        <v>15</v>
      </c>
      <c r="B13" s="124">
        <f>IF(ISERROR('[6]Récolte_N'!$F$15)=TRUE,"",'[6]Récolte_N'!$F$15)</f>
        <v>27200</v>
      </c>
      <c r="C13" s="124">
        <f t="shared" si="0"/>
        <v>45.49264705882352</v>
      </c>
      <c r="D13" s="125">
        <f>IF(ISERROR('[6]Récolte_N'!$H$15)=TRUE,"",'[6]Récolte_N'!$H$15)</f>
        <v>123740</v>
      </c>
      <c r="E13" s="134">
        <f>O13</f>
        <v>118930</v>
      </c>
      <c r="F13" s="200">
        <f>IF(ISERROR('[6]Récolte_N'!$I$15)=TRUE,"",'[6]Récolte_N'!$I$15)</f>
        <v>33500</v>
      </c>
      <c r="G13" s="201">
        <f>P13</f>
        <v>28732.811</v>
      </c>
      <c r="H13" s="127">
        <f aca="true" t="shared" si="3" ref="H13:H30">IF(OR(G13=0,G13=""),"",(F13/G13)-1)</f>
        <v>0.16591446621773276</v>
      </c>
      <c r="I13" s="128">
        <f t="shared" si="2"/>
        <v>90240</v>
      </c>
      <c r="J13" s="136">
        <f>O13-G13</f>
        <v>90197.189</v>
      </c>
      <c r="K13" s="130"/>
      <c r="L13" s="100" t="s">
        <v>15</v>
      </c>
      <c r="M13" s="124">
        <f>IF(ISERROR('[7]Récolte_N'!$F$15)=TRUE,"",'[7]Récolte_N'!$F$15)</f>
        <v>26200</v>
      </c>
      <c r="N13" s="124">
        <f t="shared" si="1"/>
        <v>45.39312977099237</v>
      </c>
      <c r="O13" s="125">
        <f>IF(ISERROR('[7]Récolte_N'!$H$15)=TRUE,"",'[7]Récolte_N'!$H$15)</f>
        <v>118930</v>
      </c>
      <c r="P13" s="200">
        <f>'[3]TR'!$AI170</f>
        <v>28732.811</v>
      </c>
    </row>
    <row r="14" spans="1:16" ht="13.5" customHeight="1">
      <c r="A14" s="132" t="s">
        <v>59</v>
      </c>
      <c r="B14" s="124">
        <f>IF(ISERROR('[8]Récolte_N'!$F$15)=TRUE,"",'[8]Récolte_N'!$F$15)</f>
        <v>7040</v>
      </c>
      <c r="C14" s="124">
        <f t="shared" si="0"/>
        <v>45</v>
      </c>
      <c r="D14" s="125">
        <f>IF(ISERROR('[8]Récolte_N'!$H$15)=TRUE,"",'[8]Récolte_N'!$H$15)</f>
        <v>31680</v>
      </c>
      <c r="E14" s="134">
        <f aca="true" t="shared" si="4" ref="E14:E28">O14</f>
        <v>43450</v>
      </c>
      <c r="F14" s="200">
        <f>IF(ISERROR('[8]Récolte_N'!$I$15)=TRUE,"",'[8]Récolte_N'!$I$15)</f>
        <v>13000</v>
      </c>
      <c r="G14" s="201">
        <f aca="true" t="shared" si="5" ref="G14:G29">P14</f>
        <v>14372.048999999997</v>
      </c>
      <c r="H14" s="127">
        <f t="shared" si="3"/>
        <v>-0.09546648498067312</v>
      </c>
      <c r="I14" s="128">
        <f t="shared" si="2"/>
        <v>18680</v>
      </c>
      <c r="J14" s="136">
        <f aca="true" t="shared" si="6" ref="J14:J29">O14-G14</f>
        <v>29077.951</v>
      </c>
      <c r="K14" s="130"/>
      <c r="L14" s="100" t="s">
        <v>59</v>
      </c>
      <c r="M14" s="124">
        <f>IF(ISERROR('[9]Récolte_N'!$F$15)=TRUE,"",'[9]Récolte_N'!$F$15)</f>
        <v>7900</v>
      </c>
      <c r="N14" s="124">
        <f t="shared" si="1"/>
        <v>55</v>
      </c>
      <c r="O14" s="125">
        <f>IF(ISERROR('[9]Récolte_N'!$H$15)=TRUE,"",'[9]Récolte_N'!$H$15)</f>
        <v>43450</v>
      </c>
      <c r="P14" s="200">
        <f>'[3]TR'!$AI171</f>
        <v>14372.048999999997</v>
      </c>
    </row>
    <row r="15" spans="1:16" ht="13.5" customHeight="1">
      <c r="A15" s="132" t="s">
        <v>16</v>
      </c>
      <c r="B15" s="124">
        <f>IF(ISERROR('[10]Récolte_N'!$F$15)=TRUE,"",'[10]Récolte_N'!$F$15)</f>
        <v>1860</v>
      </c>
      <c r="C15" s="124">
        <f t="shared" si="0"/>
        <v>70</v>
      </c>
      <c r="D15" s="125">
        <f>IF(ISERROR('[10]Récolte_N'!$H$15)=TRUE,"",'[10]Récolte_N'!$H$15)</f>
        <v>13020</v>
      </c>
      <c r="E15" s="134">
        <f t="shared" si="4"/>
        <v>12425</v>
      </c>
      <c r="F15" s="200">
        <f>IF(ISERROR('[10]Récolte_N'!$I$15)=TRUE,"",'[10]Récolte_N'!$I$15)</f>
        <v>4500</v>
      </c>
      <c r="G15" s="201">
        <f t="shared" si="5"/>
        <v>6287.239</v>
      </c>
      <c r="H15" s="127">
        <f t="shared" si="3"/>
        <v>-0.2842645237440472</v>
      </c>
      <c r="I15" s="128">
        <f t="shared" si="2"/>
        <v>8520</v>
      </c>
      <c r="J15" s="136">
        <f t="shared" si="6"/>
        <v>6137.761</v>
      </c>
      <c r="K15" s="130"/>
      <c r="L15" s="100" t="s">
        <v>16</v>
      </c>
      <c r="M15" s="124">
        <f>IF(ISERROR('[11]Récolte_N'!$F$15)=TRUE,"",'[11]Récolte_N'!$F$15)</f>
        <v>1750</v>
      </c>
      <c r="N15" s="124">
        <f t="shared" si="1"/>
        <v>71</v>
      </c>
      <c r="O15" s="125">
        <f>IF(ISERROR('[11]Récolte_N'!$H$15)=TRUE,"",'[11]Récolte_N'!$H$15)</f>
        <v>12425</v>
      </c>
      <c r="P15" s="200">
        <f>'[3]TR'!$AI172</f>
        <v>6287.239</v>
      </c>
    </row>
    <row r="16" spans="1:16" ht="13.5" customHeight="1">
      <c r="A16" s="132" t="s">
        <v>17</v>
      </c>
      <c r="B16" s="124">
        <f>IF(ISERROR('[12]Récolte_N'!$F$15)=TRUE,"",'[12]Récolte_N'!$F$15)</f>
        <v>2200</v>
      </c>
      <c r="C16" s="124">
        <f t="shared" si="0"/>
        <v>65.9090909090909</v>
      </c>
      <c r="D16" s="125">
        <f>IF(ISERROR('[12]Récolte_N'!$H$15)=TRUE,"",'[12]Récolte_N'!$H$15)</f>
        <v>14500</v>
      </c>
      <c r="E16" s="134">
        <f t="shared" si="4"/>
        <v>11200</v>
      </c>
      <c r="F16" s="200">
        <f>IF(ISERROR('[12]Récolte_N'!$I$15)=TRUE,"",'[12]Récolte_N'!$I$15)</f>
        <v>6500</v>
      </c>
      <c r="G16" s="201">
        <f t="shared" si="5"/>
        <v>4465.79</v>
      </c>
      <c r="H16" s="127">
        <f t="shared" si="3"/>
        <v>0.45550955150152617</v>
      </c>
      <c r="I16" s="128">
        <f t="shared" si="2"/>
        <v>8000</v>
      </c>
      <c r="J16" s="136">
        <f t="shared" si="6"/>
        <v>6734.21</v>
      </c>
      <c r="K16" s="130"/>
      <c r="L16" s="100" t="s">
        <v>17</v>
      </c>
      <c r="M16" s="124">
        <f>IF(ISERROR('[13]Récolte_N'!$F$15)=TRUE,"",'[13]Récolte_N'!$F$15)</f>
        <v>2000</v>
      </c>
      <c r="N16" s="124">
        <f t="shared" si="1"/>
        <v>56</v>
      </c>
      <c r="O16" s="125">
        <f>IF(ISERROR('[13]Récolte_N'!$H$15)=TRUE,"",'[13]Récolte_N'!$H$15)</f>
        <v>11200</v>
      </c>
      <c r="P16" s="200">
        <f>'[3]TR'!$AI173</f>
        <v>4465.79</v>
      </c>
    </row>
    <row r="17" spans="1:16" ht="13.5" customHeight="1">
      <c r="A17" s="132" t="s">
        <v>18</v>
      </c>
      <c r="B17" s="124">
        <f>IF(ISERROR('[14]Récolte_N'!$F$15)=TRUE,"",'[14]Récolte_N'!$F$15)</f>
        <v>22380</v>
      </c>
      <c r="C17" s="124">
        <f t="shared" si="0"/>
        <v>57.14924039320822</v>
      </c>
      <c r="D17" s="125">
        <f>IF(ISERROR('[14]Récolte_N'!$H$15)=TRUE,"",'[14]Récolte_N'!$H$15)</f>
        <v>127900</v>
      </c>
      <c r="E17" s="134">
        <f t="shared" si="4"/>
        <v>97600</v>
      </c>
      <c r="F17" s="200">
        <f>IF(ISERROR('[14]Récolte_N'!$I$15)=TRUE,"",'[14]Récolte_N'!$I$15)</f>
        <v>36000</v>
      </c>
      <c r="G17" s="201">
        <f t="shared" si="5"/>
        <v>27764.297000000002</v>
      </c>
      <c r="H17" s="127">
        <f t="shared" si="3"/>
        <v>0.2966292645551225</v>
      </c>
      <c r="I17" s="128">
        <f t="shared" si="2"/>
        <v>91900</v>
      </c>
      <c r="J17" s="136">
        <f t="shared" si="6"/>
        <v>69835.703</v>
      </c>
      <c r="K17" s="130"/>
      <c r="L17" s="100" t="s">
        <v>18</v>
      </c>
      <c r="M17" s="124">
        <f>IF(ISERROR('[15]Récolte_N'!$F$15)=TRUE,"",'[15]Récolte_N'!$F$15)</f>
        <v>21430</v>
      </c>
      <c r="N17" s="124">
        <f t="shared" si="1"/>
        <v>45.54363042463835</v>
      </c>
      <c r="O17" s="125">
        <f>IF(ISERROR('[15]Récolte_N'!$H$15)=TRUE,"",'[15]Récolte_N'!$H$15)</f>
        <v>97600</v>
      </c>
      <c r="P17" s="200">
        <f>'[3]TR'!$AI174</f>
        <v>27764.297000000002</v>
      </c>
    </row>
    <row r="18" spans="1:16" ht="13.5" customHeight="1">
      <c r="A18" s="132" t="s">
        <v>20</v>
      </c>
      <c r="B18" s="124">
        <f>IF(ISERROR('[16]Récolte_N'!$F$15)=TRUE,"",'[16]Récolte_N'!$F$15)</f>
        <v>3480</v>
      </c>
      <c r="C18" s="124">
        <f t="shared" si="0"/>
        <v>39.008620689655174</v>
      </c>
      <c r="D18" s="125">
        <f>IF(ISERROR('[16]Récolte_N'!$H$15)=TRUE,"",'[16]Récolte_N'!$H$15)</f>
        <v>13575</v>
      </c>
      <c r="E18" s="134">
        <f t="shared" si="4"/>
        <v>12920</v>
      </c>
      <c r="F18" s="200">
        <f>IF(ISERROR('[16]Récolte_N'!$I$15)=TRUE,"",'[16]Récolte_N'!$I$15)</f>
        <v>3500</v>
      </c>
      <c r="G18" s="201">
        <f t="shared" si="5"/>
        <v>2366.33</v>
      </c>
      <c r="H18" s="127">
        <f t="shared" si="3"/>
        <v>0.4790836442930615</v>
      </c>
      <c r="I18" s="128">
        <f t="shared" si="2"/>
        <v>10075</v>
      </c>
      <c r="J18" s="136">
        <f t="shared" si="6"/>
        <v>10553.67</v>
      </c>
      <c r="K18" s="130"/>
      <c r="L18" s="100" t="s">
        <v>20</v>
      </c>
      <c r="M18" s="124">
        <f>IF(ISERROR('[17]Récolte_N'!$F$15)=TRUE,"",'[17]Récolte_N'!$F$15)</f>
        <v>3400</v>
      </c>
      <c r="N18" s="124">
        <f t="shared" si="1"/>
        <v>38</v>
      </c>
      <c r="O18" s="125">
        <f>IF(ISERROR('[17]Récolte_N'!$H$15)=TRUE,"",'[17]Récolte_N'!$H$15)</f>
        <v>12920</v>
      </c>
      <c r="P18" s="200">
        <f>'[3]TR'!$AI175</f>
        <v>2366.33</v>
      </c>
    </row>
    <row r="19" spans="1:16" ht="13.5" customHeight="1">
      <c r="A19" s="132" t="s">
        <v>42</v>
      </c>
      <c r="B19" s="124">
        <f>IF(ISERROR('[18]Récolte_N'!$F$15)=TRUE,"",'[18]Récolte_N'!$F$15)</f>
        <v>5270</v>
      </c>
      <c r="C19" s="124">
        <f>IF(OR(B19="",B19=0),"",(D19/B19)*10)</f>
        <v>50.76850094876661</v>
      </c>
      <c r="D19" s="125">
        <f>IF(ISERROR('[18]Récolte_N'!$H$15)=TRUE,"",'[18]Récolte_N'!$H$15)</f>
        <v>26755</v>
      </c>
      <c r="E19" s="134">
        <f t="shared" si="4"/>
        <v>31933</v>
      </c>
      <c r="F19" s="200">
        <f>IF(ISERROR('[18]Récolte_N'!$I$15)=TRUE,"",'[18]Récolte_N'!$I$15)</f>
        <v>13225</v>
      </c>
      <c r="G19" s="201">
        <f t="shared" si="5"/>
        <v>11650.096</v>
      </c>
      <c r="H19" s="127">
        <f t="shared" si="3"/>
        <v>0.13518377874311094</v>
      </c>
      <c r="I19" s="128">
        <f t="shared" si="2"/>
        <v>13530</v>
      </c>
      <c r="J19" s="136">
        <f t="shared" si="6"/>
        <v>20282.904000000002</v>
      </c>
      <c r="K19" s="130"/>
      <c r="L19" s="100" t="s">
        <v>42</v>
      </c>
      <c r="M19" s="124">
        <f>IF(ISERROR('[19]Récolte_N'!$F$15)=TRUE,"",'[19]Récolte_N'!$F$15)</f>
        <v>5110</v>
      </c>
      <c r="N19" s="124">
        <f>IF(OR(M19="",M19=0),"",(O19/M19)*10)</f>
        <v>62.49119373776908</v>
      </c>
      <c r="O19" s="125">
        <f>IF(ISERROR('[19]Récolte_N'!$H$15)=TRUE,"",'[19]Récolte_N'!$H$15)</f>
        <v>31933</v>
      </c>
      <c r="P19" s="200">
        <f>'[3]TR'!$AI176</f>
        <v>11650.096</v>
      </c>
    </row>
    <row r="20" spans="1:16" ht="13.5" customHeight="1">
      <c r="A20" s="132" t="s">
        <v>21</v>
      </c>
      <c r="B20" s="124">
        <f>IF(ISERROR('[20]Récolte_N'!$F$15)=TRUE,"",'[20]Récolte_N'!$F$15)</f>
        <v>11300</v>
      </c>
      <c r="C20" s="124">
        <f>IF(OR(B20="",B20=0),"",(D20/B20)*10)</f>
        <v>50.442477876106196</v>
      </c>
      <c r="D20" s="125">
        <f>IF(ISERROR('[20]Récolte_N'!$H$15)=TRUE,"",'[20]Récolte_N'!$H$15)</f>
        <v>57000</v>
      </c>
      <c r="E20" s="134">
        <f t="shared" si="4"/>
        <v>80200</v>
      </c>
      <c r="F20" s="200">
        <f>IF(ISERROR('[20]Récolte_N'!$I$15)=TRUE,"",'[20]Récolte_N'!$I$15)</f>
        <v>19000</v>
      </c>
      <c r="G20" s="201">
        <f t="shared" si="5"/>
        <v>25631.281000000003</v>
      </c>
      <c r="H20" s="127">
        <f t="shared" si="3"/>
        <v>-0.25871828255482054</v>
      </c>
      <c r="I20" s="128">
        <f t="shared" si="2"/>
        <v>38000</v>
      </c>
      <c r="J20" s="136">
        <f t="shared" si="6"/>
        <v>54568.719</v>
      </c>
      <c r="K20" s="130"/>
      <c r="L20" s="100" t="s">
        <v>21</v>
      </c>
      <c r="M20" s="124">
        <f>IF(ISERROR('[21]Récolte_N'!$F$15)=TRUE,"",'[21]Récolte_N'!$F$15)</f>
        <v>14230</v>
      </c>
      <c r="N20" s="124">
        <f>IF(OR(M20="",M20=0),"",(O20/M20)*10)</f>
        <v>56.35980323260717</v>
      </c>
      <c r="O20" s="125">
        <f>IF(ISERROR('[21]Récolte_N'!$H$15)=TRUE,"",'[21]Récolte_N'!$H$15)</f>
        <v>80200</v>
      </c>
      <c r="P20" s="200">
        <f>'[3]TR'!$AI177</f>
        <v>25631.281000000003</v>
      </c>
    </row>
    <row r="21" spans="1:16" ht="13.5" customHeight="1">
      <c r="A21" s="132" t="s">
        <v>60</v>
      </c>
      <c r="B21" s="124">
        <f>IF(ISERROR('[22]Récolte_N'!$F$15)=TRUE,"",'[22]Récolte_N'!$F$15)</f>
        <v>1900</v>
      </c>
      <c r="C21" s="124">
        <f>IF(OR(B21="",B21=0),"",(D21/B21)*10)</f>
        <v>58.421052631578945</v>
      </c>
      <c r="D21" s="125">
        <f>IF(ISERROR('[22]Récolte_N'!$H$15)=TRUE,"",'[22]Récolte_N'!$H$15)</f>
        <v>11100</v>
      </c>
      <c r="E21" s="134">
        <f t="shared" si="4"/>
        <v>11400</v>
      </c>
      <c r="F21" s="200">
        <f>IF(ISERROR('[22]Récolte_N'!$I$15)=TRUE,"",'[22]Récolte_N'!$I$15)</f>
        <v>2700</v>
      </c>
      <c r="G21" s="201">
        <f t="shared" si="5"/>
        <v>3042.18</v>
      </c>
      <c r="H21" s="127">
        <f t="shared" si="3"/>
        <v>-0.11247855156499609</v>
      </c>
      <c r="I21" s="128">
        <f t="shared" si="2"/>
        <v>8400</v>
      </c>
      <c r="J21" s="136">
        <f t="shared" si="6"/>
        <v>8357.82</v>
      </c>
      <c r="K21" s="130"/>
      <c r="L21" s="100" t="s">
        <v>60</v>
      </c>
      <c r="M21" s="124">
        <f>IF(ISERROR('[23]Récolte_N'!$F$15)=TRUE,"",'[23]Récolte_N'!$F$15)</f>
        <v>2000</v>
      </c>
      <c r="N21" s="124">
        <f>IF(OR(M21="",M21=0),"",(O21/M21)*10)</f>
        <v>57</v>
      </c>
      <c r="O21" s="125">
        <f>IF(ISERROR('[23]Récolte_N'!$H$15)=TRUE,"",'[23]Récolte_N'!$H$15)</f>
        <v>11400</v>
      </c>
      <c r="P21" s="200">
        <f>'[3]TR'!$AI178</f>
        <v>3042.18</v>
      </c>
    </row>
    <row r="22" spans="1:16" ht="13.5" customHeight="1">
      <c r="A22" s="132" t="s">
        <v>22</v>
      </c>
      <c r="B22" s="124">
        <f>IF(ISERROR('[24]Récolte_N'!$F$15)=TRUE,"",'[24]Récolte_N'!$F$15)</f>
        <v>58065</v>
      </c>
      <c r="C22" s="124">
        <f t="shared" si="0"/>
        <v>64.82978723404256</v>
      </c>
      <c r="D22" s="125">
        <f>IF(ISERROR('[24]Récolte_N'!$H$15)=TRUE,"",'[24]Récolte_N'!$H$15)</f>
        <v>376434.1595744681</v>
      </c>
      <c r="E22" s="134">
        <f t="shared" si="4"/>
        <v>347946.5</v>
      </c>
      <c r="F22" s="200">
        <v>302000</v>
      </c>
      <c r="G22" s="201">
        <f t="shared" si="5"/>
        <v>242089.7</v>
      </c>
      <c r="H22" s="127">
        <f t="shared" si="3"/>
        <v>0.24747149506980248</v>
      </c>
      <c r="I22" s="128">
        <f t="shared" si="2"/>
        <v>74434.1595744681</v>
      </c>
      <c r="J22" s="136">
        <f t="shared" si="6"/>
        <v>105856.79999999999</v>
      </c>
      <c r="K22" s="130"/>
      <c r="L22" s="100" t="s">
        <v>22</v>
      </c>
      <c r="M22" s="124">
        <f>IF(ISERROR('[25]Récolte_N'!$F$15)=TRUE,"",'[25]Récolte_N'!$F$15)</f>
        <v>52254</v>
      </c>
      <c r="N22" s="124">
        <f aca="true" t="shared" si="7" ref="N22:N30">IF(OR(M22="",M22=0),"",(O22/M22)*10)</f>
        <v>66.58753396869139</v>
      </c>
      <c r="O22" s="125">
        <f>IF(ISERROR('[25]Récolte_N'!$H$15)=TRUE,"",'[25]Récolte_N'!$H$15)</f>
        <v>347946.5</v>
      </c>
      <c r="P22" s="200">
        <f>'[3]TR'!$AI179</f>
        <v>242089.7</v>
      </c>
    </row>
    <row r="23" spans="1:16" ht="13.5" customHeight="1">
      <c r="A23" s="132" t="s">
        <v>23</v>
      </c>
      <c r="B23" s="124">
        <f>IF(ISERROR('[26]Récolte_N'!$F$15)=TRUE,"",'[26]Récolte_N'!$F$15)</f>
        <v>63590</v>
      </c>
      <c r="C23" s="124">
        <f t="shared" si="0"/>
        <v>62.54128007548356</v>
      </c>
      <c r="D23" s="125">
        <f>IF(ISERROR('[26]Récolte_N'!$H$15)=TRUE,"",'[26]Récolte_N'!$H$15)</f>
        <v>397700</v>
      </c>
      <c r="E23" s="134">
        <f t="shared" si="4"/>
        <v>314270</v>
      </c>
      <c r="F23" s="200">
        <f>IF(ISERROR('[26]Récolte_N'!$I$15)=TRUE,"",'[26]Récolte_N'!$I$15)</f>
        <v>222000</v>
      </c>
      <c r="G23" s="201">
        <f t="shared" si="5"/>
        <v>139975.94900000005</v>
      </c>
      <c r="H23" s="127">
        <f t="shared" si="3"/>
        <v>0.5859867469089273</v>
      </c>
      <c r="I23" s="128">
        <f t="shared" si="2"/>
        <v>175700</v>
      </c>
      <c r="J23" s="136">
        <f t="shared" si="6"/>
        <v>174294.05099999995</v>
      </c>
      <c r="K23" s="130"/>
      <c r="L23" s="100" t="s">
        <v>23</v>
      </c>
      <c r="M23" s="124">
        <f>IF(ISERROR('[27]Récolte_N'!$F$15)=TRUE,"",'[27]Récolte_N'!$F$15)</f>
        <v>57310</v>
      </c>
      <c r="N23" s="124">
        <f t="shared" si="7"/>
        <v>54.83685220729367</v>
      </c>
      <c r="O23" s="125">
        <f>IF(ISERROR('[27]Récolte_N'!$H$15)=TRUE,"",'[27]Récolte_N'!$H$15)</f>
        <v>314270</v>
      </c>
      <c r="P23" s="200">
        <f>'[3]TR'!$AI180</f>
        <v>139975.94900000005</v>
      </c>
    </row>
    <row r="24" spans="1:16" ht="13.5" customHeight="1">
      <c r="A24" s="132" t="s">
        <v>24</v>
      </c>
      <c r="B24" s="124">
        <f>IF(ISERROR('[28]Récolte_N'!$F$15)=TRUE,"",'[28]Récolte_N'!$F$15)</f>
        <v>29000</v>
      </c>
      <c r="C24" s="124">
        <f t="shared" si="0"/>
        <v>56.37931034482759</v>
      </c>
      <c r="D24" s="125">
        <f>IF(ISERROR('[28]Récolte_N'!$H$15)=TRUE,"",'[28]Récolte_N'!$H$15)</f>
        <v>163500</v>
      </c>
      <c r="E24" s="134">
        <f t="shared" si="4"/>
        <v>132000</v>
      </c>
      <c r="F24" s="200">
        <f>IF(ISERROR('[28]Récolte_N'!$I$15)=TRUE,"",'[28]Récolte_N'!$I$15)</f>
        <v>93000</v>
      </c>
      <c r="G24" s="201">
        <f t="shared" si="5"/>
        <v>64145.441999999995</v>
      </c>
      <c r="H24" s="127">
        <f t="shared" si="3"/>
        <v>0.4498302155280185</v>
      </c>
      <c r="I24" s="128">
        <f t="shared" si="2"/>
        <v>70500</v>
      </c>
      <c r="J24" s="136">
        <f t="shared" si="6"/>
        <v>67854.558</v>
      </c>
      <c r="K24" s="130"/>
      <c r="L24" s="100" t="s">
        <v>24</v>
      </c>
      <c r="M24" s="124">
        <f>IF(ISERROR('[29]Récolte_N'!$F$15)=TRUE,"",'[29]Récolte_N'!$F$15)</f>
        <v>27700</v>
      </c>
      <c r="N24" s="124">
        <f t="shared" si="7"/>
        <v>47.65342960288809</v>
      </c>
      <c r="O24" s="125">
        <f>IF(ISERROR('[29]Récolte_N'!$H$15)=TRUE,"",'[29]Récolte_N'!$H$15)</f>
        <v>132000</v>
      </c>
      <c r="P24" s="200">
        <f>'[3]TR'!$AI181</f>
        <v>64145.441999999995</v>
      </c>
    </row>
    <row r="25" spans="1:16" ht="13.5" customHeight="1">
      <c r="A25" s="132" t="s">
        <v>25</v>
      </c>
      <c r="B25" s="124">
        <f>IF(ISERROR('[30]Récolte_N'!$F$15)=TRUE,"",'[30]Récolte_N'!$F$15)</f>
        <v>1445</v>
      </c>
      <c r="C25" s="124">
        <f t="shared" si="0"/>
        <v>62</v>
      </c>
      <c r="D25" s="125">
        <f>IF(ISERROR('[30]Récolte_N'!$H$15)=TRUE,"",'[30]Récolte_N'!$H$15)</f>
        <v>8959</v>
      </c>
      <c r="E25" s="134">
        <f t="shared" si="4"/>
        <v>8624</v>
      </c>
      <c r="F25" s="200">
        <f>IF(ISERROR('[30]Récolte_N'!$I$15)=TRUE,"",'[30]Récolte_N'!$I$15)</f>
        <v>6500</v>
      </c>
      <c r="G25" s="201">
        <f t="shared" si="5"/>
        <v>3624.35</v>
      </c>
      <c r="H25" s="127">
        <f t="shared" si="3"/>
        <v>0.7934250279360437</v>
      </c>
      <c r="I25" s="128">
        <f t="shared" si="2"/>
        <v>2459</v>
      </c>
      <c r="J25" s="136">
        <f t="shared" si="6"/>
        <v>4999.65</v>
      </c>
      <c r="K25" s="130"/>
      <c r="L25" s="100" t="s">
        <v>25</v>
      </c>
      <c r="M25" s="124">
        <f>IF(ISERROR('[31]Récolte_N'!$F$15)=TRUE,"",'[31]Récolte_N'!$F$15)</f>
        <v>1540</v>
      </c>
      <c r="N25" s="124">
        <f t="shared" si="7"/>
        <v>56</v>
      </c>
      <c r="O25" s="125">
        <f>IF(ISERROR('[31]Récolte_N'!$H$15)=TRUE,"",'[31]Récolte_N'!$H$15)</f>
        <v>8624</v>
      </c>
      <c r="P25" s="200">
        <f>'[3]TR'!$AI182</f>
        <v>3624.35</v>
      </c>
    </row>
    <row r="26" spans="1:16" ht="13.5" customHeight="1">
      <c r="A26" s="132" t="s">
        <v>26</v>
      </c>
      <c r="B26" s="124">
        <f>IF(ISERROR('[32]Récolte_N'!$F$15)=TRUE,"",'[32]Récolte_N'!$F$15)</f>
        <v>27300</v>
      </c>
      <c r="C26" s="124">
        <f t="shared" si="0"/>
        <v>56</v>
      </c>
      <c r="D26" s="125">
        <f>IF(ISERROR('[32]Récolte_N'!$H$15)=TRUE,"",'[32]Récolte_N'!$H$15)</f>
        <v>152880</v>
      </c>
      <c r="E26" s="134">
        <f t="shared" si="4"/>
        <v>101325</v>
      </c>
      <c r="F26" s="200">
        <f>IF(ISERROR('[32]Récolte_N'!$I$15)=TRUE,"",'[32]Récolte_N'!$I$15)</f>
        <v>67000</v>
      </c>
      <c r="G26" s="201">
        <f t="shared" si="5"/>
        <v>35209.83</v>
      </c>
      <c r="H26" s="127">
        <f t="shared" si="3"/>
        <v>0.9028776906903555</v>
      </c>
      <c r="I26" s="128">
        <f t="shared" si="2"/>
        <v>85880</v>
      </c>
      <c r="J26" s="136">
        <f t="shared" si="6"/>
        <v>66115.17</v>
      </c>
      <c r="K26" s="130"/>
      <c r="L26" s="100" t="s">
        <v>26</v>
      </c>
      <c r="M26" s="124">
        <f>IF(ISERROR('[33]Récolte_N'!$F$15)=TRUE,"",'[33]Récolte_N'!$F$15)</f>
        <v>23850</v>
      </c>
      <c r="N26" s="124">
        <f t="shared" si="7"/>
        <v>42.48427672955975</v>
      </c>
      <c r="O26" s="125">
        <f>IF(ISERROR('[33]Récolte_N'!$H$15)=TRUE,"",'[33]Récolte_N'!$H$15)</f>
        <v>101325</v>
      </c>
      <c r="P26" s="200">
        <f>'[3]TR'!$AI183</f>
        <v>35209.83</v>
      </c>
    </row>
    <row r="27" spans="1:16" ht="13.5" customHeight="1">
      <c r="A27" s="132" t="s">
        <v>27</v>
      </c>
      <c r="B27" s="124">
        <f>IF(ISERROR('[34]Récolte_N'!$F$15)=TRUE,"",'[34]Récolte_N'!$F$15)</f>
        <v>1384</v>
      </c>
      <c r="C27" s="124">
        <f t="shared" si="0"/>
        <v>60</v>
      </c>
      <c r="D27" s="125">
        <f>IF(ISERROR('[34]Récolte_N'!$H$15)=TRUE,"",'[34]Récolte_N'!$H$15)</f>
        <v>8304</v>
      </c>
      <c r="E27" s="134">
        <f t="shared" si="4"/>
        <v>7910</v>
      </c>
      <c r="F27" s="200">
        <f>IF(ISERROR('[34]Récolte_N'!$I$15)=TRUE,"",'[34]Récolte_N'!$I$15)</f>
        <v>3500</v>
      </c>
      <c r="G27" s="201">
        <f t="shared" si="5"/>
        <v>2321.9</v>
      </c>
      <c r="H27" s="127">
        <f t="shared" si="3"/>
        <v>0.5073861923424781</v>
      </c>
      <c r="I27" s="128">
        <f t="shared" si="2"/>
        <v>4804</v>
      </c>
      <c r="J27" s="136">
        <f t="shared" si="6"/>
        <v>5588.1</v>
      </c>
      <c r="K27" s="130"/>
      <c r="L27" s="100" t="s">
        <v>27</v>
      </c>
      <c r="M27" s="124">
        <f>IF(ISERROR('[35]Récolte_N'!$F$15)=TRUE,"",'[35]Récolte_N'!$F$15)</f>
        <v>1400</v>
      </c>
      <c r="N27" s="124">
        <f t="shared" si="7"/>
        <v>56.5</v>
      </c>
      <c r="O27" s="125">
        <f>IF(ISERROR('[35]Récolte_N'!$H$15)=TRUE,"",'[35]Récolte_N'!$H$15)</f>
        <v>7910</v>
      </c>
      <c r="P27" s="200">
        <f>'[3]TR'!$AI184</f>
        <v>2321.9</v>
      </c>
    </row>
    <row r="28" spans="1:16" ht="12">
      <c r="A28" s="132" t="s">
        <v>61</v>
      </c>
      <c r="B28" s="124">
        <f>IF(ISERROR('[36]Récolte_N'!$F$15)=TRUE,"",'[36]Récolte_N'!$F$15)</f>
        <v>9800</v>
      </c>
      <c r="C28" s="124">
        <f t="shared" si="0"/>
        <v>58.285714285714285</v>
      </c>
      <c r="D28" s="125">
        <f>IF(ISERROR('[36]Récolte_N'!$H$15)=TRUE,"",'[36]Récolte_N'!$H$15)</f>
        <v>57120</v>
      </c>
      <c r="E28" s="134">
        <f t="shared" si="4"/>
        <v>54838</v>
      </c>
      <c r="F28" s="200">
        <f>IF(ISERROR('[36]Récolte_N'!$I$15)=TRUE,"",'[36]Récolte_N'!$I$15)</f>
        <v>25000</v>
      </c>
      <c r="G28" s="201">
        <f t="shared" si="5"/>
        <v>23053.454</v>
      </c>
      <c r="H28" s="127">
        <f t="shared" si="3"/>
        <v>0.08443619771683664</v>
      </c>
      <c r="I28" s="128">
        <f t="shared" si="2"/>
        <v>32120</v>
      </c>
      <c r="J28" s="136">
        <f t="shared" si="6"/>
        <v>31784.546</v>
      </c>
      <c r="L28" s="100" t="s">
        <v>61</v>
      </c>
      <c r="M28" s="124">
        <f>IF(ISERROR('[37]Récolte_N'!$F$15)=TRUE,"",'[37]Récolte_N'!$F$15)</f>
        <v>10040</v>
      </c>
      <c r="N28" s="124">
        <f t="shared" si="7"/>
        <v>54.6195219123506</v>
      </c>
      <c r="O28" s="125">
        <f>IF(ISERROR('[37]Récolte_N'!$H$15)=TRUE,"",'[37]Récolte_N'!$H$15)</f>
        <v>54838</v>
      </c>
      <c r="P28" s="200">
        <f>'[3]TR'!$AI185</f>
        <v>23053.454</v>
      </c>
    </row>
    <row r="29" spans="1:16" ht="12">
      <c r="A29" s="132" t="s">
        <v>28</v>
      </c>
      <c r="B29" s="124">
        <f>IF(ISERROR('[38]Récolte_N'!$F$15)=TRUE,"",'[38]Récolte_N'!$F$15)</f>
        <v>45504</v>
      </c>
      <c r="C29" s="124">
        <f t="shared" si="0"/>
        <v>48.73241912798875</v>
      </c>
      <c r="D29" s="125">
        <f>IF(ISERROR('[38]Récolte_N'!$H$15)=TRUE,"",'[38]Récolte_N'!$H$15)</f>
        <v>221752</v>
      </c>
      <c r="E29" s="125">
        <f>O29</f>
        <v>184300</v>
      </c>
      <c r="F29" s="200">
        <f>IF(ISERROR('[38]Récolte_N'!$I$15)=TRUE,"",'[38]Récolte_N'!$I$15)</f>
        <v>100000</v>
      </c>
      <c r="G29" s="201">
        <f t="shared" si="5"/>
        <v>44262.93499999999</v>
      </c>
      <c r="H29" s="127">
        <f t="shared" si="3"/>
        <v>1.2592265966999254</v>
      </c>
      <c r="I29" s="128">
        <f t="shared" si="2"/>
        <v>121752</v>
      </c>
      <c r="J29" s="136">
        <f t="shared" si="6"/>
        <v>140037.065</v>
      </c>
      <c r="K29" s="15"/>
      <c r="L29" s="100" t="s">
        <v>28</v>
      </c>
      <c r="M29" s="124">
        <f>IF(ISERROR('[39]Récolte_N'!$F$15)=TRUE,"",'[39]Récolte_N'!$F$15)</f>
        <v>43400</v>
      </c>
      <c r="N29" s="124">
        <f t="shared" si="7"/>
        <v>42.465437788018434</v>
      </c>
      <c r="O29" s="125">
        <f>IF(ISERROR('[39]Récolte_N'!$H$15)=TRUE,"",'[39]Récolte_N'!$H$15)</f>
        <v>184300</v>
      </c>
      <c r="P29" s="200">
        <f>'[3]TR'!$AI186</f>
        <v>44262.93499999999</v>
      </c>
    </row>
    <row r="30" spans="1:16" ht="12">
      <c r="A30" s="132" t="s">
        <v>29</v>
      </c>
      <c r="B30" s="124">
        <f>IF(ISERROR('[40]Récolte_N'!$F$15)=TRUE,"",'[40]Récolte_N'!$F$15)</f>
        <v>6400</v>
      </c>
      <c r="C30" s="124">
        <f t="shared" si="0"/>
        <v>41.1484375</v>
      </c>
      <c r="D30" s="125">
        <f>IF(ISERROR('[40]Récolte_N'!$H$15)=TRUE,"",'[40]Récolte_N'!$H$15)</f>
        <v>26335</v>
      </c>
      <c r="E30" s="125">
        <f>O30</f>
        <v>21200</v>
      </c>
      <c r="F30" s="200">
        <f>IF(ISERROR('[40]Récolte_N'!$I$15)=TRUE,"",'[40]Récolte_N'!$I$15)</f>
        <v>3000</v>
      </c>
      <c r="G30" s="200">
        <f>P30</f>
        <v>3541.0159999999996</v>
      </c>
      <c r="H30" s="127">
        <f t="shared" si="3"/>
        <v>-0.15278552822127878</v>
      </c>
      <c r="I30" s="128">
        <f t="shared" si="2"/>
        <v>23335</v>
      </c>
      <c r="J30" s="129">
        <f>O30-G30</f>
        <v>17658.984</v>
      </c>
      <c r="L30" s="100" t="s">
        <v>29</v>
      </c>
      <c r="M30" s="124">
        <f>IF(ISERROR('[41]Récolte_N'!$F$15)=TRUE,"",'[41]Récolte_N'!$F$15)</f>
        <v>6050</v>
      </c>
      <c r="N30" s="124">
        <f t="shared" si="7"/>
        <v>35.04132231404959</v>
      </c>
      <c r="O30" s="125">
        <f>IF(ISERROR('[41]Récolte_N'!$H$15)=TRUE,"",'[41]Récolte_N'!$H$15)</f>
        <v>21200</v>
      </c>
      <c r="P30" s="200">
        <f>'[3]TR'!$AI187</f>
        <v>3541.0159999999996</v>
      </c>
    </row>
    <row r="31" spans="1:16" ht="12.75">
      <c r="A31" s="92"/>
      <c r="B31" s="137"/>
      <c r="C31" s="137"/>
      <c r="D31" s="33"/>
      <c r="E31" s="138"/>
      <c r="F31" s="139"/>
      <c r="G31" s="139"/>
      <c r="H31" s="140"/>
      <c r="I31" s="141"/>
      <c r="J31" s="142"/>
      <c r="L31" s="100"/>
      <c r="M31" s="143"/>
      <c r="N31" s="143"/>
      <c r="O31" s="143"/>
      <c r="P31" s="139"/>
    </row>
    <row r="32" spans="1:16" ht="15.75" thickBot="1">
      <c r="A32" s="144" t="s">
        <v>30</v>
      </c>
      <c r="B32" s="145">
        <f>IF(SUM(B11:B30)=0,"",SUM(B11:B30))</f>
        <v>413818</v>
      </c>
      <c r="C32" s="145">
        <f>IF(OR(B32="",B32=0),"",(D32/B32)*10)</f>
        <v>55.87732190418174</v>
      </c>
      <c r="D32" s="145">
        <f>IF(SUM(D11:D30)=0,"",SUM(D11:D30))</f>
        <v>2312304.159574468</v>
      </c>
      <c r="E32" s="146">
        <f>IF(SUM(E11:E30)=0,"",SUM(E11:E30))</f>
        <v>1981873.5</v>
      </c>
      <c r="F32" s="147">
        <f>IF(SUM(F11:F30)=0,"",SUM(F11:F30))</f>
        <v>1064675</v>
      </c>
      <c r="G32" s="148">
        <f>IF(SUM(G11:G30)=0,"",SUM(G11:G30))</f>
        <v>746129.8679999999</v>
      </c>
      <c r="H32" s="149">
        <f>IF(OR(F32=0,F32=""),"",(F32/G32)-1)</f>
        <v>0.42692987596631116</v>
      </c>
      <c r="I32" s="153">
        <f>SUM(I11:I30)</f>
        <v>1247629.1595744682</v>
      </c>
      <c r="J32" s="150">
        <f>SUM(J11:J30)</f>
        <v>1235743.632</v>
      </c>
      <c r="L32" s="151" t="s">
        <v>30</v>
      </c>
      <c r="M32" s="152">
        <f>IF(SUM(M11:M30)=0,"",SUM(M11:M30))</f>
        <v>390659</v>
      </c>
      <c r="N32" s="152">
        <f>IF(OR(M32="",M32=0),"",(O32/M32)*10)</f>
        <v>50.731545926242575</v>
      </c>
      <c r="O32" s="153">
        <f>IF(SUM(O11:O30)=0,"",SUM(O11:O30))</f>
        <v>1981873.5</v>
      </c>
      <c r="P32" s="202">
        <f>IF(SUM(P11:P30)=0,"",SUM(P11:P30))</f>
        <v>746129.8679999999</v>
      </c>
    </row>
    <row r="33" spans="1:9" ht="12.75" thickTop="1">
      <c r="A33" s="159" t="s">
        <v>101</v>
      </c>
      <c r="B33" s="160">
        <f>M32</f>
        <v>390659</v>
      </c>
      <c r="C33" s="160">
        <f>(D33/B33)*10</f>
        <v>50.731545926242575</v>
      </c>
      <c r="D33" s="160">
        <f>O32</f>
        <v>1981873.5</v>
      </c>
      <c r="F33" s="160">
        <f>P32</f>
        <v>746129.8679999999</v>
      </c>
      <c r="G33" s="156"/>
      <c r="H33" s="157"/>
      <c r="I33" s="158"/>
    </row>
    <row r="34" spans="1:9" ht="12">
      <c r="A34" s="159" t="s">
        <v>31</v>
      </c>
      <c r="B34" s="163">
        <f>IF(OR(B32="",B32=0),"",(B32/B33)-1)</f>
        <v>0.05928188010515556</v>
      </c>
      <c r="C34" s="163">
        <f>IF(OR(C32="",C32=0),"",(C32/C33)-1)</f>
        <v>0.10143148378368938</v>
      </c>
      <c r="D34" s="163">
        <f>IF(OR(D32="",D32=0),"",(D32/D33)-1)</f>
        <v>0.16672641294939772</v>
      </c>
      <c r="F34" s="163">
        <f>IF(OR(F32="",F32=0),"",(F32/F33)-1)</f>
        <v>0.42692987596631116</v>
      </c>
      <c r="G34" s="156"/>
      <c r="H34" s="157"/>
      <c r="I34" s="158"/>
    </row>
    <row r="35" spans="2:9" ht="12">
      <c r="B35" s="9"/>
      <c r="C35" s="9"/>
      <c r="D35" s="9"/>
      <c r="E35" s="9"/>
      <c r="F35" s="9"/>
      <c r="G35" s="156"/>
      <c r="H35" s="157"/>
      <c r="I35" s="158"/>
    </row>
    <row r="36" spans="2:9" ht="12.75" thickBot="1">
      <c r="B36" s="9"/>
      <c r="C36" s="9"/>
      <c r="D36" s="9"/>
      <c r="E36" s="9"/>
      <c r="F36" s="9"/>
      <c r="G36" s="156"/>
      <c r="H36" s="157"/>
      <c r="I36" s="158"/>
    </row>
    <row r="37" spans="1:7" ht="12.75">
      <c r="A37" s="165" t="s">
        <v>0</v>
      </c>
      <c r="B37" s="166" t="s">
        <v>4</v>
      </c>
      <c r="C37" s="167" t="s">
        <v>4</v>
      </c>
      <c r="D37" s="168" t="s">
        <v>4</v>
      </c>
      <c r="E37" s="168" t="s">
        <v>4</v>
      </c>
      <c r="F37" s="169" t="s">
        <v>45</v>
      </c>
      <c r="G37" s="170" t="s">
        <v>46</v>
      </c>
    </row>
    <row r="38" spans="1:7" ht="12">
      <c r="A38" s="92"/>
      <c r="B38" s="171" t="s">
        <v>47</v>
      </c>
      <c r="C38" s="172" t="s">
        <v>47</v>
      </c>
      <c r="D38" s="173" t="s">
        <v>47</v>
      </c>
      <c r="E38" s="173" t="s">
        <v>47</v>
      </c>
      <c r="F38" s="174" t="s">
        <v>48</v>
      </c>
      <c r="G38" s="175" t="s">
        <v>49</v>
      </c>
    </row>
    <row r="39" spans="1:7" ht="12.75">
      <c r="A39" s="92"/>
      <c r="B39" s="176" t="s">
        <v>110</v>
      </c>
      <c r="C39" s="177" t="s">
        <v>111</v>
      </c>
      <c r="D39" s="178" t="s">
        <v>110</v>
      </c>
      <c r="E39" s="178" t="s">
        <v>111</v>
      </c>
      <c r="F39" s="174" t="s">
        <v>50</v>
      </c>
      <c r="G39" s="175" t="s">
        <v>13</v>
      </c>
    </row>
    <row r="40" spans="1:7" ht="12">
      <c r="A40" s="92"/>
      <c r="B40" s="179" t="s">
        <v>51</v>
      </c>
      <c r="C40" s="180" t="s">
        <v>51</v>
      </c>
      <c r="D40" s="181" t="s">
        <v>52</v>
      </c>
      <c r="E40" s="181" t="s">
        <v>52</v>
      </c>
      <c r="F40" s="182" t="s">
        <v>47</v>
      </c>
      <c r="G40" s="183"/>
    </row>
    <row r="41" spans="1:7" ht="12">
      <c r="A41" s="123" t="s">
        <v>14</v>
      </c>
      <c r="B41" s="57">
        <f>'[42]TR'!$AI168</f>
        <v>35345.5</v>
      </c>
      <c r="C41" s="32">
        <f>'[3]TR'!$AE168</f>
        <v>19359.51</v>
      </c>
      <c r="D41" s="184">
        <f aca="true" t="shared" si="8" ref="D41:E60">IF(OR(F11="",F11=0),"",B41/F11)</f>
        <v>0.9363046357615894</v>
      </c>
      <c r="E41" s="49">
        <f t="shared" si="8"/>
        <v>0.9079547005432388</v>
      </c>
      <c r="F41" s="185">
        <f>IF(OR(D41="",D41=0),"",(D41-E41)*100)</f>
        <v>2.834993521835061</v>
      </c>
      <c r="G41" s="156">
        <f aca="true" t="shared" si="9" ref="G41:G60">IF(D11="","",(F11/D11))</f>
        <v>0.37173806006893156</v>
      </c>
    </row>
    <row r="42" spans="1:7" ht="12">
      <c r="A42" s="132" t="s">
        <v>62</v>
      </c>
      <c r="B42" s="32">
        <f>'[42]TR'!$AI169</f>
        <v>65636.7</v>
      </c>
      <c r="C42" s="32">
        <f>'[3]TR'!$AE169</f>
        <v>33497.811</v>
      </c>
      <c r="D42" s="49">
        <f t="shared" si="8"/>
        <v>0.8991328767123288</v>
      </c>
      <c r="E42" s="49">
        <f t="shared" si="8"/>
        <v>0.792451671897229</v>
      </c>
      <c r="F42" s="185">
        <f>IF(OR(D42="",D42=0),"",(D42-E42)*100)</f>
        <v>10.66812048150998</v>
      </c>
      <c r="G42" s="156">
        <f t="shared" si="9"/>
        <v>0.1928665785997358</v>
      </c>
    </row>
    <row r="43" spans="1:7" ht="12">
      <c r="A43" s="132" t="s">
        <v>15</v>
      </c>
      <c r="B43" s="32">
        <f>'[42]TR'!$AI170</f>
        <v>27903.4</v>
      </c>
      <c r="C43" s="32">
        <f>'[3]TR'!$AE170</f>
        <v>22564.174000000003</v>
      </c>
      <c r="D43" s="49">
        <f t="shared" si="8"/>
        <v>0.8329373134328358</v>
      </c>
      <c r="E43" s="49">
        <f t="shared" si="8"/>
        <v>0.7853103547717626</v>
      </c>
      <c r="F43" s="185">
        <f aca="true" t="shared" si="10" ref="F43:F59">IF(OR(D43="",D43=0),"",(D43-E43)*100)</f>
        <v>4.762695866107325</v>
      </c>
      <c r="G43" s="156">
        <f t="shared" si="9"/>
        <v>0.2707289477937611</v>
      </c>
    </row>
    <row r="44" spans="1:7" ht="12">
      <c r="A44" s="132" t="s">
        <v>59</v>
      </c>
      <c r="B44" s="32">
        <f>'[42]TR'!$AI171</f>
        <v>11304.6</v>
      </c>
      <c r="C44" s="32">
        <f>'[3]TR'!$AE171</f>
        <v>12844.908</v>
      </c>
      <c r="D44" s="49">
        <f t="shared" si="8"/>
        <v>0.8695846153846154</v>
      </c>
      <c r="E44" s="49">
        <f t="shared" si="8"/>
        <v>0.893742291026144</v>
      </c>
      <c r="F44" s="185">
        <f t="shared" si="10"/>
        <v>-2.4157675641528598</v>
      </c>
      <c r="G44" s="156">
        <f t="shared" si="9"/>
        <v>0.41035353535353536</v>
      </c>
    </row>
    <row r="45" spans="1:7" ht="12">
      <c r="A45" s="132" t="s">
        <v>16</v>
      </c>
      <c r="B45" s="32">
        <f>'[42]TR'!$AI172</f>
        <v>3395.4</v>
      </c>
      <c r="C45" s="32">
        <f>'[3]TR'!$AE172</f>
        <v>5524.269</v>
      </c>
      <c r="D45" s="49">
        <f t="shared" si="8"/>
        <v>0.7545333333333334</v>
      </c>
      <c r="E45" s="49">
        <f t="shared" si="8"/>
        <v>0.8786478452624435</v>
      </c>
      <c r="F45" s="185">
        <f t="shared" si="10"/>
        <v>-12.411451192911017</v>
      </c>
      <c r="G45" s="156">
        <f t="shared" si="9"/>
        <v>0.3456221198156682</v>
      </c>
    </row>
    <row r="46" spans="1:7" ht="12">
      <c r="A46" s="132" t="s">
        <v>17</v>
      </c>
      <c r="B46" s="32">
        <f>'[42]TR'!$AI173</f>
        <v>6348.5</v>
      </c>
      <c r="C46" s="32">
        <f>'[3]TR'!$AE173</f>
        <v>4094.89</v>
      </c>
      <c r="D46" s="49">
        <f t="shared" si="8"/>
        <v>0.9766923076923076</v>
      </c>
      <c r="E46" s="49">
        <f t="shared" si="8"/>
        <v>0.9169463857458591</v>
      </c>
      <c r="F46" s="185">
        <f t="shared" si="10"/>
        <v>5.974592194644856</v>
      </c>
      <c r="G46" s="156">
        <f t="shared" si="9"/>
        <v>0.4482758620689655</v>
      </c>
    </row>
    <row r="47" spans="1:7" ht="12">
      <c r="A47" s="132" t="s">
        <v>18</v>
      </c>
      <c r="B47" s="32">
        <f>'[42]TR'!$AI174</f>
        <v>35393.2</v>
      </c>
      <c r="C47" s="32">
        <f>'[3]TR'!$AE174</f>
        <v>25382.399</v>
      </c>
      <c r="D47" s="49">
        <f t="shared" si="8"/>
        <v>0.9831444444444444</v>
      </c>
      <c r="E47" s="49">
        <f t="shared" si="8"/>
        <v>0.9142100374448523</v>
      </c>
      <c r="F47" s="185">
        <f t="shared" si="10"/>
        <v>6.893440699959208</v>
      </c>
      <c r="G47" s="156">
        <f t="shared" si="9"/>
        <v>0.2814698983580923</v>
      </c>
    </row>
    <row r="48" spans="1:7" ht="12">
      <c r="A48" s="132" t="s">
        <v>20</v>
      </c>
      <c r="B48" s="32">
        <f>'[42]TR'!$AI175</f>
        <v>3340.8</v>
      </c>
      <c r="C48" s="32">
        <f>'[3]TR'!$AE175</f>
        <v>2147.54</v>
      </c>
      <c r="D48" s="49">
        <f t="shared" si="8"/>
        <v>0.9545142857142858</v>
      </c>
      <c r="E48" s="49">
        <f t="shared" si="8"/>
        <v>0.9075403684186061</v>
      </c>
      <c r="F48" s="185">
        <f t="shared" si="10"/>
        <v>4.697391729567968</v>
      </c>
      <c r="G48" s="156">
        <f t="shared" si="9"/>
        <v>0.2578268876611418</v>
      </c>
    </row>
    <row r="49" spans="1:7" ht="12">
      <c r="A49" s="132" t="s">
        <v>42</v>
      </c>
      <c r="B49" s="32">
        <f>'[42]TR'!$AI176</f>
        <v>12534.2</v>
      </c>
      <c r="C49" s="32">
        <f>'[3]TR'!$AE176</f>
        <v>10900.175</v>
      </c>
      <c r="D49" s="49">
        <f t="shared" si="8"/>
        <v>0.9477655954631381</v>
      </c>
      <c r="E49" s="49">
        <f t="shared" si="8"/>
        <v>0.9356296291464036</v>
      </c>
      <c r="F49" s="185">
        <f t="shared" si="10"/>
        <v>1.2135966316734526</v>
      </c>
      <c r="G49" s="156">
        <f t="shared" si="9"/>
        <v>0.4943001308166698</v>
      </c>
    </row>
    <row r="50" spans="1:7" ht="12">
      <c r="A50" s="132" t="s">
        <v>21</v>
      </c>
      <c r="B50" s="32">
        <f>'[42]TR'!$AI177</f>
        <v>18193</v>
      </c>
      <c r="C50" s="32">
        <f>'[3]TR'!$AE177</f>
        <v>23771.811</v>
      </c>
      <c r="D50" s="49">
        <f t="shared" si="8"/>
        <v>0.9575263157894737</v>
      </c>
      <c r="E50" s="49">
        <f t="shared" si="8"/>
        <v>0.9274530992032742</v>
      </c>
      <c r="F50" s="185">
        <f t="shared" si="10"/>
        <v>3.0073216586199436</v>
      </c>
      <c r="G50" s="156">
        <f t="shared" si="9"/>
        <v>0.3333333333333333</v>
      </c>
    </row>
    <row r="51" spans="1:7" ht="12">
      <c r="A51" s="132" t="s">
        <v>60</v>
      </c>
      <c r="B51" s="32">
        <f>'[42]TR'!$AI178</f>
        <v>2504.8</v>
      </c>
      <c r="C51" s="32">
        <f>'[3]TR'!$AE178</f>
        <v>2983.48</v>
      </c>
      <c r="D51" s="49">
        <f t="shared" si="8"/>
        <v>0.9277037037037038</v>
      </c>
      <c r="E51" s="49">
        <f t="shared" si="8"/>
        <v>0.9807046262877279</v>
      </c>
      <c r="F51" s="185">
        <f t="shared" si="10"/>
        <v>-5.300092258402412</v>
      </c>
      <c r="G51" s="156">
        <f t="shared" si="9"/>
        <v>0.24324324324324326</v>
      </c>
    </row>
    <row r="52" spans="1:7" ht="12">
      <c r="A52" s="132" t="s">
        <v>22</v>
      </c>
      <c r="B52" s="32">
        <f>'[42]TR'!$AI179</f>
        <v>272438.6</v>
      </c>
      <c r="C52" s="32">
        <f>'[3]TR'!$AE179</f>
        <v>234894.97</v>
      </c>
      <c r="D52" s="49">
        <f t="shared" si="8"/>
        <v>0.9021145695364238</v>
      </c>
      <c r="E52" s="49">
        <f t="shared" si="8"/>
        <v>0.9702807265240941</v>
      </c>
      <c r="F52" s="185">
        <f t="shared" si="10"/>
        <v>-6.816615698767037</v>
      </c>
      <c r="G52" s="156">
        <f t="shared" si="9"/>
        <v>0.8022651300864656</v>
      </c>
    </row>
    <row r="53" spans="1:7" ht="12">
      <c r="A53" s="132" t="s">
        <v>23</v>
      </c>
      <c r="B53" s="32">
        <f>'[42]TR'!$AI180</f>
        <v>202302.7</v>
      </c>
      <c r="C53" s="32">
        <f>'[3]TR'!$AE180</f>
        <v>122712.76900000003</v>
      </c>
      <c r="D53" s="49">
        <f t="shared" si="8"/>
        <v>0.9112734234234234</v>
      </c>
      <c r="E53" s="49">
        <f t="shared" si="8"/>
        <v>0.8766703842815167</v>
      </c>
      <c r="F53" s="185">
        <f t="shared" si="10"/>
        <v>3.4603039141906766</v>
      </c>
      <c r="G53" s="156">
        <f t="shared" si="9"/>
        <v>0.5582097058083982</v>
      </c>
    </row>
    <row r="54" spans="1:7" ht="12">
      <c r="A54" s="132" t="s">
        <v>24</v>
      </c>
      <c r="B54" s="32">
        <f>'[42]TR'!$AI181</f>
        <v>83406.2</v>
      </c>
      <c r="C54" s="32">
        <f>'[3]TR'!$AE181</f>
        <v>55589.21599999999</v>
      </c>
      <c r="D54" s="49">
        <f t="shared" si="8"/>
        <v>0.8968408602150537</v>
      </c>
      <c r="E54" s="49">
        <f t="shared" si="8"/>
        <v>0.8666120969281028</v>
      </c>
      <c r="F54" s="185">
        <f t="shared" si="10"/>
        <v>3.02287632869509</v>
      </c>
      <c r="G54" s="156">
        <f t="shared" si="9"/>
        <v>0.5688073394495413</v>
      </c>
    </row>
    <row r="55" spans="1:7" ht="12">
      <c r="A55" s="132" t="s">
        <v>25</v>
      </c>
      <c r="B55" s="32">
        <f>'[42]TR'!$AI182</f>
        <v>4488.9</v>
      </c>
      <c r="C55" s="32">
        <f>'[3]TR'!$AE182</f>
        <v>2814.64</v>
      </c>
      <c r="D55" s="49">
        <f t="shared" si="8"/>
        <v>0.6906</v>
      </c>
      <c r="E55" s="49">
        <f t="shared" si="8"/>
        <v>0.7765916647122932</v>
      </c>
      <c r="F55" s="185">
        <f t="shared" si="10"/>
        <v>-8.599166471229324</v>
      </c>
      <c r="G55" s="156">
        <f t="shared" si="9"/>
        <v>0.7255274026118986</v>
      </c>
    </row>
    <row r="56" spans="1:7" ht="12">
      <c r="A56" s="132" t="s">
        <v>26</v>
      </c>
      <c r="B56" s="32">
        <f>'[42]TR'!$AI183</f>
        <v>59779.8</v>
      </c>
      <c r="C56" s="32">
        <f>'[3]TR'!$AE183</f>
        <v>29360.78</v>
      </c>
      <c r="D56" s="49">
        <f t="shared" si="8"/>
        <v>0.8922358208955224</v>
      </c>
      <c r="E56" s="49">
        <f t="shared" si="8"/>
        <v>0.83388019766071</v>
      </c>
      <c r="F56" s="185">
        <f t="shared" si="10"/>
        <v>5.835562323481247</v>
      </c>
      <c r="G56" s="156">
        <f t="shared" si="9"/>
        <v>0.4382522239665097</v>
      </c>
    </row>
    <row r="57" spans="1:7" ht="12">
      <c r="A57" s="132" t="s">
        <v>27</v>
      </c>
      <c r="B57" s="32">
        <f>'[42]TR'!$AI184</f>
        <v>3429.2</v>
      </c>
      <c r="C57" s="32">
        <f>'[3]TR'!$AE184</f>
        <v>2053</v>
      </c>
      <c r="D57" s="49">
        <f t="shared" si="8"/>
        <v>0.9797714285714285</v>
      </c>
      <c r="E57" s="49">
        <f t="shared" si="8"/>
        <v>0.8841896722511736</v>
      </c>
      <c r="F57" s="185">
        <f t="shared" si="10"/>
        <v>9.55817563202549</v>
      </c>
      <c r="G57" s="156">
        <f t="shared" si="9"/>
        <v>0.4214836223506744</v>
      </c>
    </row>
    <row r="58" spans="1:7" ht="12">
      <c r="A58" s="132" t="s">
        <v>61</v>
      </c>
      <c r="B58" s="32">
        <f>'[42]TR'!$AI185</f>
        <v>23742.4</v>
      </c>
      <c r="C58" s="32">
        <f>'[3]TR'!$AE185</f>
        <v>20508.773999999998</v>
      </c>
      <c r="D58" s="49">
        <f t="shared" si="8"/>
        <v>0.9496960000000001</v>
      </c>
      <c r="E58" s="49">
        <f t="shared" si="8"/>
        <v>0.8896182758557566</v>
      </c>
      <c r="F58" s="185">
        <f t="shared" si="10"/>
        <v>6.00777241442435</v>
      </c>
      <c r="G58" s="156">
        <f t="shared" si="9"/>
        <v>0.4376750700280112</v>
      </c>
    </row>
    <row r="59" spans="1:7" ht="12">
      <c r="A59" s="132" t="s">
        <v>28</v>
      </c>
      <c r="B59" s="32">
        <f>'[42]TR'!$AI186</f>
        <v>64355.5</v>
      </c>
      <c r="C59" s="32">
        <f>'[3]TR'!$AE186</f>
        <v>39878.19699999999</v>
      </c>
      <c r="D59" s="49">
        <f t="shared" si="8"/>
        <v>0.643555</v>
      </c>
      <c r="E59" s="49">
        <f t="shared" si="8"/>
        <v>0.9009388329083917</v>
      </c>
      <c r="F59" s="185">
        <f t="shared" si="10"/>
        <v>-25.738383290839174</v>
      </c>
      <c r="G59" s="156">
        <f t="shared" si="9"/>
        <v>0.45095421912767414</v>
      </c>
    </row>
    <row r="60" spans="1:7" ht="12">
      <c r="A60" s="132" t="s">
        <v>29</v>
      </c>
      <c r="B60" s="32">
        <f>'[42]TR'!$AI187</f>
        <v>2453.3</v>
      </c>
      <c r="C60" s="32">
        <f>'[3]TR'!$AE187</f>
        <v>3143.411</v>
      </c>
      <c r="D60" s="49">
        <f t="shared" si="8"/>
        <v>0.8177666666666668</v>
      </c>
      <c r="E60" s="49">
        <f t="shared" si="8"/>
        <v>0.8877144299828073</v>
      </c>
      <c r="F60" s="185">
        <f>IF(OR(D60="",D60=0),"",(D60-E60)*100)</f>
        <v>-6.99477633161405</v>
      </c>
      <c r="G60" s="156">
        <f t="shared" si="9"/>
        <v>0.11391684070628441</v>
      </c>
    </row>
    <row r="61" spans="1:7" ht="12">
      <c r="A61" s="92"/>
      <c r="B61" s="32"/>
      <c r="C61" s="32"/>
      <c r="D61" s="186"/>
      <c r="E61" s="49">
        <f>IF(OR(G31="",G31=0),"",C61/G31)</f>
      </c>
      <c r="F61" s="185"/>
      <c r="G61" s="156"/>
    </row>
    <row r="62" spans="1:7" ht="12.75" thickBot="1">
      <c r="A62" s="187" t="s">
        <v>30</v>
      </c>
      <c r="B62" s="188">
        <f>IF(SUM(B41:B60)=0,"",SUM(B41:B60))</f>
        <v>938296.7</v>
      </c>
      <c r="C62" s="188">
        <f>IF(SUM(C41:C60)=0,"",SUM(C41:C60))</f>
        <v>674026.724</v>
      </c>
      <c r="D62" s="189">
        <f>IF(OR(F32="",F32=0),"",B62/F32)</f>
        <v>0.8812987061779416</v>
      </c>
      <c r="E62" s="190">
        <f>IF(OR(G32="",G32=0),"",C62/G32)</f>
        <v>0.9033638149438084</v>
      </c>
      <c r="F62" s="191">
        <f>IF(OR(D62="",D62=0),"",(D62-E62)*100)</f>
        <v>-2.206510876586676</v>
      </c>
      <c r="G62" s="192">
        <f>IF(D32="","",(F32/D32))</f>
        <v>0.4604389935431035</v>
      </c>
    </row>
    <row r="63" spans="2:7" ht="10.5">
      <c r="B63" s="9"/>
      <c r="C63" s="9"/>
      <c r="D63" s="9"/>
      <c r="E63" s="9"/>
      <c r="F63" s="9"/>
      <c r="G63" s="9"/>
    </row>
  </sheetData>
  <mergeCells count="1">
    <mergeCell ref="B7:E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showGridLines="0" workbookViewId="0" topLeftCell="B1">
      <pane xSplit="1" topLeftCell="C2" activePane="topRight" state="frozen"/>
      <selection pane="topLeft" activeCell="B3" sqref="B3"/>
      <selection pane="topRight" activeCell="B3" sqref="B3"/>
    </sheetView>
  </sheetViews>
  <sheetFormatPr defaultColWidth="12" defaultRowHeight="11.25"/>
  <cols>
    <col min="1" max="1" width="5.66015625" style="9" customWidth="1"/>
    <col min="2" max="2" width="32.83203125" style="9" customWidth="1"/>
    <col min="3" max="3" width="14.66015625" style="69" customWidth="1"/>
    <col min="4" max="4" width="14.66015625" style="70" customWidth="1"/>
    <col min="5" max="5" width="14.16015625" style="69" customWidth="1"/>
    <col min="6" max="7" width="14.66015625" style="69" customWidth="1"/>
    <col min="8" max="8" width="14.66015625" style="73" customWidth="1"/>
    <col min="9" max="9" width="16.5" style="71" customWidth="1"/>
    <col min="10" max="10" width="14.66015625" style="9" customWidth="1"/>
    <col min="11" max="12" width="13.66015625" style="9" customWidth="1"/>
    <col min="13" max="13" width="22" style="9" customWidth="1"/>
    <col min="14" max="14" width="20.16015625" style="9" bestFit="1" customWidth="1"/>
    <col min="15" max="15" width="10.66015625" style="9" customWidth="1"/>
    <col min="16" max="17" width="13.66015625" style="9" customWidth="1"/>
    <col min="18" max="16384" width="11.5" style="9" customWidth="1"/>
  </cols>
  <sheetData>
    <row r="1" spans="1:2" ht="12">
      <c r="A1" s="9" t="s">
        <v>32</v>
      </c>
      <c r="B1" s="72"/>
    </row>
    <row r="2" spans="1:5" ht="12" thickBot="1">
      <c r="A2" s="9">
        <v>18512</v>
      </c>
      <c r="B2" s="210"/>
      <c r="E2" s="75"/>
    </row>
    <row r="3" ht="15" customHeight="1" hidden="1">
      <c r="A3" s="9">
        <v>31465</v>
      </c>
    </row>
    <row r="4" spans="1:5" s="21" customFormat="1" ht="15" customHeight="1" hidden="1" thickBot="1">
      <c r="A4" s="21">
        <v>6356</v>
      </c>
      <c r="B4" s="76"/>
      <c r="D4" s="75"/>
      <c r="E4" s="77"/>
    </row>
    <row r="5" spans="1:10" ht="30">
      <c r="A5" s="9">
        <v>13608</v>
      </c>
      <c r="B5" s="78" t="s">
        <v>97</v>
      </c>
      <c r="C5" s="78"/>
      <c r="D5" s="79"/>
      <c r="E5" s="80"/>
      <c r="F5" s="80"/>
      <c r="G5" s="80"/>
      <c r="H5" s="80"/>
      <c r="I5" s="81"/>
      <c r="J5" s="82"/>
    </row>
    <row r="6" spans="1:8" ht="15" customHeight="1">
      <c r="A6" s="9">
        <v>7877</v>
      </c>
      <c r="B6" s="83"/>
      <c r="C6" s="15"/>
      <c r="D6" s="15"/>
      <c r="E6" s="15"/>
      <c r="F6" s="15"/>
      <c r="G6" s="15"/>
      <c r="H6" s="15"/>
    </row>
    <row r="7" ht="11.25" thickBot="1">
      <c r="A7" s="9">
        <v>1679</v>
      </c>
    </row>
    <row r="8" spans="1:21" ht="16.5" thickTop="1">
      <c r="A8" s="9">
        <v>16914</v>
      </c>
      <c r="B8" s="84" t="s">
        <v>0</v>
      </c>
      <c r="C8" s="300" t="s">
        <v>1</v>
      </c>
      <c r="D8" s="301"/>
      <c r="E8" s="301"/>
      <c r="F8" s="302"/>
      <c r="G8" s="85" t="s">
        <v>86</v>
      </c>
      <c r="H8" s="85" t="s">
        <v>63</v>
      </c>
      <c r="I8" s="86"/>
      <c r="J8" s="87" t="s">
        <v>3</v>
      </c>
      <c r="K8" s="87"/>
      <c r="L8" s="211" t="s">
        <v>34</v>
      </c>
      <c r="M8" s="212" t="s">
        <v>33</v>
      </c>
      <c r="N8" s="88" t="s">
        <v>0</v>
      </c>
      <c r="O8" s="89"/>
      <c r="P8" s="90" t="s">
        <v>1</v>
      </c>
      <c r="Q8" s="91"/>
      <c r="R8" s="85" t="s">
        <v>63</v>
      </c>
      <c r="S8" s="213" t="s">
        <v>36</v>
      </c>
      <c r="T8" s="213" t="s">
        <v>37</v>
      </c>
      <c r="U8" s="213" t="s">
        <v>38</v>
      </c>
    </row>
    <row r="9" spans="1:21" ht="12.75">
      <c r="A9" s="9">
        <v>7818</v>
      </c>
      <c r="B9" s="92"/>
      <c r="C9" s="93" t="s">
        <v>86</v>
      </c>
      <c r="D9" s="93" t="s">
        <v>86</v>
      </c>
      <c r="E9" s="93" t="s">
        <v>86</v>
      </c>
      <c r="F9" s="95" t="s">
        <v>63</v>
      </c>
      <c r="G9" s="96" t="s">
        <v>4</v>
      </c>
      <c r="H9" s="96" t="s">
        <v>4</v>
      </c>
      <c r="I9" s="97" t="s">
        <v>2</v>
      </c>
      <c r="J9" s="98"/>
      <c r="K9" s="99"/>
      <c r="L9" s="110" t="s">
        <v>35</v>
      </c>
      <c r="M9" s="214" t="s">
        <v>44</v>
      </c>
      <c r="N9" s="100" t="s">
        <v>87</v>
      </c>
      <c r="O9" s="101"/>
      <c r="P9" s="102"/>
      <c r="Q9" s="103"/>
      <c r="R9" s="96" t="s">
        <v>4</v>
      </c>
      <c r="S9" s="215" t="s">
        <v>95</v>
      </c>
      <c r="T9" s="215" t="s">
        <v>95</v>
      </c>
      <c r="U9" s="215" t="s">
        <v>95</v>
      </c>
    </row>
    <row r="10" spans="1:21" ht="12" customHeight="1">
      <c r="A10" s="9">
        <v>30702</v>
      </c>
      <c r="B10" s="92"/>
      <c r="C10" s="104" t="s">
        <v>5</v>
      </c>
      <c r="D10" s="105" t="s">
        <v>6</v>
      </c>
      <c r="E10" s="106" t="s">
        <v>7</v>
      </c>
      <c r="F10" s="107" t="s">
        <v>7</v>
      </c>
      <c r="G10" s="103" t="s">
        <v>8</v>
      </c>
      <c r="H10" s="103" t="s">
        <v>8</v>
      </c>
      <c r="I10" s="108" t="s">
        <v>13</v>
      </c>
      <c r="J10" s="109" t="s">
        <v>88</v>
      </c>
      <c r="K10" s="109" t="s">
        <v>64</v>
      </c>
      <c r="L10" s="216" t="s">
        <v>95</v>
      </c>
      <c r="M10" s="216" t="s">
        <v>95</v>
      </c>
      <c r="N10" s="100" t="s">
        <v>89</v>
      </c>
      <c r="O10" s="111" t="s">
        <v>5</v>
      </c>
      <c r="P10" s="112" t="s">
        <v>6</v>
      </c>
      <c r="Q10" s="111" t="s">
        <v>7</v>
      </c>
      <c r="R10" s="103" t="s">
        <v>8</v>
      </c>
      <c r="S10" s="215" t="s">
        <v>41</v>
      </c>
      <c r="T10" s="217" t="s">
        <v>40</v>
      </c>
      <c r="U10" s="217" t="s">
        <v>39</v>
      </c>
    </row>
    <row r="11" spans="1:21" ht="12">
      <c r="A11" s="9">
        <v>31458</v>
      </c>
      <c r="B11" s="113"/>
      <c r="C11" s="114" t="s">
        <v>9</v>
      </c>
      <c r="D11" s="115" t="s">
        <v>10</v>
      </c>
      <c r="E11" s="116" t="s">
        <v>11</v>
      </c>
      <c r="F11" s="117" t="s">
        <v>11</v>
      </c>
      <c r="G11" s="118" t="s">
        <v>12</v>
      </c>
      <c r="H11" s="118" t="s">
        <v>43</v>
      </c>
      <c r="I11" s="119"/>
      <c r="J11" s="120"/>
      <c r="K11" s="121"/>
      <c r="M11" s="218"/>
      <c r="N11" s="122"/>
      <c r="O11" s="118" t="s">
        <v>9</v>
      </c>
      <c r="P11" s="115" t="s">
        <v>10</v>
      </c>
      <c r="Q11" s="118" t="s">
        <v>11</v>
      </c>
      <c r="R11" s="118" t="s">
        <v>43</v>
      </c>
      <c r="S11" s="219"/>
      <c r="T11" s="220"/>
      <c r="U11" s="220"/>
    </row>
    <row r="12" spans="1:21" ht="13.5" customHeight="1">
      <c r="A12" s="9">
        <v>60665</v>
      </c>
      <c r="B12" s="123" t="s">
        <v>14</v>
      </c>
      <c r="C12" s="124">
        <f>IF(ISERROR('[1]Récolte_N'!$F$9)=TRUE,"",'[1]Récolte_N'!$F$9)</f>
        <v>106550</v>
      </c>
      <c r="D12" s="124">
        <f aca="true" t="shared" si="0" ref="D12:D31">IF(OR(C12="",C12=0),"",(E12/C12)*10)</f>
        <v>66.47114030971375</v>
      </c>
      <c r="E12" s="125">
        <f>IF(ISERROR('[1]Récolte_N'!$H$9)=TRUE,"",'[1]Récolte_N'!$H$9)</f>
        <v>708250</v>
      </c>
      <c r="F12" s="125">
        <f>Q12</f>
        <v>484150</v>
      </c>
      <c r="G12" s="126">
        <f>IF(ISERROR('[1]Récolte_N'!$I$9)=TRUE,"",'[1]Récolte_N'!$I$9)</f>
        <v>624500</v>
      </c>
      <c r="H12" s="126">
        <f>R12</f>
        <v>393949.46</v>
      </c>
      <c r="I12" s="127">
        <f>IF(OR(H12=0,H12=""),"",(G12/H12)-1)</f>
        <v>0.5852287245170991</v>
      </c>
      <c r="J12" s="128">
        <f>E12-G12</f>
        <v>83750</v>
      </c>
      <c r="K12" s="129">
        <f>Q12-H12</f>
        <v>90200.53999999998</v>
      </c>
      <c r="L12" s="221">
        <f>J12/K12-1</f>
        <v>-0.07151331909986325</v>
      </c>
      <c r="M12" s="261">
        <f>G12-H12</f>
        <v>230550.53999999998</v>
      </c>
      <c r="N12" s="131" t="s">
        <v>14</v>
      </c>
      <c r="O12" s="124">
        <f>IF(ISERROR('[2]Récolte_N'!$F$9)=TRUE,"",'[2]Récolte_N'!$F$9)</f>
        <v>95600</v>
      </c>
      <c r="P12" s="124">
        <f aca="true" t="shared" si="1" ref="P12:P19">IF(OR(O12="",O12=0),"",(Q12/O12)*10)</f>
        <v>50.64330543933054</v>
      </c>
      <c r="Q12" s="125">
        <f>IF(ISERROR('[2]Récolte_N'!$H$9)=TRUE,"",'[2]Récolte_N'!$H$9)</f>
        <v>484150</v>
      </c>
      <c r="R12" s="126">
        <f>'[3]BT'!$AI168</f>
        <v>393949.46</v>
      </c>
      <c r="S12" s="223">
        <f>E12-Q12</f>
        <v>224100</v>
      </c>
      <c r="T12" s="224">
        <f aca="true" t="shared" si="2" ref="T12:U27">C12-O12</f>
        <v>10950</v>
      </c>
      <c r="U12" s="225">
        <f t="shared" si="2"/>
        <v>15.827834870383207</v>
      </c>
    </row>
    <row r="13" spans="1:21" ht="13.5" customHeight="1">
      <c r="A13" s="9">
        <v>7280</v>
      </c>
      <c r="B13" s="132" t="s">
        <v>62</v>
      </c>
      <c r="C13" s="124">
        <f>IF(ISERROR('[4]Récolte_N'!$F$9)=TRUE,"",'[4]Récolte_N'!$F$9)</f>
        <v>134820</v>
      </c>
      <c r="D13" s="124">
        <f t="shared" si="0"/>
        <v>62.31493843643376</v>
      </c>
      <c r="E13" s="125">
        <f>IF(ISERROR('[4]Récolte_N'!$H$9)=TRUE,"",'[4]Récolte_N'!$H$9)</f>
        <v>840130</v>
      </c>
      <c r="F13" s="125">
        <f>Q13</f>
        <v>714934</v>
      </c>
      <c r="G13" s="126">
        <f>IF(ISERROR('[4]Récolte_N'!$I$9)=TRUE,"",'[4]Récolte_N'!$I$9)</f>
        <v>630000</v>
      </c>
      <c r="H13" s="126">
        <f>R13</f>
        <v>506173.6809999999</v>
      </c>
      <c r="I13" s="127">
        <f>IF(OR(H13=0,H13=""),"",(G13/H13)-1)</f>
        <v>0.24463207718617053</v>
      </c>
      <c r="J13" s="128">
        <f aca="true" t="shared" si="3" ref="J13:J31">E13-G13</f>
        <v>210130</v>
      </c>
      <c r="K13" s="129">
        <f>Q13-H13</f>
        <v>208760.31900000008</v>
      </c>
      <c r="L13" s="226">
        <f>J13/K13-1</f>
        <v>0.006561021781155363</v>
      </c>
      <c r="M13" s="262">
        <f aca="true" t="shared" si="4" ref="M13:M31">G13-H13</f>
        <v>123826.31900000008</v>
      </c>
      <c r="N13" s="133" t="s">
        <v>62</v>
      </c>
      <c r="O13" s="124">
        <f>IF(ISERROR('[5]Récolte_N'!$F$9)=TRUE,"",'[5]Récolte_N'!$F$9)</f>
        <v>131750</v>
      </c>
      <c r="P13" s="124">
        <f t="shared" si="1"/>
        <v>54.26444022770398</v>
      </c>
      <c r="Q13" s="125">
        <f>IF(ISERROR('[5]Récolte_N'!$H$9)=TRUE,"",'[5]Récolte_N'!$H$9)</f>
        <v>714934</v>
      </c>
      <c r="R13" s="126">
        <f>'[3]BT'!$AI169</f>
        <v>506173.6809999999</v>
      </c>
      <c r="S13" s="223">
        <f>E13-Q13</f>
        <v>125196</v>
      </c>
      <c r="T13" s="228">
        <f t="shared" si="2"/>
        <v>3070</v>
      </c>
      <c r="U13" s="229">
        <f t="shared" si="2"/>
        <v>8.050498208729785</v>
      </c>
    </row>
    <row r="14" spans="1:21" ht="13.5" customHeight="1">
      <c r="A14" s="9">
        <v>17376</v>
      </c>
      <c r="B14" s="132" t="s">
        <v>15</v>
      </c>
      <c r="C14" s="124">
        <f>IF(ISERROR('[6]Récolte_N'!$F$9)=TRUE,"",'[6]Récolte_N'!$F$9)</f>
        <v>300100</v>
      </c>
      <c r="D14" s="124">
        <f t="shared" si="0"/>
        <v>66.07097634121959</v>
      </c>
      <c r="E14" s="125">
        <f>IF(ISERROR('[6]Récolte_N'!$H$9)=TRUE,"",'[6]Récolte_N'!$H$9)</f>
        <v>1982790</v>
      </c>
      <c r="F14" s="134">
        <f>Q14</f>
        <v>1953730</v>
      </c>
      <c r="G14" s="126">
        <f>IF(ISERROR('[6]Récolte_N'!$I$9)=TRUE,"",'[6]Récolte_N'!$I$9)</f>
        <v>1900000</v>
      </c>
      <c r="H14" s="135">
        <f>R14</f>
        <v>1874214.405</v>
      </c>
      <c r="I14" s="127">
        <f aca="true" t="shared" si="5" ref="I14:I31">IF(OR(H14=0,H14=""),"",(G14/H14)-1)</f>
        <v>0.01375808174945714</v>
      </c>
      <c r="J14" s="128">
        <f>E14-G14</f>
        <v>82790</v>
      </c>
      <c r="K14" s="136">
        <f>Q14-H14</f>
        <v>79515.59499999997</v>
      </c>
      <c r="L14" s="226">
        <f aca="true" t="shared" si="6" ref="L14:L31">J14/K14-1</f>
        <v>0.041179406379340255</v>
      </c>
      <c r="M14" s="262">
        <f t="shared" si="4"/>
        <v>25785.594999999972</v>
      </c>
      <c r="N14" s="100" t="s">
        <v>15</v>
      </c>
      <c r="O14" s="124">
        <f>IF(ISERROR('[7]Récolte_N'!$F$9)=TRUE,"",'[7]Récolte_N'!$F$9)</f>
        <v>314400</v>
      </c>
      <c r="P14" s="124">
        <f t="shared" si="1"/>
        <v>62.141539440203566</v>
      </c>
      <c r="Q14" s="125">
        <f>IF(ISERROR('[7]Récolte_N'!$H$9)=TRUE,"",'[7]Récolte_N'!$H$9)</f>
        <v>1953730</v>
      </c>
      <c r="R14" s="126">
        <f>'[3]BT'!$AI170</f>
        <v>1874214.405</v>
      </c>
      <c r="S14" s="223">
        <f>E14-Q14</f>
        <v>29060</v>
      </c>
      <c r="T14" s="228">
        <f t="shared" si="2"/>
        <v>-14300</v>
      </c>
      <c r="U14" s="229">
        <f t="shared" si="2"/>
        <v>3.9294369010160253</v>
      </c>
    </row>
    <row r="15" spans="1:21" ht="13.5" customHeight="1">
      <c r="A15" s="9">
        <v>26391</v>
      </c>
      <c r="B15" s="132" t="s">
        <v>59</v>
      </c>
      <c r="C15" s="124">
        <f>IF(ISERROR('[8]Récolte_N'!$F$9)=TRUE,"",'[8]Récolte_N'!$F$9)</f>
        <v>63900</v>
      </c>
      <c r="D15" s="124">
        <f t="shared" si="0"/>
        <v>65</v>
      </c>
      <c r="E15" s="125">
        <f>IF(ISERROR('[8]Récolte_N'!$H$9)=TRUE,"",'[8]Récolte_N'!$H$9)</f>
        <v>415350</v>
      </c>
      <c r="F15" s="134">
        <f aca="true" t="shared" si="7" ref="F15:F30">Q15</f>
        <v>440700</v>
      </c>
      <c r="G15" s="126">
        <f>IF(ISERROR('[8]Récolte_N'!$I$9)=TRUE,"",'[8]Récolte_N'!$I$9)</f>
        <v>365000</v>
      </c>
      <c r="H15" s="135">
        <f aca="true" t="shared" si="8" ref="H15:H30">R15</f>
        <v>387355.101</v>
      </c>
      <c r="I15" s="127">
        <f t="shared" si="5"/>
        <v>-0.057712163702731356</v>
      </c>
      <c r="J15" s="128">
        <f>E15-G15</f>
        <v>50350</v>
      </c>
      <c r="K15" s="136">
        <f aca="true" t="shared" si="9" ref="K15:K30">Q15-H15</f>
        <v>53344.898999999976</v>
      </c>
      <c r="L15" s="226">
        <f t="shared" si="6"/>
        <v>-0.05614218146705985</v>
      </c>
      <c r="M15" s="262">
        <f t="shared" si="4"/>
        <v>-22355.101000000024</v>
      </c>
      <c r="N15" s="100" t="s">
        <v>59</v>
      </c>
      <c r="O15" s="124">
        <f>IF(ISERROR('[9]Récolte_N'!$F$9)=TRUE,"",'[9]Récolte_N'!$F$9)</f>
        <v>67800</v>
      </c>
      <c r="P15" s="124">
        <f t="shared" si="1"/>
        <v>65</v>
      </c>
      <c r="Q15" s="125">
        <f>IF(ISERROR('[9]Récolte_N'!$H$9)=TRUE,"",'[9]Récolte_N'!$H$9)</f>
        <v>440700</v>
      </c>
      <c r="R15" s="126">
        <f>'[3]BT'!$AI171</f>
        <v>387355.101</v>
      </c>
      <c r="S15" s="223">
        <f aca="true" t="shared" si="10" ref="S15:S30">E15-Q15</f>
        <v>-25350</v>
      </c>
      <c r="T15" s="228">
        <f t="shared" si="2"/>
        <v>-3900</v>
      </c>
      <c r="U15" s="229">
        <f t="shared" si="2"/>
        <v>0</v>
      </c>
    </row>
    <row r="16" spans="1:21" ht="13.5" customHeight="1">
      <c r="A16" s="9">
        <v>19136</v>
      </c>
      <c r="B16" s="132" t="s">
        <v>16</v>
      </c>
      <c r="C16" s="124">
        <f>IF(ISERROR('[10]Récolte_N'!$F$9)=TRUE,"",'[10]Récolte_N'!$F$9)</f>
        <v>300000</v>
      </c>
      <c r="D16" s="124">
        <f t="shared" si="0"/>
        <v>79</v>
      </c>
      <c r="E16" s="125">
        <f>IF(ISERROR('[10]Récolte_N'!$H$9)=TRUE,"",'[10]Récolte_N'!$H$9)</f>
        <v>2370000</v>
      </c>
      <c r="F16" s="134">
        <f t="shared" si="7"/>
        <v>2738100</v>
      </c>
      <c r="G16" s="126">
        <f>IF(ISERROR('[10]Récolte_N'!$I$9)=TRUE,"",'[10]Récolte_N'!$I$9)</f>
        <v>2420000</v>
      </c>
      <c r="H16" s="135">
        <f t="shared" si="8"/>
        <v>2734931.253000001</v>
      </c>
      <c r="I16" s="127">
        <f t="shared" si="5"/>
        <v>-0.11515143302214514</v>
      </c>
      <c r="J16" s="128">
        <f t="shared" si="3"/>
        <v>-50000</v>
      </c>
      <c r="K16" s="136">
        <f t="shared" si="9"/>
        <v>3168.7469999990426</v>
      </c>
      <c r="L16" s="226">
        <f t="shared" si="6"/>
        <v>-16.779107640974527</v>
      </c>
      <c r="M16" s="262">
        <f t="shared" si="4"/>
        <v>-314931.25300000096</v>
      </c>
      <c r="N16" s="100" t="s">
        <v>16</v>
      </c>
      <c r="O16" s="124">
        <f>IF(ISERROR('[11]Récolte_N'!$F$9)=TRUE,"",'[11]Récolte_N'!$F$9)</f>
        <v>297000</v>
      </c>
      <c r="P16" s="124">
        <f t="shared" si="1"/>
        <v>92.1919191919192</v>
      </c>
      <c r="Q16" s="125">
        <f>IF(ISERROR('[11]Récolte_N'!$H$9)=TRUE,"",'[11]Récolte_N'!$H$9)</f>
        <v>2738100</v>
      </c>
      <c r="R16" s="126">
        <f>'[3]BT'!$AI172</f>
        <v>2734931.253000001</v>
      </c>
      <c r="S16" s="223">
        <f t="shared" si="10"/>
        <v>-368100</v>
      </c>
      <c r="T16" s="228">
        <f t="shared" si="2"/>
        <v>3000</v>
      </c>
      <c r="U16" s="229">
        <f t="shared" si="2"/>
        <v>-13.191919191919197</v>
      </c>
    </row>
    <row r="17" spans="1:21" ht="13.5" customHeight="1">
      <c r="A17" s="9">
        <v>1790</v>
      </c>
      <c r="B17" s="132" t="s">
        <v>17</v>
      </c>
      <c r="C17" s="124">
        <f>IF(ISERROR('[12]Récolte_N'!$F$9)=TRUE,"",'[12]Récolte_N'!$F$9)</f>
        <v>544000</v>
      </c>
      <c r="D17" s="124">
        <f t="shared" si="0"/>
        <v>83.0577205882353</v>
      </c>
      <c r="E17" s="125">
        <f>IF(ISERROR('[12]Récolte_N'!$H$9)=TRUE,"",'[12]Récolte_N'!$H$9)</f>
        <v>4518340</v>
      </c>
      <c r="F17" s="134">
        <f t="shared" si="7"/>
        <v>4345700</v>
      </c>
      <c r="G17" s="126">
        <f>IF(ISERROR('[12]Récolte_N'!$I$9)=TRUE,"",'[12]Récolte_N'!$I$9)</f>
        <v>4280000</v>
      </c>
      <c r="H17" s="135">
        <f t="shared" si="8"/>
        <v>4117733.891</v>
      </c>
      <c r="I17" s="127">
        <f t="shared" si="5"/>
        <v>0.03940665261411391</v>
      </c>
      <c r="J17" s="128">
        <f t="shared" si="3"/>
        <v>238340</v>
      </c>
      <c r="K17" s="136">
        <f t="shared" si="9"/>
        <v>227966.10900000017</v>
      </c>
      <c r="L17" s="226">
        <f t="shared" si="6"/>
        <v>0.045506286199760604</v>
      </c>
      <c r="M17" s="262">
        <f t="shared" si="4"/>
        <v>162266.10900000017</v>
      </c>
      <c r="N17" s="100" t="s">
        <v>17</v>
      </c>
      <c r="O17" s="124">
        <f>IF(ISERROR('[13]Récolte_N'!$F$9)=TRUE,"",'[13]Récolte_N'!$F$9)</f>
        <v>547000</v>
      </c>
      <c r="P17" s="124">
        <f t="shared" si="1"/>
        <v>79.44606946983546</v>
      </c>
      <c r="Q17" s="125">
        <f>IF(ISERROR('[13]Récolte_N'!$H$9)=TRUE,"",'[13]Récolte_N'!$H$9)</f>
        <v>4345700</v>
      </c>
      <c r="R17" s="126">
        <f>'[3]BT'!$AI173</f>
        <v>4117733.891</v>
      </c>
      <c r="S17" s="223">
        <f t="shared" si="10"/>
        <v>172640</v>
      </c>
      <c r="T17" s="228">
        <f t="shared" si="2"/>
        <v>-3000</v>
      </c>
      <c r="U17" s="229">
        <f t="shared" si="2"/>
        <v>3.611651118399834</v>
      </c>
    </row>
    <row r="18" spans="1:21" ht="13.5" customHeight="1">
      <c r="A18" s="9" t="s">
        <v>19</v>
      </c>
      <c r="B18" s="132" t="s">
        <v>18</v>
      </c>
      <c r="C18" s="124">
        <f>IF(ISERROR('[14]Récolte_N'!$F$9)=TRUE,"",'[14]Récolte_N'!$F$9)</f>
        <v>117000</v>
      </c>
      <c r="D18" s="124">
        <f t="shared" si="0"/>
        <v>62.82905982905983</v>
      </c>
      <c r="E18" s="125">
        <f>IF(ISERROR('[14]Récolte_N'!$H$9)=TRUE,"",'[14]Récolte_N'!$H$9)</f>
        <v>735100</v>
      </c>
      <c r="F18" s="134">
        <f t="shared" si="7"/>
        <v>647600</v>
      </c>
      <c r="G18" s="126">
        <f>IF(ISERROR('[14]Récolte_N'!$I$9)=TRUE,"",'[14]Récolte_N'!$I$9)</f>
        <v>647000</v>
      </c>
      <c r="H18" s="135">
        <f t="shared" si="8"/>
        <v>530241.713</v>
      </c>
      <c r="I18" s="127">
        <f t="shared" si="5"/>
        <v>0.22019823061336563</v>
      </c>
      <c r="J18" s="128">
        <f t="shared" si="3"/>
        <v>88100</v>
      </c>
      <c r="K18" s="136">
        <f t="shared" si="9"/>
        <v>117358.28700000001</v>
      </c>
      <c r="L18" s="226">
        <f t="shared" si="6"/>
        <v>-0.24930737954619264</v>
      </c>
      <c r="M18" s="262">
        <f t="shared" si="4"/>
        <v>116758.28700000001</v>
      </c>
      <c r="N18" s="100" t="s">
        <v>18</v>
      </c>
      <c r="O18" s="124">
        <f>IF(ISERROR('[15]Récolte_N'!$F$9)=TRUE,"",'[15]Récolte_N'!$F$9)</f>
        <v>113900</v>
      </c>
      <c r="P18" s="124">
        <f t="shared" si="1"/>
        <v>56.85689201053556</v>
      </c>
      <c r="Q18" s="125">
        <f>IF(ISERROR('[15]Récolte_N'!$H$9)=TRUE,"",'[15]Récolte_N'!$H$9)</f>
        <v>647600</v>
      </c>
      <c r="R18" s="126">
        <f>'[3]BT'!$AI174</f>
        <v>530241.713</v>
      </c>
      <c r="S18" s="223">
        <f t="shared" si="10"/>
        <v>87500</v>
      </c>
      <c r="T18" s="228">
        <f t="shared" si="2"/>
        <v>3100</v>
      </c>
      <c r="U18" s="229">
        <f t="shared" si="2"/>
        <v>5.9721678185242695</v>
      </c>
    </row>
    <row r="19" spans="1:21" ht="13.5" customHeight="1">
      <c r="A19" s="9" t="s">
        <v>19</v>
      </c>
      <c r="B19" s="132" t="s">
        <v>20</v>
      </c>
      <c r="C19" s="124">
        <f>IF(ISERROR('[16]Récolte_N'!$F$9)=TRUE,"",'[16]Récolte_N'!$F$9)</f>
        <v>7130</v>
      </c>
      <c r="D19" s="124">
        <f t="shared" si="0"/>
        <v>39.90182328190743</v>
      </c>
      <c r="E19" s="125">
        <f>IF(ISERROR('[16]Récolte_N'!$H$9)=TRUE,"",'[16]Récolte_N'!$H$9)</f>
        <v>28450</v>
      </c>
      <c r="F19" s="134">
        <f t="shared" si="7"/>
        <v>24950</v>
      </c>
      <c r="G19" s="126">
        <f>IF(ISERROR('[16]Récolte_N'!$I$9)=TRUE,"",'[16]Récolte_N'!$I$9)</f>
        <v>26850</v>
      </c>
      <c r="H19" s="135">
        <f t="shared" si="8"/>
        <v>18879.441999999995</v>
      </c>
      <c r="I19" s="127">
        <f t="shared" si="5"/>
        <v>0.422181863213966</v>
      </c>
      <c r="J19" s="128">
        <f t="shared" si="3"/>
        <v>1600</v>
      </c>
      <c r="K19" s="136">
        <f t="shared" si="9"/>
        <v>6070.5580000000045</v>
      </c>
      <c r="L19" s="226">
        <f t="shared" si="6"/>
        <v>-0.7364327957990024</v>
      </c>
      <c r="M19" s="262">
        <f t="shared" si="4"/>
        <v>7970.5580000000045</v>
      </c>
      <c r="N19" s="100" t="s">
        <v>20</v>
      </c>
      <c r="O19" s="124">
        <f>IF(ISERROR('[17]Récolte_N'!$F$9)=TRUE,"",'[17]Récolte_N'!$F$9)</f>
        <v>6850</v>
      </c>
      <c r="P19" s="124">
        <f t="shared" si="1"/>
        <v>36.42335766423358</v>
      </c>
      <c r="Q19" s="125">
        <f>IF(ISERROR('[17]Récolte_N'!$H$9)=TRUE,"",'[17]Récolte_N'!$H$9)</f>
        <v>24950</v>
      </c>
      <c r="R19" s="126">
        <f>'[3]BT'!$AI175</f>
        <v>18879.441999999995</v>
      </c>
      <c r="S19" s="223">
        <f t="shared" si="10"/>
        <v>3500</v>
      </c>
      <c r="T19" s="228">
        <f t="shared" si="2"/>
        <v>280</v>
      </c>
      <c r="U19" s="229">
        <f t="shared" si="2"/>
        <v>3.478465617673855</v>
      </c>
    </row>
    <row r="20" spans="1:21" ht="13.5" customHeight="1">
      <c r="A20" s="9" t="s">
        <v>19</v>
      </c>
      <c r="B20" s="132" t="s">
        <v>42</v>
      </c>
      <c r="C20" s="124">
        <f>IF(ISERROR('[18]Récolte_N'!$F$9)=TRUE,"",'[18]Récolte_N'!$F$9)</f>
        <v>351310</v>
      </c>
      <c r="D20" s="124">
        <f>IF(OR(C20="",C20=0),"",(E20/C20)*10)</f>
        <v>75.46429079730153</v>
      </c>
      <c r="E20" s="125">
        <f>IF(ISERROR('[18]Récolte_N'!$H$9)=TRUE,"",'[18]Récolte_N'!$H$9)</f>
        <v>2651136</v>
      </c>
      <c r="F20" s="134">
        <f t="shared" si="7"/>
        <v>3152046</v>
      </c>
      <c r="G20" s="126">
        <f>IF(ISERROR('[18]Récolte_N'!$I$9)=TRUE,"",'[18]Récolte_N'!$I$9)</f>
        <v>2442500</v>
      </c>
      <c r="H20" s="135">
        <f t="shared" si="8"/>
        <v>2972980.0109999995</v>
      </c>
      <c r="I20" s="127">
        <f t="shared" si="5"/>
        <v>-0.1784337631054458</v>
      </c>
      <c r="J20" s="128">
        <f t="shared" si="3"/>
        <v>208636</v>
      </c>
      <c r="K20" s="136">
        <f t="shared" si="9"/>
        <v>179065.98900000053</v>
      </c>
      <c r="L20" s="226">
        <f t="shared" si="6"/>
        <v>0.1651347146665545</v>
      </c>
      <c r="M20" s="262">
        <f t="shared" si="4"/>
        <v>-530480.0109999995</v>
      </c>
      <c r="N20" s="100" t="s">
        <v>42</v>
      </c>
      <c r="O20" s="124">
        <f>IF(ISERROR('[19]Récolte_N'!$F$9)=TRUE,"",'[19]Récolte_N'!$F$9)</f>
        <v>406225</v>
      </c>
      <c r="P20" s="124">
        <f>IF(OR(O20="",O20=0),"",(Q20/O20)*10)</f>
        <v>77.5935996061296</v>
      </c>
      <c r="Q20" s="125">
        <f>IF(ISERROR('[19]Récolte_N'!$H$9)=TRUE,"",'[19]Récolte_N'!$H$9)</f>
        <v>3152046</v>
      </c>
      <c r="R20" s="126">
        <f>'[3]BT'!$AI176</f>
        <v>2972980.0109999995</v>
      </c>
      <c r="S20" s="223">
        <f t="shared" si="10"/>
        <v>-500910</v>
      </c>
      <c r="T20" s="228">
        <f t="shared" si="2"/>
        <v>-54915</v>
      </c>
      <c r="U20" s="229">
        <f t="shared" si="2"/>
        <v>-2.129308808828071</v>
      </c>
    </row>
    <row r="21" spans="1:21" ht="13.5" customHeight="1">
      <c r="A21" s="9" t="s">
        <v>19</v>
      </c>
      <c r="B21" s="132" t="s">
        <v>21</v>
      </c>
      <c r="C21" s="124">
        <f>IF(ISERROR('[20]Récolte_N'!$F$9)=TRUE,"",'[20]Récolte_N'!$F$9)</f>
        <v>159300</v>
      </c>
      <c r="D21" s="124">
        <f>IF(OR(C21="",C21=0),"",(E21/C21)*10)</f>
        <v>57.50156936597614</v>
      </c>
      <c r="E21" s="125">
        <f>IF(ISERROR('[20]Récolte_N'!$H$9)=TRUE,"",'[20]Récolte_N'!$H$9)</f>
        <v>916000</v>
      </c>
      <c r="F21" s="134">
        <f t="shared" si="7"/>
        <v>1568490</v>
      </c>
      <c r="G21" s="126">
        <f>IF(ISERROR('[20]Récolte_N'!$I$9)=TRUE,"",'[20]Récolte_N'!$I$9)</f>
        <v>840000</v>
      </c>
      <c r="H21" s="135">
        <f t="shared" si="8"/>
        <v>1530215.03</v>
      </c>
      <c r="I21" s="127">
        <f t="shared" si="5"/>
        <v>-0.4510575418933116</v>
      </c>
      <c r="J21" s="128">
        <f t="shared" si="3"/>
        <v>76000</v>
      </c>
      <c r="K21" s="136">
        <f t="shared" si="9"/>
        <v>38274.96999999997</v>
      </c>
      <c r="L21" s="226">
        <f t="shared" si="6"/>
        <v>0.9856318633300054</v>
      </c>
      <c r="M21" s="262">
        <f t="shared" si="4"/>
        <v>-690215.03</v>
      </c>
      <c r="N21" s="100" t="s">
        <v>21</v>
      </c>
      <c r="O21" s="124">
        <f>IF(ISERROR('[21]Récolte_N'!$F$9)=TRUE,"",'[21]Récolte_N'!$F$9)</f>
        <v>243300</v>
      </c>
      <c r="P21" s="124">
        <f>IF(OR(O21="",O21=0),"",(Q21/O21)*10)</f>
        <v>64.46732429099876</v>
      </c>
      <c r="Q21" s="125">
        <f>IF(ISERROR('[21]Récolte_N'!$H$9)=TRUE,"",'[21]Récolte_N'!$H$9)</f>
        <v>1568490</v>
      </c>
      <c r="R21" s="126">
        <f>'[3]BT'!$AI177</f>
        <v>1530215.03</v>
      </c>
      <c r="S21" s="223">
        <f t="shared" si="10"/>
        <v>-652490</v>
      </c>
      <c r="T21" s="228">
        <f t="shared" si="2"/>
        <v>-84000</v>
      </c>
      <c r="U21" s="229">
        <f t="shared" si="2"/>
        <v>-6.9657549250226225</v>
      </c>
    </row>
    <row r="22" spans="1:21" ht="13.5" customHeight="1">
      <c r="A22" s="9" t="s">
        <v>19</v>
      </c>
      <c r="B22" s="132" t="s">
        <v>60</v>
      </c>
      <c r="C22" s="124">
        <f>IF(ISERROR('[22]Récolte_N'!$F$9)=TRUE,"",'[22]Récolte_N'!$F$9)</f>
        <v>36400</v>
      </c>
      <c r="D22" s="124">
        <f>IF(OR(C22="",C22=0),"",(E22/C22)*10)</f>
        <v>69.50549450549451</v>
      </c>
      <c r="E22" s="125">
        <f>IF(ISERROR('[22]Récolte_N'!$H$9)=TRUE,"",'[22]Récolte_N'!$H$9)</f>
        <v>253000</v>
      </c>
      <c r="F22" s="134">
        <f t="shared" si="7"/>
        <v>353000</v>
      </c>
      <c r="G22" s="126">
        <f>IF(ISERROR('[22]Récolte_N'!$I$9)=TRUE,"",'[22]Récolte_N'!$I$9)</f>
        <v>234000</v>
      </c>
      <c r="H22" s="135">
        <f t="shared" si="8"/>
        <v>355615.676</v>
      </c>
      <c r="I22" s="127">
        <f t="shared" si="5"/>
        <v>-0.3419862627203194</v>
      </c>
      <c r="J22" s="128">
        <f t="shared" si="3"/>
        <v>19000</v>
      </c>
      <c r="K22" s="136">
        <f t="shared" si="9"/>
        <v>-2615.6759999999776</v>
      </c>
      <c r="L22" s="226">
        <f t="shared" si="6"/>
        <v>-8.263896598814288</v>
      </c>
      <c r="M22" s="262">
        <f t="shared" si="4"/>
        <v>-121615.67599999998</v>
      </c>
      <c r="N22" s="100" t="s">
        <v>60</v>
      </c>
      <c r="O22" s="124">
        <f>IF(ISERROR('[23]Récolte_N'!$F$9)=TRUE,"",'[23]Récolte_N'!$F$9)</f>
        <v>48500</v>
      </c>
      <c r="P22" s="124">
        <f>IF(OR(O22="",O22=0),"",(Q22/O22)*10)</f>
        <v>72.78350515463917</v>
      </c>
      <c r="Q22" s="125">
        <f>IF(ISERROR('[23]Récolte_N'!$H$9)=TRUE,"",'[23]Récolte_N'!$H$9)</f>
        <v>353000</v>
      </c>
      <c r="R22" s="126">
        <f>'[3]BT'!$AI178</f>
        <v>355615.676</v>
      </c>
      <c r="S22" s="223">
        <f t="shared" si="10"/>
        <v>-100000</v>
      </c>
      <c r="T22" s="228">
        <f t="shared" si="2"/>
        <v>-12100</v>
      </c>
      <c r="U22" s="229">
        <f t="shared" si="2"/>
        <v>-3.2780106491446617</v>
      </c>
    </row>
    <row r="23" spans="1:21" ht="13.5" customHeight="1">
      <c r="A23" s="9" t="s">
        <v>19</v>
      </c>
      <c r="B23" s="132" t="s">
        <v>22</v>
      </c>
      <c r="C23" s="124">
        <f>IF(ISERROR('[24]Récolte_N'!$F$9)=TRUE,"",'[24]Récolte_N'!$F$9)</f>
        <v>302440</v>
      </c>
      <c r="D23" s="124">
        <f t="shared" si="0"/>
        <v>69.21967993651633</v>
      </c>
      <c r="E23" s="125">
        <f>IF(ISERROR('[24]Récolte_N'!$H$9)=TRUE,"",'[24]Récolte_N'!$H$9)</f>
        <v>2093480</v>
      </c>
      <c r="F23" s="134">
        <f t="shared" si="7"/>
        <v>2134210.5</v>
      </c>
      <c r="G23" s="126">
        <f>IF(ISERROR('[24]Récolte_N'!$I$9)=TRUE,"",'[24]Récolte_N'!$I$9)</f>
        <v>1600000</v>
      </c>
      <c r="H23" s="135">
        <f t="shared" si="8"/>
        <v>1622885.8940000003</v>
      </c>
      <c r="I23" s="127">
        <f t="shared" si="5"/>
        <v>-0.014101973579665805</v>
      </c>
      <c r="J23" s="128">
        <f t="shared" si="3"/>
        <v>493480</v>
      </c>
      <c r="K23" s="136">
        <f t="shared" si="9"/>
        <v>511324.6059999997</v>
      </c>
      <c r="L23" s="226">
        <f t="shared" si="6"/>
        <v>-0.03489878208599195</v>
      </c>
      <c r="M23" s="262">
        <f t="shared" si="4"/>
        <v>-22885.89400000032</v>
      </c>
      <c r="N23" s="100" t="s">
        <v>22</v>
      </c>
      <c r="O23" s="124">
        <f>IF(ISERROR('[25]Récolte_N'!$F$9)=TRUE,"",'[25]Récolte_N'!$F$9)</f>
        <v>297578</v>
      </c>
      <c r="P23" s="124">
        <f aca="true" t="shared" si="11" ref="P23:P31">IF(OR(O23="",O23=0),"",(Q23/O23)*10)</f>
        <v>71.71936433472905</v>
      </c>
      <c r="Q23" s="125">
        <f>IF(ISERROR('[25]Récolte_N'!$H$9)=TRUE,"",'[25]Récolte_N'!$H$9)</f>
        <v>2134210.5</v>
      </c>
      <c r="R23" s="126">
        <f>'[3]BT'!$AI179</f>
        <v>1622885.8940000003</v>
      </c>
      <c r="S23" s="223">
        <f t="shared" si="10"/>
        <v>-40730.5</v>
      </c>
      <c r="T23" s="228">
        <f t="shared" si="2"/>
        <v>4862</v>
      </c>
      <c r="U23" s="229">
        <f t="shared" si="2"/>
        <v>-2.4996843982127217</v>
      </c>
    </row>
    <row r="24" spans="1:21" ht="13.5" customHeight="1">
      <c r="A24" s="9" t="s">
        <v>19</v>
      </c>
      <c r="B24" s="132" t="s">
        <v>23</v>
      </c>
      <c r="C24" s="124">
        <f>IF(ISERROR('[26]Récolte_N'!$F$9)=TRUE,"",'[26]Récolte_N'!$F$9)</f>
        <v>374850</v>
      </c>
      <c r="D24" s="124">
        <f t="shared" si="0"/>
        <v>74.09417100173403</v>
      </c>
      <c r="E24" s="125">
        <f>IF(ISERROR('[26]Récolte_N'!$H$9)=TRUE,"",'[26]Récolte_N'!$H$9)</f>
        <v>2777420</v>
      </c>
      <c r="F24" s="134">
        <f t="shared" si="7"/>
        <v>2348240</v>
      </c>
      <c r="G24" s="126">
        <f>IF(ISERROR('[26]Récolte_N'!$I$9)=TRUE,"",'[26]Récolte_N'!$I$9)</f>
        <v>2460000</v>
      </c>
      <c r="H24" s="135">
        <f t="shared" si="8"/>
        <v>2096355.5</v>
      </c>
      <c r="I24" s="127">
        <f t="shared" si="5"/>
        <v>0.17346509215636385</v>
      </c>
      <c r="J24" s="128">
        <f t="shared" si="3"/>
        <v>317420</v>
      </c>
      <c r="K24" s="136">
        <f t="shared" si="9"/>
        <v>251884.5</v>
      </c>
      <c r="L24" s="226">
        <f t="shared" si="6"/>
        <v>0.2601807574503394</v>
      </c>
      <c r="M24" s="262">
        <f t="shared" si="4"/>
        <v>363644.5</v>
      </c>
      <c r="N24" s="100" t="s">
        <v>23</v>
      </c>
      <c r="O24" s="124">
        <f>IF(ISERROR('[27]Récolte_N'!$F$9)=TRUE,"",'[27]Récolte_N'!$F$9)</f>
        <v>372800</v>
      </c>
      <c r="P24" s="124">
        <f t="shared" si="11"/>
        <v>62.98927038626609</v>
      </c>
      <c r="Q24" s="125">
        <f>IF(ISERROR('[27]Récolte_N'!$H$9)=TRUE,"",'[27]Récolte_N'!$H$9)</f>
        <v>2348240</v>
      </c>
      <c r="R24" s="126">
        <f>'[3]BT'!$AI180</f>
        <v>2096355.5</v>
      </c>
      <c r="S24" s="223">
        <f t="shared" si="10"/>
        <v>429180</v>
      </c>
      <c r="T24" s="228">
        <f t="shared" si="2"/>
        <v>2050</v>
      </c>
      <c r="U24" s="229">
        <f t="shared" si="2"/>
        <v>11.104900615467933</v>
      </c>
    </row>
    <row r="25" spans="1:21" ht="13.5" customHeight="1">
      <c r="A25" s="9" t="s">
        <v>19</v>
      </c>
      <c r="B25" s="132" t="s">
        <v>24</v>
      </c>
      <c r="C25" s="124">
        <f>IF(ISERROR('[28]Récolte_N'!$F$9)=TRUE,"",'[28]Récolte_N'!$F$9)</f>
        <v>677500</v>
      </c>
      <c r="D25" s="124">
        <f t="shared" si="0"/>
        <v>73.57933579335794</v>
      </c>
      <c r="E25" s="125">
        <f>IF(ISERROR('[28]Récolte_N'!$H$9)=TRUE,"",'[28]Récolte_N'!$H$9)</f>
        <v>4985000</v>
      </c>
      <c r="F25" s="134">
        <f t="shared" si="7"/>
        <v>4307000</v>
      </c>
      <c r="G25" s="126">
        <f>IF(ISERROR('[28]Récolte_N'!$I$9)=TRUE,"",'[28]Récolte_N'!$I$9)</f>
        <v>4480000</v>
      </c>
      <c r="H25" s="135">
        <f t="shared" si="8"/>
        <v>3892346.137</v>
      </c>
      <c r="I25" s="127">
        <f t="shared" si="5"/>
        <v>0.15097677398570997</v>
      </c>
      <c r="J25" s="128">
        <f t="shared" si="3"/>
        <v>505000</v>
      </c>
      <c r="K25" s="136">
        <f t="shared" si="9"/>
        <v>414653.8629999999</v>
      </c>
      <c r="L25" s="226">
        <f t="shared" si="6"/>
        <v>0.21788326375727052</v>
      </c>
      <c r="M25" s="262">
        <f t="shared" si="4"/>
        <v>587653.8629999999</v>
      </c>
      <c r="N25" s="100" t="s">
        <v>24</v>
      </c>
      <c r="O25" s="124">
        <f>IF(ISERROR('[29]Récolte_N'!$F$9)=TRUE,"",'[29]Récolte_N'!$F$9)</f>
        <v>680900</v>
      </c>
      <c r="P25" s="124">
        <f t="shared" si="11"/>
        <v>63.25451608165663</v>
      </c>
      <c r="Q25" s="125">
        <f>IF(ISERROR('[29]Récolte_N'!$H$9)=TRUE,"",'[29]Récolte_N'!$H$9)</f>
        <v>4307000</v>
      </c>
      <c r="R25" s="126">
        <f>'[3]BT'!$AI181</f>
        <v>3892346.137</v>
      </c>
      <c r="S25" s="223">
        <f t="shared" si="10"/>
        <v>678000</v>
      </c>
      <c r="T25" s="228">
        <f t="shared" si="2"/>
        <v>-3400</v>
      </c>
      <c r="U25" s="229">
        <f t="shared" si="2"/>
        <v>10.32481971170131</v>
      </c>
    </row>
    <row r="26" spans="1:21" ht="13.5" customHeight="1">
      <c r="A26" s="9" t="s">
        <v>19</v>
      </c>
      <c r="B26" s="132" t="s">
        <v>25</v>
      </c>
      <c r="C26" s="124">
        <f>IF(ISERROR('[30]Récolte_N'!$F$9)=TRUE,"",'[30]Récolte_N'!$F$9)</f>
        <v>236550</v>
      </c>
      <c r="D26" s="124">
        <f t="shared" si="0"/>
        <v>81</v>
      </c>
      <c r="E26" s="125">
        <f>IF(ISERROR('[30]Récolte_N'!$H$9)=TRUE,"",'[30]Récolte_N'!$H$9)</f>
        <v>1916055</v>
      </c>
      <c r="F26" s="134">
        <f t="shared" si="7"/>
        <v>1840340</v>
      </c>
      <c r="G26" s="126">
        <f>IF(ISERROR('[30]Récolte_N'!$I$9)=TRUE,"",'[30]Récolte_N'!$I$9)</f>
        <v>1750000</v>
      </c>
      <c r="H26" s="135">
        <f t="shared" si="8"/>
        <v>1799210.4210000003</v>
      </c>
      <c r="I26" s="127">
        <f t="shared" si="5"/>
        <v>-0.02735112048353361</v>
      </c>
      <c r="J26" s="128">
        <f t="shared" si="3"/>
        <v>166055</v>
      </c>
      <c r="K26" s="136">
        <f t="shared" si="9"/>
        <v>41129.57899999968</v>
      </c>
      <c r="L26" s="226">
        <f t="shared" si="6"/>
        <v>3.0373620162754715</v>
      </c>
      <c r="M26" s="262">
        <f t="shared" si="4"/>
        <v>-49210.42100000032</v>
      </c>
      <c r="N26" s="100" t="s">
        <v>25</v>
      </c>
      <c r="O26" s="124">
        <f>IF(ISERROR('[31]Récolte_N'!$F$9)=TRUE,"",'[31]Récolte_N'!$F$9)</f>
        <v>242150</v>
      </c>
      <c r="P26" s="124">
        <f t="shared" si="11"/>
        <v>76</v>
      </c>
      <c r="Q26" s="125">
        <f>IF(ISERROR('[31]Récolte_N'!$H$9)=TRUE,"",'[31]Récolte_N'!$H$9)</f>
        <v>1840340</v>
      </c>
      <c r="R26" s="126">
        <f>'[3]BT'!$AI182</f>
        <v>1799210.4210000003</v>
      </c>
      <c r="S26" s="223">
        <f t="shared" si="10"/>
        <v>75715</v>
      </c>
      <c r="T26" s="228">
        <f t="shared" si="2"/>
        <v>-5600</v>
      </c>
      <c r="U26" s="229">
        <f t="shared" si="2"/>
        <v>5</v>
      </c>
    </row>
    <row r="27" spans="1:21" ht="13.5" customHeight="1">
      <c r="A27" s="9" t="s">
        <v>19</v>
      </c>
      <c r="B27" s="132" t="s">
        <v>26</v>
      </c>
      <c r="C27" s="124">
        <f>IF(ISERROR('[32]Récolte_N'!$F$9)=TRUE,"",'[32]Récolte_N'!$F$9)</f>
        <v>405970</v>
      </c>
      <c r="D27" s="124">
        <f t="shared" si="0"/>
        <v>71.4061383846097</v>
      </c>
      <c r="E27" s="125">
        <f>IF(ISERROR('[32]Récolte_N'!$H$9)=TRUE,"",'[32]Récolte_N'!$H$9)</f>
        <v>2898875</v>
      </c>
      <c r="F27" s="134">
        <f t="shared" si="7"/>
        <v>1998662</v>
      </c>
      <c r="G27" s="126">
        <f>IF(ISERROR('[32]Récolte_N'!$I$9)=TRUE,"",'[32]Récolte_N'!$I$9)</f>
        <v>2750000</v>
      </c>
      <c r="H27" s="135">
        <f t="shared" si="8"/>
        <v>1989717.06</v>
      </c>
      <c r="I27" s="127">
        <f t="shared" si="5"/>
        <v>0.3821060568279995</v>
      </c>
      <c r="J27" s="128">
        <f t="shared" si="3"/>
        <v>148875</v>
      </c>
      <c r="K27" s="136">
        <f t="shared" si="9"/>
        <v>8944.939999999944</v>
      </c>
      <c r="L27" s="226">
        <f t="shared" si="6"/>
        <v>15.643487826637287</v>
      </c>
      <c r="M27" s="262">
        <f t="shared" si="4"/>
        <v>760282.94</v>
      </c>
      <c r="N27" s="100" t="s">
        <v>26</v>
      </c>
      <c r="O27" s="124">
        <f>IF(ISERROR('[33]Récolte_N'!$F$9)=TRUE,"",'[33]Récolte_N'!$F$9)</f>
        <v>397360</v>
      </c>
      <c r="P27" s="124">
        <f t="shared" si="11"/>
        <v>50.298520233541375</v>
      </c>
      <c r="Q27" s="125">
        <f>IF(ISERROR('[33]Récolte_N'!$H$9)=TRUE,"",'[33]Récolte_N'!$H$9)</f>
        <v>1998662</v>
      </c>
      <c r="R27" s="126">
        <f>'[3]BT'!$AI183</f>
        <v>1989717.06</v>
      </c>
      <c r="S27" s="223">
        <f t="shared" si="10"/>
        <v>900213</v>
      </c>
      <c r="T27" s="228">
        <f t="shared" si="2"/>
        <v>8610</v>
      </c>
      <c r="U27" s="229">
        <f t="shared" si="2"/>
        <v>21.10761815106833</v>
      </c>
    </row>
    <row r="28" spans="1:21" ht="13.5" customHeight="1">
      <c r="A28" s="9" t="s">
        <v>19</v>
      </c>
      <c r="B28" s="132" t="s">
        <v>27</v>
      </c>
      <c r="C28" s="124">
        <f>IF(ISERROR('[34]Récolte_N'!$F$9)=TRUE,"",'[34]Récolte_N'!$F$9)</f>
        <v>272248</v>
      </c>
      <c r="D28" s="124">
        <f t="shared" si="0"/>
        <v>87.00000000000001</v>
      </c>
      <c r="E28" s="125">
        <f>IF(ISERROR('[34]Récolte_N'!$H$9)=TRUE,"",'[34]Récolte_N'!$H$9)</f>
        <v>2368557.6</v>
      </c>
      <c r="F28" s="134">
        <f t="shared" si="7"/>
        <v>2262825</v>
      </c>
      <c r="G28" s="126">
        <f>IF(ISERROR('[34]Récolte_N'!$I$9)=TRUE,"",'[34]Récolte_N'!$I$9)</f>
        <v>2450000</v>
      </c>
      <c r="H28" s="135">
        <f t="shared" si="8"/>
        <v>2679358.807</v>
      </c>
      <c r="I28" s="127">
        <f t="shared" si="5"/>
        <v>-0.08560212480716844</v>
      </c>
      <c r="J28" s="128">
        <f>E28-G28</f>
        <v>-81442.3999999999</v>
      </c>
      <c r="K28" s="136">
        <f t="shared" si="9"/>
        <v>-416533.80700000003</v>
      </c>
      <c r="L28" s="226">
        <f t="shared" si="6"/>
        <v>-0.8044758945580619</v>
      </c>
      <c r="M28" s="262">
        <f t="shared" si="4"/>
        <v>-229358.80700000003</v>
      </c>
      <c r="N28" s="100" t="s">
        <v>27</v>
      </c>
      <c r="O28" s="124">
        <f>IF(ISERROR('[35]Récolte_N'!$F$9)=TRUE,"",'[35]Récolte_N'!$F$9)</f>
        <v>267000</v>
      </c>
      <c r="P28" s="124">
        <f t="shared" si="11"/>
        <v>84.75</v>
      </c>
      <c r="Q28" s="125">
        <f>IF(ISERROR('[35]Récolte_N'!$H$9)=TRUE,"",'[35]Récolte_N'!$H$9)</f>
        <v>2262825</v>
      </c>
      <c r="R28" s="126">
        <f>'[3]BT'!$AI184</f>
        <v>2679358.807</v>
      </c>
      <c r="S28" s="223">
        <f t="shared" si="10"/>
        <v>105732.6000000001</v>
      </c>
      <c r="T28" s="228">
        <f>C28-O28</f>
        <v>5248</v>
      </c>
      <c r="U28" s="229">
        <f>D28-P28</f>
        <v>2.250000000000014</v>
      </c>
    </row>
    <row r="29" spans="2:21" ht="12.75">
      <c r="B29" s="132" t="s">
        <v>61</v>
      </c>
      <c r="C29" s="124">
        <f>IF(ISERROR('[36]Récolte_N'!$F$9)=TRUE,"",'[36]Récolte_N'!$F$9)</f>
        <v>214950</v>
      </c>
      <c r="D29" s="124">
        <f t="shared" si="0"/>
        <v>74.8043731100256</v>
      </c>
      <c r="E29" s="125">
        <f>IF(ISERROR('[36]Récolte_N'!$H$9)=TRUE,"",'[36]Récolte_N'!$H$9)</f>
        <v>1607920</v>
      </c>
      <c r="F29" s="134">
        <f t="shared" si="7"/>
        <v>1538670</v>
      </c>
      <c r="G29" s="126">
        <f>IF(ISERROR('[36]Récolte_N'!$I$9)=TRUE,"",'[36]Récolte_N'!$I$9)</f>
        <v>1320000</v>
      </c>
      <c r="H29" s="135">
        <f t="shared" si="8"/>
        <v>1177923.751</v>
      </c>
      <c r="I29" s="127">
        <f t="shared" si="5"/>
        <v>0.12061582838395468</v>
      </c>
      <c r="J29" s="128">
        <f t="shared" si="3"/>
        <v>287920</v>
      </c>
      <c r="K29" s="136">
        <f t="shared" si="9"/>
        <v>360746.24900000007</v>
      </c>
      <c r="L29" s="226">
        <f t="shared" si="6"/>
        <v>-0.20187666317217912</v>
      </c>
      <c r="M29" s="262">
        <f t="shared" si="4"/>
        <v>142076.24900000007</v>
      </c>
      <c r="N29" s="100" t="s">
        <v>61</v>
      </c>
      <c r="O29" s="124">
        <f>IF(ISERROR('[37]Récolte_N'!$F$9)=TRUE,"",'[37]Récolte_N'!$F$9)</f>
        <v>211140</v>
      </c>
      <c r="P29" s="124">
        <f t="shared" si="11"/>
        <v>72.8743961352657</v>
      </c>
      <c r="Q29" s="125">
        <f>IF(ISERROR('[37]Récolte_N'!$H$9)=TRUE,"",'[37]Récolte_N'!$H$9)</f>
        <v>1538670</v>
      </c>
      <c r="R29" s="126">
        <f>'[3]BT'!$AI185</f>
        <v>1177923.751</v>
      </c>
      <c r="S29" s="223">
        <f t="shared" si="10"/>
        <v>69250</v>
      </c>
      <c r="T29" s="228">
        <f>C29-O29</f>
        <v>3810</v>
      </c>
      <c r="U29" s="229">
        <f>D29-P29</f>
        <v>1.9299769747598958</v>
      </c>
    </row>
    <row r="30" spans="2:21" ht="12.75">
      <c r="B30" s="132" t="s">
        <v>28</v>
      </c>
      <c r="C30" s="124">
        <f>IF(ISERROR('[38]Récolte_N'!$F$9)=TRUE,"",'[38]Récolte_N'!$F$9)</f>
        <v>250168</v>
      </c>
      <c r="D30" s="124">
        <f t="shared" si="0"/>
        <v>61.87885740782194</v>
      </c>
      <c r="E30" s="125">
        <f>IF(ISERROR('[38]Récolte_N'!$H$9)=TRUE,"",'[38]Récolte_N'!$H$9)</f>
        <v>1548011</v>
      </c>
      <c r="F30" s="134">
        <f t="shared" si="7"/>
        <v>1092000</v>
      </c>
      <c r="G30" s="126">
        <f>IF(ISERROR('[38]Récolte_N'!$I$9)=TRUE,"",'[38]Récolte_N'!$I$9)</f>
        <v>1450000</v>
      </c>
      <c r="H30" s="135">
        <f t="shared" si="8"/>
        <v>1039498.094</v>
      </c>
      <c r="I30" s="127">
        <f t="shared" si="5"/>
        <v>0.3949039525607827</v>
      </c>
      <c r="J30" s="128">
        <f t="shared" si="3"/>
        <v>98011</v>
      </c>
      <c r="K30" s="136">
        <f t="shared" si="9"/>
        <v>52501.90599999996</v>
      </c>
      <c r="L30" s="226">
        <f t="shared" si="6"/>
        <v>0.8668084164411112</v>
      </c>
      <c r="M30" s="262">
        <f t="shared" si="4"/>
        <v>410501.90599999996</v>
      </c>
      <c r="N30" s="100" t="s">
        <v>28</v>
      </c>
      <c r="O30" s="124">
        <f>IF(ISERROR('[39]Récolte_N'!$F$9)=TRUE,"",'[39]Récolte_N'!$F$9)</f>
        <v>236000</v>
      </c>
      <c r="P30" s="124">
        <f t="shared" si="11"/>
        <v>46.271186440677965</v>
      </c>
      <c r="Q30" s="125">
        <f>IF(ISERROR('[39]Récolte_N'!$H$9)=TRUE,"",'[39]Récolte_N'!$H$9)</f>
        <v>1092000</v>
      </c>
      <c r="R30" s="126">
        <f>'[3]BT'!$AI186</f>
        <v>1039498.094</v>
      </c>
      <c r="S30" s="223">
        <f t="shared" si="10"/>
        <v>456011</v>
      </c>
      <c r="T30" s="228">
        <f>C30-O30</f>
        <v>14168</v>
      </c>
      <c r="U30" s="229">
        <f>D30-P30</f>
        <v>15.607670967143974</v>
      </c>
    </row>
    <row r="31" spans="2:21" ht="12.75">
      <c r="B31" s="132" t="s">
        <v>29</v>
      </c>
      <c r="C31" s="124">
        <f>IF(ISERROR('[40]Récolte_N'!$F$9)=TRUE,"",'[40]Récolte_N'!$F$9)</f>
        <v>8500</v>
      </c>
      <c r="D31" s="124">
        <f t="shared" si="0"/>
        <v>48.41176470588235</v>
      </c>
      <c r="E31" s="125">
        <f>IF(ISERROR('[40]Récolte_N'!$H$9)=TRUE,"",'[40]Récolte_N'!$H$9)</f>
        <v>41150</v>
      </c>
      <c r="F31" s="125">
        <f>Q31</f>
        <v>31200</v>
      </c>
      <c r="G31" s="126">
        <f>IF(ISERROR('[40]Récolte_N'!$I$9)=TRUE,"",'[40]Récolte_N'!$I$9)</f>
        <v>21000</v>
      </c>
      <c r="H31" s="126">
        <f>R31</f>
        <v>18279.643000000004</v>
      </c>
      <c r="I31" s="127">
        <f t="shared" si="5"/>
        <v>0.14881893481180097</v>
      </c>
      <c r="J31" s="128">
        <f t="shared" si="3"/>
        <v>20150</v>
      </c>
      <c r="K31" s="129">
        <f>Q31-H31</f>
        <v>12920.356999999996</v>
      </c>
      <c r="L31" s="226">
        <f t="shared" si="6"/>
        <v>0.5595544302684521</v>
      </c>
      <c r="M31" s="262">
        <f t="shared" si="4"/>
        <v>2720.3569999999963</v>
      </c>
      <c r="N31" s="100" t="s">
        <v>29</v>
      </c>
      <c r="O31" s="124">
        <f>IF(ISERROR('[41]Récolte_N'!$F$9)=TRUE,"",'[41]Récolte_N'!$F$9)</f>
        <v>7900</v>
      </c>
      <c r="P31" s="124">
        <f t="shared" si="11"/>
        <v>39.493670886075954</v>
      </c>
      <c r="Q31" s="125">
        <f>IF(ISERROR('[41]Récolte_N'!$H$9)=TRUE,"",'[41]Récolte_N'!$H$9)</f>
        <v>31200</v>
      </c>
      <c r="R31" s="126">
        <f>'[3]BT'!$AI187</f>
        <v>18279.643000000004</v>
      </c>
      <c r="S31" s="223">
        <f>E31-Q31</f>
        <v>9950</v>
      </c>
      <c r="T31" s="228">
        <f>C31-O31</f>
        <v>600</v>
      </c>
      <c r="U31" s="229">
        <f>D31-P31</f>
        <v>8.918093819806394</v>
      </c>
    </row>
    <row r="32" spans="2:21" ht="12.75">
      <c r="B32" s="92"/>
      <c r="C32" s="137"/>
      <c r="D32" s="137"/>
      <c r="E32" s="33"/>
      <c r="F32" s="138"/>
      <c r="G32" s="139"/>
      <c r="H32" s="39"/>
      <c r="I32" s="140"/>
      <c r="J32" s="141"/>
      <c r="K32" s="142"/>
      <c r="L32" s="15"/>
      <c r="M32" s="231"/>
      <c r="N32" s="100"/>
      <c r="O32" s="143"/>
      <c r="P32" s="143"/>
      <c r="Q32" s="143"/>
      <c r="R32" s="232"/>
      <c r="S32" s="233"/>
      <c r="T32" s="220"/>
      <c r="U32" s="220"/>
    </row>
    <row r="33" spans="2:21" ht="15.75" thickBot="1">
      <c r="B33" s="144" t="s">
        <v>30</v>
      </c>
      <c r="C33" s="145">
        <f>IF(SUM(C12:C31)=0,"",SUM(C12:C31))</f>
        <v>4863686</v>
      </c>
      <c r="D33" s="145">
        <f>IF(OR(C33="",C33=0),"",(E33/C33)*10)</f>
        <v>73.30862765400563</v>
      </c>
      <c r="E33" s="145">
        <f>IF(SUM(E12:E31)=0,"",SUM(E12:E31))</f>
        <v>35655014.6</v>
      </c>
      <c r="F33" s="146">
        <f>IF(SUM(F12:F31)=0,"",SUM(F12:F31))</f>
        <v>33976547.5</v>
      </c>
      <c r="G33" s="147">
        <f>IF(SUM(G12:G31)=0,"",SUM(G12:G31))</f>
        <v>32690850</v>
      </c>
      <c r="H33" s="148">
        <f>IF(SUM(H12:H31)=0,"",SUM(H12:H31))</f>
        <v>31737864.969999995</v>
      </c>
      <c r="I33" s="149">
        <f>IF(OR(G33=0,G33=""),"",(G33/H33)-1)</f>
        <v>0.030026752930633727</v>
      </c>
      <c r="J33" s="153">
        <f>SUM(J12:J31)</f>
        <v>2964164.6</v>
      </c>
      <c r="K33" s="150">
        <f>SUM(K12:K31)</f>
        <v>2238682.529999999</v>
      </c>
      <c r="L33" s="234">
        <f>J33/K33-1</f>
        <v>0.3240665258597437</v>
      </c>
      <c r="M33" s="235">
        <f>G33-H33</f>
        <v>952985.0300000049</v>
      </c>
      <c r="N33" s="151" t="s">
        <v>30</v>
      </c>
      <c r="O33" s="236">
        <f>IF(SUM(O12:O31)=0,"",SUM(O12:O31))</f>
        <v>4985153</v>
      </c>
      <c r="P33" s="236">
        <f>IF(OR(O33="",O33=0),"",(Q33/O33)*10)</f>
        <v>68.15547587004852</v>
      </c>
      <c r="Q33" s="237">
        <f>IF(SUM(Q12:Q31)=0,"",SUM(Q12:Q31))</f>
        <v>33976547.5</v>
      </c>
      <c r="R33" s="238">
        <f>IF(SUM(R12:R31)=0,"",SUM(R12:R31))</f>
        <v>31737864.969999995</v>
      </c>
      <c r="S33" s="239">
        <f>E33-Q33</f>
        <v>1678467.1000000015</v>
      </c>
      <c r="T33" s="240">
        <f>C33-O33</f>
        <v>-121467</v>
      </c>
      <c r="U33" s="241">
        <f>D33-P33</f>
        <v>5.153151783957114</v>
      </c>
    </row>
    <row r="34" spans="2:10" ht="15.75" thickTop="1">
      <c r="B34" s="159" t="s">
        <v>101</v>
      </c>
      <c r="C34" s="160">
        <f>O33</f>
        <v>4985153</v>
      </c>
      <c r="D34" s="242">
        <f>IF(OR(C34="",C34=0),"",(E34/C34)*10)</f>
        <v>68.15547587004852</v>
      </c>
      <c r="E34" s="160">
        <f>Q33</f>
        <v>33976547.5</v>
      </c>
      <c r="G34" s="160">
        <f>R33</f>
        <v>31737864.969999995</v>
      </c>
      <c r="H34" s="156"/>
      <c r="I34" s="157"/>
      <c r="J34" s="158"/>
    </row>
    <row r="35" spans="2:10" ht="12">
      <c r="B35" s="159" t="s">
        <v>31</v>
      </c>
      <c r="C35" s="163">
        <f>IF(OR(C33="",C33=0),"",(C33/C34)-1)</f>
        <v>-0.024365751662988044</v>
      </c>
      <c r="D35" s="163">
        <f>IF(OR(D33="",D33=0),"",(D33/D34)-1)</f>
        <v>0.07560877124213161</v>
      </c>
      <c r="E35" s="163">
        <f>IF(OR(E33="",E33=0),"",(E33/E34)-1)</f>
        <v>0.04940075503551378</v>
      </c>
      <c r="G35" s="163">
        <f>IF(OR(G33="",G33=0),"",(G33/G34)-1)</f>
        <v>0.030026752930633727</v>
      </c>
      <c r="H35" s="156"/>
      <c r="I35" s="157"/>
      <c r="J35" s="158"/>
    </row>
    <row r="36" spans="8:10" ht="12.75" thickBot="1">
      <c r="H36" s="156"/>
      <c r="I36" s="157"/>
      <c r="J36" s="158"/>
    </row>
    <row r="37" spans="2:10" ht="12.75">
      <c r="B37" s="165" t="s">
        <v>0</v>
      </c>
      <c r="C37" s="166" t="s">
        <v>4</v>
      </c>
      <c r="D37" s="167" t="s">
        <v>4</v>
      </c>
      <c r="E37" s="168" t="s">
        <v>4</v>
      </c>
      <c r="F37" s="168" t="s">
        <v>4</v>
      </c>
      <c r="G37" s="169" t="s">
        <v>45</v>
      </c>
      <c r="H37" s="170" t="s">
        <v>46</v>
      </c>
      <c r="I37" s="157"/>
      <c r="J37" s="158"/>
    </row>
    <row r="38" spans="2:8" ht="12">
      <c r="B38" s="92"/>
      <c r="C38" s="171" t="s">
        <v>47</v>
      </c>
      <c r="D38" s="172" t="s">
        <v>47</v>
      </c>
      <c r="E38" s="173" t="s">
        <v>47</v>
      </c>
      <c r="F38" s="173" t="s">
        <v>47</v>
      </c>
      <c r="G38" s="174" t="s">
        <v>48</v>
      </c>
      <c r="H38" s="175" t="s">
        <v>49</v>
      </c>
    </row>
    <row r="39" spans="2:10" ht="12.75">
      <c r="B39" s="92"/>
      <c r="C39" s="176" t="s">
        <v>110</v>
      </c>
      <c r="D39" s="177" t="s">
        <v>111</v>
      </c>
      <c r="E39" s="178" t="s">
        <v>110</v>
      </c>
      <c r="F39" s="178" t="s">
        <v>111</v>
      </c>
      <c r="G39" s="174" t="s">
        <v>50</v>
      </c>
      <c r="H39" s="175" t="s">
        <v>13</v>
      </c>
      <c r="I39" s="15"/>
      <c r="J39" s="15"/>
    </row>
    <row r="40" spans="2:10" ht="12">
      <c r="B40" s="92"/>
      <c r="C40" s="179" t="s">
        <v>51</v>
      </c>
      <c r="D40" s="180" t="s">
        <v>51</v>
      </c>
      <c r="E40" s="181" t="s">
        <v>52</v>
      </c>
      <c r="F40" s="181" t="s">
        <v>52</v>
      </c>
      <c r="G40" s="182" t="s">
        <v>47</v>
      </c>
      <c r="H40" s="183"/>
      <c r="I40" s="15"/>
      <c r="J40" s="15"/>
    </row>
    <row r="41" spans="2:10" ht="12">
      <c r="B41" s="92" t="s">
        <v>14</v>
      </c>
      <c r="C41" s="57">
        <f>'[42]BT'!$AI168</f>
        <v>571030.5</v>
      </c>
      <c r="D41" s="32">
        <f>'[3]BT'!$AE168</f>
        <v>355362.3</v>
      </c>
      <c r="E41" s="184">
        <f aca="true" t="shared" si="12" ref="E41:F60">IF(OR(G12="",G12=0),"",C41/G12)</f>
        <v>0.9143803042433947</v>
      </c>
      <c r="F41" s="49">
        <f t="shared" si="12"/>
        <v>0.9020504812977785</v>
      </c>
      <c r="G41" s="185">
        <f>IF(OR(E41="",E41=0),"",(E41-F41)*100)</f>
        <v>1.2329822945616131</v>
      </c>
      <c r="H41" s="156">
        <f aca="true" t="shared" si="13" ref="H41:H60">IF(E12="","",(G12/E12))</f>
        <v>0.8817507942110837</v>
      </c>
      <c r="I41" s="15"/>
      <c r="J41" s="15"/>
    </row>
    <row r="42" spans="2:10" ht="12">
      <c r="B42" s="92" t="s">
        <v>62</v>
      </c>
      <c r="C42" s="32">
        <f>'[42]BT'!$AI169</f>
        <v>500336.2</v>
      </c>
      <c r="D42" s="32">
        <f>'[3]BT'!$AE169</f>
        <v>385734.08799999993</v>
      </c>
      <c r="E42" s="49">
        <f t="shared" si="12"/>
        <v>0.7941844444444445</v>
      </c>
      <c r="F42" s="49">
        <f t="shared" si="12"/>
        <v>0.7620587606173858</v>
      </c>
      <c r="G42" s="185">
        <f>IF(OR(E42="",E42=0),"",(E42-F42)*100)</f>
        <v>3.2125683827058715</v>
      </c>
      <c r="H42" s="156">
        <f t="shared" si="13"/>
        <v>0.7498839465320843</v>
      </c>
      <c r="I42" s="15"/>
      <c r="J42" s="15"/>
    </row>
    <row r="43" spans="2:10" ht="12">
      <c r="B43" s="92" t="s">
        <v>15</v>
      </c>
      <c r="C43" s="32">
        <f>'[42]BT'!$AI170</f>
        <v>1581225.4</v>
      </c>
      <c r="D43" s="32">
        <f>'[3]BT'!$AE170</f>
        <v>1539146.881</v>
      </c>
      <c r="E43" s="49">
        <f t="shared" si="12"/>
        <v>0.8322238947368421</v>
      </c>
      <c r="F43" s="49">
        <f t="shared" si="12"/>
        <v>0.8212224155859051</v>
      </c>
      <c r="G43" s="185">
        <f aca="true" t="shared" si="14" ref="G43:G60">IF(OR(E43="",E43=0),"",(E43-F43)*100)</f>
        <v>1.1001479150936966</v>
      </c>
      <c r="H43" s="156">
        <f t="shared" si="13"/>
        <v>0.9582457042853757</v>
      </c>
      <c r="I43" s="15"/>
      <c r="J43" s="15"/>
    </row>
    <row r="44" spans="2:10" ht="12">
      <c r="B44" s="92" t="s">
        <v>59</v>
      </c>
      <c r="C44" s="32">
        <f>'[42]BT'!$AI171</f>
        <v>331641.1</v>
      </c>
      <c r="D44" s="32">
        <f>'[3]BT'!$AE171</f>
        <v>347317.937</v>
      </c>
      <c r="E44" s="49">
        <f t="shared" si="12"/>
        <v>0.9086057534246574</v>
      </c>
      <c r="F44" s="49">
        <f t="shared" si="12"/>
        <v>0.8966396366108522</v>
      </c>
      <c r="G44" s="185">
        <f t="shared" si="14"/>
        <v>1.1966116813805217</v>
      </c>
      <c r="H44" s="156">
        <f t="shared" si="13"/>
        <v>0.8787769351149632</v>
      </c>
      <c r="I44" s="15"/>
      <c r="J44" s="15"/>
    </row>
    <row r="45" spans="2:10" ht="12">
      <c r="B45" s="92" t="s">
        <v>16</v>
      </c>
      <c r="C45" s="32">
        <f>'[42]BT'!$AI172</f>
        <v>2008564</v>
      </c>
      <c r="D45" s="32">
        <f>'[3]BT'!$AE172</f>
        <v>2250449.8330000006</v>
      </c>
      <c r="E45" s="49">
        <f t="shared" si="12"/>
        <v>0.8299851239669421</v>
      </c>
      <c r="F45" s="49">
        <f t="shared" si="12"/>
        <v>0.8228542602419848</v>
      </c>
      <c r="G45" s="185">
        <f t="shared" si="14"/>
        <v>0.7130863724957304</v>
      </c>
      <c r="H45" s="156">
        <f t="shared" si="13"/>
        <v>1.021097046413502</v>
      </c>
      <c r="I45" s="15"/>
      <c r="J45" s="15"/>
    </row>
    <row r="46" spans="2:10" ht="12">
      <c r="B46" s="92" t="s">
        <v>17</v>
      </c>
      <c r="C46" s="32">
        <f>'[42]BT'!$AI173</f>
        <v>3645083.4</v>
      </c>
      <c r="D46" s="32">
        <f>'[3]BT'!$AE173</f>
        <v>3614164.981</v>
      </c>
      <c r="E46" s="49">
        <f t="shared" si="12"/>
        <v>0.8516549999999999</v>
      </c>
      <c r="F46" s="49">
        <f t="shared" si="12"/>
        <v>0.8777072721720472</v>
      </c>
      <c r="G46" s="185">
        <f t="shared" si="14"/>
        <v>-2.605227217204731</v>
      </c>
      <c r="H46" s="156">
        <f t="shared" si="13"/>
        <v>0.9472505389147342</v>
      </c>
      <c r="I46" s="15"/>
      <c r="J46" s="15"/>
    </row>
    <row r="47" spans="2:10" ht="12">
      <c r="B47" s="92" t="s">
        <v>18</v>
      </c>
      <c r="C47" s="32">
        <f>'[42]BT'!$AI174</f>
        <v>614812</v>
      </c>
      <c r="D47" s="32">
        <f>'[3]BT'!$AE174</f>
        <v>505470.76300000004</v>
      </c>
      <c r="E47" s="49">
        <f t="shared" si="12"/>
        <v>0.9502503863987635</v>
      </c>
      <c r="F47" s="49">
        <f t="shared" si="12"/>
        <v>0.953283664048513</v>
      </c>
      <c r="G47" s="185">
        <f t="shared" si="14"/>
        <v>-0.30332776497494773</v>
      </c>
      <c r="H47" s="156">
        <f t="shared" si="13"/>
        <v>0.880152360223099</v>
      </c>
      <c r="I47" s="15"/>
      <c r="J47" s="15"/>
    </row>
    <row r="48" spans="2:10" ht="12">
      <c r="B48" s="92" t="s">
        <v>20</v>
      </c>
      <c r="C48" s="32">
        <f>'[42]BT'!$AI175</f>
        <v>25885.7</v>
      </c>
      <c r="D48" s="32">
        <f>'[3]BT'!$AE175</f>
        <v>18218.02</v>
      </c>
      <c r="E48" s="49">
        <f t="shared" si="12"/>
        <v>0.9640856610800745</v>
      </c>
      <c r="F48" s="49">
        <f t="shared" si="12"/>
        <v>0.9649660196524878</v>
      </c>
      <c r="G48" s="185">
        <f t="shared" si="14"/>
        <v>-0.0880358572413309</v>
      </c>
      <c r="H48" s="156">
        <f t="shared" si="13"/>
        <v>0.9437609841827768</v>
      </c>
      <c r="I48" s="15"/>
      <c r="J48" s="15"/>
    </row>
    <row r="49" spans="2:10" ht="12">
      <c r="B49" s="92" t="s">
        <v>42</v>
      </c>
      <c r="C49" s="32">
        <f>'[42]BT'!$AI176</f>
        <v>2225892.4</v>
      </c>
      <c r="D49" s="32">
        <f>'[3]BT'!$AE176</f>
        <v>2639567.6159999995</v>
      </c>
      <c r="E49" s="49">
        <f t="shared" si="12"/>
        <v>0.9113172569089047</v>
      </c>
      <c r="F49" s="49">
        <f t="shared" si="12"/>
        <v>0.8878524599000407</v>
      </c>
      <c r="G49" s="185">
        <f t="shared" si="14"/>
        <v>2.346479700886406</v>
      </c>
      <c r="H49" s="156">
        <f t="shared" si="13"/>
        <v>0.9213031696601004</v>
      </c>
      <c r="I49" s="15"/>
      <c r="J49" s="15"/>
    </row>
    <row r="50" spans="2:10" ht="12">
      <c r="B50" s="92" t="s">
        <v>21</v>
      </c>
      <c r="C50" s="32">
        <f>'[42]BT'!$AI177</f>
        <v>707450.3</v>
      </c>
      <c r="D50" s="32">
        <f>'[3]BT'!$AE177</f>
        <v>1299047.977</v>
      </c>
      <c r="E50" s="49">
        <f t="shared" si="12"/>
        <v>0.8422027380952382</v>
      </c>
      <c r="F50" s="49">
        <f t="shared" si="12"/>
        <v>0.8489316543963105</v>
      </c>
      <c r="G50" s="185">
        <f t="shared" si="14"/>
        <v>-0.6728916301072307</v>
      </c>
      <c r="H50" s="156">
        <f t="shared" si="13"/>
        <v>0.9170305676855895</v>
      </c>
      <c r="I50" s="15"/>
      <c r="J50" s="15"/>
    </row>
    <row r="51" spans="2:10" ht="12">
      <c r="B51" s="92" t="s">
        <v>60</v>
      </c>
      <c r="C51" s="32">
        <f>'[42]BT'!$AI178</f>
        <v>210272.5</v>
      </c>
      <c r="D51" s="32">
        <f>'[3]BT'!$AE178</f>
        <v>309494.31799999997</v>
      </c>
      <c r="E51" s="49">
        <f t="shared" si="12"/>
        <v>0.8986004273504273</v>
      </c>
      <c r="F51" s="49">
        <f t="shared" si="12"/>
        <v>0.8703056104872047</v>
      </c>
      <c r="G51" s="185">
        <f t="shared" si="14"/>
        <v>2.829481686322266</v>
      </c>
      <c r="H51" s="156">
        <f t="shared" si="13"/>
        <v>0.924901185770751</v>
      </c>
      <c r="I51" s="15"/>
      <c r="J51" s="15"/>
    </row>
    <row r="52" spans="2:10" ht="12">
      <c r="B52" s="92" t="s">
        <v>22</v>
      </c>
      <c r="C52" s="32">
        <f>'[42]BT'!$AI179</f>
        <v>1576549.4</v>
      </c>
      <c r="D52" s="32">
        <f>'[3]BT'!$AE179</f>
        <v>1533521.8740000003</v>
      </c>
      <c r="E52" s="49">
        <f t="shared" si="12"/>
        <v>0.9853433749999999</v>
      </c>
      <c r="F52" s="49">
        <f t="shared" si="12"/>
        <v>0.9449351181556329</v>
      </c>
      <c r="G52" s="185">
        <f t="shared" si="14"/>
        <v>4.040825684436699</v>
      </c>
      <c r="H52" s="156">
        <f t="shared" si="13"/>
        <v>0.7642776620746317</v>
      </c>
      <c r="I52" s="15"/>
      <c r="J52" s="15"/>
    </row>
    <row r="53" spans="2:10" ht="12">
      <c r="B53" s="92" t="s">
        <v>23</v>
      </c>
      <c r="C53" s="32">
        <f>'[42]BT'!$AI180</f>
        <v>2198706.3</v>
      </c>
      <c r="D53" s="32">
        <f>'[3]BT'!$AE180</f>
        <v>1855432.43</v>
      </c>
      <c r="E53" s="49">
        <f t="shared" si="12"/>
        <v>0.8937830487804878</v>
      </c>
      <c r="F53" s="49">
        <f t="shared" si="12"/>
        <v>0.8850752794552259</v>
      </c>
      <c r="G53" s="185">
        <f t="shared" si="14"/>
        <v>0.8707769325261849</v>
      </c>
      <c r="H53" s="156">
        <f t="shared" si="13"/>
        <v>0.8857140799735006</v>
      </c>
      <c r="I53" s="15"/>
      <c r="J53" s="15"/>
    </row>
    <row r="54" spans="2:10" ht="12">
      <c r="B54" s="92" t="s">
        <v>24</v>
      </c>
      <c r="C54" s="32">
        <f>'[42]BT'!$AI181</f>
        <v>3629654.7</v>
      </c>
      <c r="D54" s="32">
        <f>'[3]BT'!$AE181</f>
        <v>2985783.7970000003</v>
      </c>
      <c r="E54" s="49">
        <f t="shared" si="12"/>
        <v>0.81019078125</v>
      </c>
      <c r="F54" s="49">
        <f t="shared" si="12"/>
        <v>0.7670910273414875</v>
      </c>
      <c r="G54" s="185">
        <f t="shared" si="14"/>
        <v>4.309975390851251</v>
      </c>
      <c r="H54" s="156">
        <f t="shared" si="13"/>
        <v>0.8986960882647944</v>
      </c>
      <c r="I54" s="15"/>
      <c r="J54" s="15"/>
    </row>
    <row r="55" spans="2:10" ht="12">
      <c r="B55" s="92" t="s">
        <v>25</v>
      </c>
      <c r="C55" s="32">
        <f>'[42]BT'!$AI182</f>
        <v>1458875.5</v>
      </c>
      <c r="D55" s="32">
        <f>'[3]BT'!$AE182</f>
        <v>1429554.5880000002</v>
      </c>
      <c r="E55" s="49">
        <f t="shared" si="12"/>
        <v>0.8336431428571428</v>
      </c>
      <c r="F55" s="49">
        <f t="shared" si="12"/>
        <v>0.7945455247004708</v>
      </c>
      <c r="G55" s="185">
        <f t="shared" si="14"/>
        <v>3.909761815667201</v>
      </c>
      <c r="H55" s="156">
        <f t="shared" si="13"/>
        <v>0.9133349512409612</v>
      </c>
      <c r="I55" s="15"/>
      <c r="J55" s="15"/>
    </row>
    <row r="56" spans="2:10" ht="12">
      <c r="B56" s="92" t="s">
        <v>26</v>
      </c>
      <c r="C56" s="32">
        <f>'[42]BT'!$AI183</f>
        <v>2470936.4</v>
      </c>
      <c r="D56" s="32">
        <f>'[3]BT'!$AE183</f>
        <v>1755667.29</v>
      </c>
      <c r="E56" s="49">
        <f t="shared" si="12"/>
        <v>0.8985223272727272</v>
      </c>
      <c r="F56" s="49">
        <f t="shared" si="12"/>
        <v>0.8823703255577454</v>
      </c>
      <c r="G56" s="185">
        <f t="shared" si="14"/>
        <v>1.6152001714981767</v>
      </c>
      <c r="H56" s="156">
        <f t="shared" si="13"/>
        <v>0.9486438704669915</v>
      </c>
      <c r="I56" s="15"/>
      <c r="J56" s="15"/>
    </row>
    <row r="57" spans="2:10" ht="12">
      <c r="B57" s="92" t="s">
        <v>27</v>
      </c>
      <c r="C57" s="32">
        <f>'[42]BT'!$AI184</f>
        <v>1765820</v>
      </c>
      <c r="D57" s="32">
        <f>'[3]BT'!$AE184</f>
        <v>1925284.78</v>
      </c>
      <c r="E57" s="49">
        <f t="shared" si="12"/>
        <v>0.7207428571428571</v>
      </c>
      <c r="F57" s="49">
        <f t="shared" si="12"/>
        <v>0.7185617599890196</v>
      </c>
      <c r="G57" s="185">
        <f t="shared" si="14"/>
        <v>0.2181097153837519</v>
      </c>
      <c r="H57" s="156">
        <f t="shared" si="13"/>
        <v>1.0343848087122727</v>
      </c>
      <c r="I57" s="15"/>
      <c r="J57" s="15"/>
    </row>
    <row r="58" spans="2:10" ht="12">
      <c r="B58" s="92" t="s">
        <v>61</v>
      </c>
      <c r="C58" s="32">
        <f>'[42]BT'!$AI185</f>
        <v>1140302.7</v>
      </c>
      <c r="D58" s="32">
        <f>'[3]BT'!$AE185</f>
        <v>1005794.707</v>
      </c>
      <c r="E58" s="49">
        <f t="shared" si="12"/>
        <v>0.8638656818181818</v>
      </c>
      <c r="F58" s="49">
        <f t="shared" si="12"/>
        <v>0.8538708096734864</v>
      </c>
      <c r="G58" s="185">
        <f t="shared" si="14"/>
        <v>0.999487214469541</v>
      </c>
      <c r="H58" s="156">
        <f t="shared" si="13"/>
        <v>0.8209363649932833</v>
      </c>
      <c r="I58" s="15"/>
      <c r="J58" s="15"/>
    </row>
    <row r="59" spans="2:10" ht="12">
      <c r="B59" s="92" t="s">
        <v>28</v>
      </c>
      <c r="C59" s="32">
        <f>'[42]BT'!$AI186</f>
        <v>1209198.4</v>
      </c>
      <c r="D59" s="32">
        <f>'[3]BT'!$AE186</f>
        <v>881252.355</v>
      </c>
      <c r="E59" s="49">
        <f t="shared" si="12"/>
        <v>0.8339299310344827</v>
      </c>
      <c r="F59" s="49">
        <f t="shared" si="12"/>
        <v>0.8477671677193089</v>
      </c>
      <c r="G59" s="185">
        <f t="shared" si="14"/>
        <v>-1.3837236684826282</v>
      </c>
      <c r="H59" s="156">
        <f t="shared" si="13"/>
        <v>0.9366858504235435</v>
      </c>
      <c r="I59" s="15"/>
      <c r="J59" s="15"/>
    </row>
    <row r="60" spans="2:10" ht="12">
      <c r="B60" s="92" t="s">
        <v>29</v>
      </c>
      <c r="C60" s="32">
        <f>'[42]BT'!$AI187</f>
        <v>19627.5</v>
      </c>
      <c r="D60" s="32">
        <f>'[3]BT'!$AE187</f>
        <v>16580.721</v>
      </c>
      <c r="E60" s="49">
        <f t="shared" si="12"/>
        <v>0.9346428571428571</v>
      </c>
      <c r="F60" s="49">
        <f t="shared" si="12"/>
        <v>0.9070593446491267</v>
      </c>
      <c r="G60" s="185">
        <f t="shared" si="14"/>
        <v>2.7583512493730367</v>
      </c>
      <c r="H60" s="156">
        <f t="shared" si="13"/>
        <v>0.5103280680437424</v>
      </c>
      <c r="I60" s="15"/>
      <c r="J60" s="15"/>
    </row>
    <row r="61" spans="2:10" ht="12">
      <c r="B61" s="92"/>
      <c r="C61" s="32"/>
      <c r="D61" s="32"/>
      <c r="E61" s="186"/>
      <c r="F61" s="49">
        <f>IF(OR(H32="",H32=0),"",D61/H32)</f>
      </c>
      <c r="G61" s="185"/>
      <c r="H61" s="156"/>
      <c r="I61" s="15"/>
      <c r="J61" s="15"/>
    </row>
    <row r="62" spans="2:10" ht="12.75" thickBot="1">
      <c r="B62" s="187" t="s">
        <v>30</v>
      </c>
      <c r="C62" s="188">
        <f>IF(SUM(C41:C60)=0,"",SUM(C41:C60))</f>
        <v>27891864.399999995</v>
      </c>
      <c r="D62" s="188">
        <f>IF(SUM(D41:D60)=0,"",SUM(D41:D60))</f>
        <v>26652847.255999997</v>
      </c>
      <c r="E62" s="189">
        <f>IF(OR(G33="",G33=0),"",C62/G33)</f>
        <v>0.8532009537837039</v>
      </c>
      <c r="F62" s="190">
        <f>IF(OR(H33="",H33=0),"",D62/H33)</f>
        <v>0.8397807250485634</v>
      </c>
      <c r="G62" s="191">
        <f>IF(OR(E62="",E62=0),"",(E62-F62)*100)</f>
        <v>1.3420228735140483</v>
      </c>
      <c r="H62" s="192">
        <f>IF(E33="","",(G33/E33))</f>
        <v>0.9168654217855796</v>
      </c>
      <c r="I62" s="15"/>
      <c r="J62" s="15"/>
    </row>
    <row r="63" spans="9:10" ht="10.5">
      <c r="I63" s="15"/>
      <c r="J63" s="15"/>
    </row>
    <row r="64" spans="9:10" ht="11.25" thickBot="1">
      <c r="I64" s="15"/>
      <c r="J64" s="15"/>
    </row>
    <row r="65" spans="2:10" ht="13.5">
      <c r="B65" s="165" t="s">
        <v>0</v>
      </c>
      <c r="C65" s="166" t="s">
        <v>55</v>
      </c>
      <c r="D65" s="168" t="s">
        <v>55</v>
      </c>
      <c r="E65" s="167" t="s">
        <v>55</v>
      </c>
      <c r="F65" s="168" t="s">
        <v>55</v>
      </c>
      <c r="G65" s="169" t="s">
        <v>45</v>
      </c>
      <c r="H65" s="248" t="s">
        <v>56</v>
      </c>
      <c r="I65" s="249" t="s">
        <v>56</v>
      </c>
      <c r="J65" s="9" t="s">
        <v>32</v>
      </c>
    </row>
    <row r="66" spans="2:10" ht="13.5">
      <c r="B66" s="92"/>
      <c r="C66" s="250" t="s">
        <v>57</v>
      </c>
      <c r="D66" s="173" t="s">
        <v>57</v>
      </c>
      <c r="E66" s="250" t="s">
        <v>57</v>
      </c>
      <c r="F66" s="173" t="s">
        <v>57</v>
      </c>
      <c r="G66" s="174" t="s">
        <v>48</v>
      </c>
      <c r="H66" s="251" t="s">
        <v>58</v>
      </c>
      <c r="I66" s="252" t="s">
        <v>58</v>
      </c>
      <c r="J66" s="247"/>
    </row>
    <row r="67" spans="2:9" ht="13.5">
      <c r="B67" s="92"/>
      <c r="C67" s="253" t="s">
        <v>110</v>
      </c>
      <c r="D67" s="178" t="s">
        <v>110</v>
      </c>
      <c r="E67" s="253" t="s">
        <v>111</v>
      </c>
      <c r="F67" s="178" t="s">
        <v>111</v>
      </c>
      <c r="G67" s="174"/>
      <c r="H67" s="251" t="s">
        <v>13</v>
      </c>
      <c r="I67" s="252" t="s">
        <v>13</v>
      </c>
    </row>
    <row r="68" spans="2:9" ht="12">
      <c r="B68" s="92"/>
      <c r="C68" s="179" t="s">
        <v>51</v>
      </c>
      <c r="D68" s="181" t="s">
        <v>52</v>
      </c>
      <c r="E68" s="180" t="s">
        <v>51</v>
      </c>
      <c r="F68" s="181" t="s">
        <v>52</v>
      </c>
      <c r="G68" s="182"/>
      <c r="H68" s="183"/>
      <c r="I68" s="254"/>
    </row>
    <row r="69" spans="2:9" ht="12">
      <c r="B69" s="92" t="s">
        <v>14</v>
      </c>
      <c r="C69" s="255">
        <v>33979.5</v>
      </c>
      <c r="D69" s="256">
        <f aca="true" t="shared" si="15" ref="D69:D88">IF(OR(G12="",G12=0),"",C69/G12)</f>
        <v>0.054410728582866295</v>
      </c>
      <c r="E69" s="255">
        <v>27074</v>
      </c>
      <c r="F69" s="256">
        <f aca="true" t="shared" si="16" ref="F69:F88">IF(OR(H12="",H12=0),"",E69/H12)</f>
        <v>0.06872455162141865</v>
      </c>
      <c r="G69" s="185">
        <f aca="true" t="shared" si="17" ref="G69:G88">IF(OR(D69="",D69=0),"",(D69-F69)*100)</f>
        <v>-1.4313823038552351</v>
      </c>
      <c r="H69" s="257">
        <f aca="true" t="shared" si="18" ref="H69:H88">IF(G12="","",(C41+C69)/G12)</f>
        <v>0.968791032826261</v>
      </c>
      <c r="I69" s="258">
        <f aca="true" t="shared" si="19" ref="I69:I88">IF(H12="","",(D41+E69)/H12)</f>
        <v>0.9707750329191972</v>
      </c>
    </row>
    <row r="70" spans="2:9" ht="12">
      <c r="B70" s="92" t="s">
        <v>62</v>
      </c>
      <c r="C70" s="255">
        <v>40826.4</v>
      </c>
      <c r="D70" s="50">
        <f t="shared" si="15"/>
        <v>0.06480380952380953</v>
      </c>
      <c r="E70" s="255">
        <v>39192.3</v>
      </c>
      <c r="F70" s="50">
        <f t="shared" si="16"/>
        <v>0.07742856152175168</v>
      </c>
      <c r="G70" s="185">
        <f t="shared" si="17"/>
        <v>-1.262475199794215</v>
      </c>
      <c r="H70" s="257">
        <f t="shared" si="18"/>
        <v>0.858988253968254</v>
      </c>
      <c r="I70" s="258">
        <f t="shared" si="19"/>
        <v>0.8394873221391375</v>
      </c>
    </row>
    <row r="71" spans="2:9" ht="12">
      <c r="B71" s="92" t="s">
        <v>15</v>
      </c>
      <c r="C71" s="255">
        <v>76148.2</v>
      </c>
      <c r="D71" s="50">
        <f t="shared" si="15"/>
        <v>0.040077999999999996</v>
      </c>
      <c r="E71" s="255">
        <v>75864.2</v>
      </c>
      <c r="F71" s="50">
        <f t="shared" si="16"/>
        <v>0.04047786624497745</v>
      </c>
      <c r="G71" s="185">
        <f t="shared" si="17"/>
        <v>-0.03998662449774537</v>
      </c>
      <c r="H71" s="257">
        <f t="shared" si="18"/>
        <v>0.872301894736842</v>
      </c>
      <c r="I71" s="263">
        <f t="shared" si="19"/>
        <v>0.8617002818308827</v>
      </c>
    </row>
    <row r="72" spans="2:9" ht="12">
      <c r="B72" s="92" t="s">
        <v>59</v>
      </c>
      <c r="C72" s="255">
        <v>7389.2</v>
      </c>
      <c r="D72" s="50">
        <f t="shared" si="15"/>
        <v>0.020244383561643837</v>
      </c>
      <c r="E72" s="255">
        <v>21046</v>
      </c>
      <c r="F72" s="50">
        <f t="shared" si="16"/>
        <v>0.054332574801951555</v>
      </c>
      <c r="G72" s="185">
        <f t="shared" si="17"/>
        <v>-3.408819124030772</v>
      </c>
      <c r="H72" s="257">
        <f t="shared" si="18"/>
        <v>0.9288501369863014</v>
      </c>
      <c r="I72" s="263">
        <f t="shared" si="19"/>
        <v>0.9509722114128037</v>
      </c>
    </row>
    <row r="73" spans="2:9" ht="12">
      <c r="B73" s="92" t="s">
        <v>16</v>
      </c>
      <c r="C73" s="255">
        <v>307925</v>
      </c>
      <c r="D73" s="50">
        <f t="shared" si="15"/>
        <v>0.1272417355371901</v>
      </c>
      <c r="E73" s="255">
        <v>381696.8</v>
      </c>
      <c r="F73" s="50">
        <f t="shared" si="16"/>
        <v>0.13956358119836068</v>
      </c>
      <c r="G73" s="185">
        <f t="shared" si="17"/>
        <v>-1.2321845661170587</v>
      </c>
      <c r="H73" s="257">
        <f t="shared" si="18"/>
        <v>0.9572268595041322</v>
      </c>
      <c r="I73" s="263">
        <f t="shared" si="19"/>
        <v>0.9624178414403455</v>
      </c>
    </row>
    <row r="74" spans="2:9" ht="12">
      <c r="B74" s="92" t="s">
        <v>17</v>
      </c>
      <c r="C74" s="255">
        <v>227863.3</v>
      </c>
      <c r="D74" s="50">
        <f t="shared" si="15"/>
        <v>0.053239088785046726</v>
      </c>
      <c r="E74" s="255">
        <v>196597.1</v>
      </c>
      <c r="F74" s="50">
        <f t="shared" si="16"/>
        <v>0.04774400318332762</v>
      </c>
      <c r="G74" s="185">
        <f t="shared" si="17"/>
        <v>0.5495085601719109</v>
      </c>
      <c r="H74" s="257">
        <f t="shared" si="18"/>
        <v>0.9048940887850466</v>
      </c>
      <c r="I74" s="263">
        <f t="shared" si="19"/>
        <v>0.925451275355375</v>
      </c>
    </row>
    <row r="75" spans="2:9" ht="12">
      <c r="B75" s="92" t="s">
        <v>18</v>
      </c>
      <c r="C75" s="255">
        <v>13378.3</v>
      </c>
      <c r="D75" s="50">
        <f t="shared" si="15"/>
        <v>0.0206774343122102</v>
      </c>
      <c r="E75" s="255">
        <v>19979</v>
      </c>
      <c r="F75" s="50">
        <f t="shared" si="16"/>
        <v>0.03767904242569464</v>
      </c>
      <c r="G75" s="185">
        <f t="shared" si="17"/>
        <v>-1.700160811348444</v>
      </c>
      <c r="H75" s="257">
        <f t="shared" si="18"/>
        <v>0.9709278207109738</v>
      </c>
      <c r="I75" s="263">
        <f t="shared" si="19"/>
        <v>0.9909627064742076</v>
      </c>
    </row>
    <row r="76" spans="2:9" ht="12">
      <c r="B76" s="92" t="s">
        <v>20</v>
      </c>
      <c r="C76" s="255">
        <v>403.1</v>
      </c>
      <c r="D76" s="50">
        <f t="shared" si="15"/>
        <v>0.015013035381750466</v>
      </c>
      <c r="E76" s="255">
        <v>21.4</v>
      </c>
      <c r="F76" s="50">
        <f t="shared" si="16"/>
        <v>0.0011335080771984682</v>
      </c>
      <c r="G76" s="185">
        <f t="shared" si="17"/>
        <v>1.3879527304551997</v>
      </c>
      <c r="H76" s="257">
        <f t="shared" si="18"/>
        <v>0.9790986964618249</v>
      </c>
      <c r="I76" s="263">
        <f t="shared" si="19"/>
        <v>0.9660995277296864</v>
      </c>
    </row>
    <row r="77" spans="2:9" ht="12">
      <c r="B77" s="92" t="s">
        <v>42</v>
      </c>
      <c r="C77" s="255">
        <v>47538.5</v>
      </c>
      <c r="D77" s="50">
        <f t="shared" si="15"/>
        <v>0.019463050153531218</v>
      </c>
      <c r="E77" s="255">
        <v>53535.3</v>
      </c>
      <c r="F77" s="50">
        <f t="shared" si="16"/>
        <v>0.018007285552516288</v>
      </c>
      <c r="G77" s="185">
        <f t="shared" si="17"/>
        <v>0.14557646010149305</v>
      </c>
      <c r="H77" s="257">
        <f t="shared" si="18"/>
        <v>0.930780307062436</v>
      </c>
      <c r="I77" s="263">
        <f t="shared" si="19"/>
        <v>0.9058597454525569</v>
      </c>
    </row>
    <row r="78" spans="2:9" ht="12">
      <c r="B78" s="92" t="s">
        <v>21</v>
      </c>
      <c r="C78" s="255">
        <v>26234.2</v>
      </c>
      <c r="D78" s="50">
        <f t="shared" si="15"/>
        <v>0.03123119047619048</v>
      </c>
      <c r="E78" s="255">
        <v>45424.7</v>
      </c>
      <c r="F78" s="50">
        <f t="shared" si="16"/>
        <v>0.029685174377093913</v>
      </c>
      <c r="G78" s="185">
        <f t="shared" si="17"/>
        <v>0.1546016099096565</v>
      </c>
      <c r="H78" s="257">
        <f t="shared" si="18"/>
        <v>0.8734339285714285</v>
      </c>
      <c r="I78" s="263">
        <f t="shared" si="19"/>
        <v>0.8786168287734044</v>
      </c>
    </row>
    <row r="79" spans="2:9" ht="12">
      <c r="B79" s="92" t="s">
        <v>60</v>
      </c>
      <c r="C79" s="255">
        <v>14849.6</v>
      </c>
      <c r="D79" s="50">
        <f t="shared" si="15"/>
        <v>0.06345982905982907</v>
      </c>
      <c r="E79" s="255">
        <v>35915.4</v>
      </c>
      <c r="F79" s="50">
        <f t="shared" si="16"/>
        <v>0.10099498538416514</v>
      </c>
      <c r="G79" s="185">
        <f t="shared" si="17"/>
        <v>-3.753515632433607</v>
      </c>
      <c r="H79" s="257">
        <f t="shared" si="18"/>
        <v>0.9620602564102564</v>
      </c>
      <c r="I79" s="263">
        <f t="shared" si="19"/>
        <v>0.9713005958713699</v>
      </c>
    </row>
    <row r="80" spans="2:9" ht="12">
      <c r="B80" s="92" t="s">
        <v>22</v>
      </c>
      <c r="C80" s="255">
        <v>44530.9</v>
      </c>
      <c r="D80" s="50">
        <f t="shared" si="15"/>
        <v>0.0278318125</v>
      </c>
      <c r="E80" s="255">
        <v>48983.6</v>
      </c>
      <c r="F80" s="50">
        <f t="shared" si="16"/>
        <v>0.030183021604351927</v>
      </c>
      <c r="G80" s="185">
        <f t="shared" si="17"/>
        <v>-0.23512091043519262</v>
      </c>
      <c r="H80" s="257">
        <f t="shared" si="18"/>
        <v>1.0131751875</v>
      </c>
      <c r="I80" s="263">
        <f t="shared" si="19"/>
        <v>0.975118139759985</v>
      </c>
    </row>
    <row r="81" spans="2:9" ht="12">
      <c r="B81" s="92" t="s">
        <v>23</v>
      </c>
      <c r="C81" s="255">
        <v>138676.6</v>
      </c>
      <c r="D81" s="50">
        <f t="shared" si="15"/>
        <v>0.05637260162601626</v>
      </c>
      <c r="E81" s="255">
        <v>110395.2</v>
      </c>
      <c r="F81" s="50">
        <f t="shared" si="16"/>
        <v>0.052660533960008214</v>
      </c>
      <c r="G81" s="185">
        <f t="shared" si="17"/>
        <v>0.37120676660080465</v>
      </c>
      <c r="H81" s="257">
        <f t="shared" si="18"/>
        <v>0.9501556504065041</v>
      </c>
      <c r="I81" s="263">
        <f t="shared" si="19"/>
        <v>0.9377358134152342</v>
      </c>
    </row>
    <row r="82" spans="2:9" ht="12">
      <c r="B82" s="92" t="s">
        <v>24</v>
      </c>
      <c r="C82" s="255">
        <v>240435.4</v>
      </c>
      <c r="D82" s="50">
        <f t="shared" si="15"/>
        <v>0.05366861607142857</v>
      </c>
      <c r="E82" s="255">
        <v>281157.6</v>
      </c>
      <c r="F82" s="50">
        <f t="shared" si="16"/>
        <v>0.0722334525512421</v>
      </c>
      <c r="G82" s="185">
        <f t="shared" si="17"/>
        <v>-1.8564836479813531</v>
      </c>
      <c r="H82" s="257">
        <f t="shared" si="18"/>
        <v>0.8638593973214286</v>
      </c>
      <c r="I82" s="263">
        <f t="shared" si="19"/>
        <v>0.8393244798927296</v>
      </c>
    </row>
    <row r="83" spans="2:9" ht="12">
      <c r="B83" s="92" t="s">
        <v>25</v>
      </c>
      <c r="C83" s="255">
        <v>83347.5</v>
      </c>
      <c r="D83" s="50">
        <f t="shared" si="15"/>
        <v>0.047627142857142854</v>
      </c>
      <c r="E83" s="255">
        <v>89525.8</v>
      </c>
      <c r="F83" s="50">
        <f t="shared" si="16"/>
        <v>0.04975838231875158</v>
      </c>
      <c r="G83" s="185">
        <f t="shared" si="17"/>
        <v>-0.21312394616087235</v>
      </c>
      <c r="H83" s="257">
        <f t="shared" si="18"/>
        <v>0.8812702857142857</v>
      </c>
      <c r="I83" s="263">
        <f t="shared" si="19"/>
        <v>0.8443039070192224</v>
      </c>
    </row>
    <row r="84" spans="2:9" ht="12">
      <c r="B84" s="92" t="s">
        <v>26</v>
      </c>
      <c r="C84" s="255">
        <v>184337.1</v>
      </c>
      <c r="D84" s="50">
        <f t="shared" si="15"/>
        <v>0.06703167272727273</v>
      </c>
      <c r="E84" s="255">
        <v>142029.6</v>
      </c>
      <c r="F84" s="50">
        <f t="shared" si="16"/>
        <v>0.07138180742140292</v>
      </c>
      <c r="G84" s="185">
        <f t="shared" si="17"/>
        <v>-0.43501346941301894</v>
      </c>
      <c r="H84" s="257">
        <f t="shared" si="18"/>
        <v>0.965554</v>
      </c>
      <c r="I84" s="263">
        <f t="shared" si="19"/>
        <v>0.9537521329791483</v>
      </c>
    </row>
    <row r="85" spans="2:9" ht="12">
      <c r="B85" s="92" t="s">
        <v>27</v>
      </c>
      <c r="C85" s="255">
        <v>386296</v>
      </c>
      <c r="D85" s="50">
        <f t="shared" si="15"/>
        <v>0.15767183673469387</v>
      </c>
      <c r="E85" s="255">
        <v>399384.4</v>
      </c>
      <c r="F85" s="50">
        <f t="shared" si="16"/>
        <v>0.1490596925490465</v>
      </c>
      <c r="G85" s="185">
        <f t="shared" si="17"/>
        <v>0.8612144185647375</v>
      </c>
      <c r="H85" s="257">
        <f t="shared" si="18"/>
        <v>0.878414693877551</v>
      </c>
      <c r="I85" s="263">
        <f t="shared" si="19"/>
        <v>0.8676214525380662</v>
      </c>
    </row>
    <row r="86" spans="2:9" ht="12">
      <c r="B86" s="92" t="s">
        <v>61</v>
      </c>
      <c r="C86" s="255">
        <v>54301.3</v>
      </c>
      <c r="D86" s="50">
        <f t="shared" si="15"/>
        <v>0.041137348484848485</v>
      </c>
      <c r="E86" s="255">
        <v>59237.6</v>
      </c>
      <c r="F86" s="50">
        <f t="shared" si="16"/>
        <v>0.05028984257233132</v>
      </c>
      <c r="G86" s="185">
        <f t="shared" si="17"/>
        <v>-0.9152494087482838</v>
      </c>
      <c r="H86" s="257">
        <f t="shared" si="18"/>
        <v>0.9050030303030303</v>
      </c>
      <c r="I86" s="263">
        <f t="shared" si="19"/>
        <v>0.9041606522458177</v>
      </c>
    </row>
    <row r="87" spans="2:9" ht="12">
      <c r="B87" s="92" t="s">
        <v>28</v>
      </c>
      <c r="C87" s="255">
        <v>53464.1</v>
      </c>
      <c r="D87" s="50">
        <f t="shared" si="15"/>
        <v>0.03687179310344828</v>
      </c>
      <c r="E87" s="255">
        <v>52144.3</v>
      </c>
      <c r="F87" s="50">
        <f t="shared" si="16"/>
        <v>0.050162958740355326</v>
      </c>
      <c r="G87" s="185">
        <f t="shared" si="17"/>
        <v>-1.3291165636907047</v>
      </c>
      <c r="H87" s="257">
        <f t="shared" si="18"/>
        <v>0.870801724137931</v>
      </c>
      <c r="I87" s="263">
        <f t="shared" si="19"/>
        <v>0.8979301264596643</v>
      </c>
    </row>
    <row r="88" spans="2:9" ht="12">
      <c r="B88" s="92" t="s">
        <v>29</v>
      </c>
      <c r="C88" s="255">
        <v>421.6</v>
      </c>
      <c r="D88" s="50">
        <f t="shared" si="15"/>
        <v>0.020076190476190477</v>
      </c>
      <c r="E88" s="255">
        <v>157.3</v>
      </c>
      <c r="F88" s="50">
        <f t="shared" si="16"/>
        <v>0.008605200878376015</v>
      </c>
      <c r="G88" s="185">
        <f t="shared" si="17"/>
        <v>1.1470989597814463</v>
      </c>
      <c r="H88" s="257">
        <f t="shared" si="18"/>
        <v>0.9547190476190476</v>
      </c>
      <c r="I88" s="258">
        <f t="shared" si="19"/>
        <v>0.9156645455275028</v>
      </c>
    </row>
    <row r="89" spans="2:9" ht="12">
      <c r="B89" s="92"/>
      <c r="C89" s="32"/>
      <c r="D89" s="186"/>
      <c r="E89" s="32"/>
      <c r="F89" s="49"/>
      <c r="G89" s="185"/>
      <c r="H89" s="257"/>
      <c r="I89" s="258"/>
    </row>
    <row r="90" spans="2:9" ht="12.75" thickBot="1">
      <c r="B90" s="187" t="s">
        <v>30</v>
      </c>
      <c r="C90" s="188">
        <f>IF(SUM(C69:C88)=0,"",SUM(C69:C88))</f>
        <v>1982345.8000000003</v>
      </c>
      <c r="D90" s="189">
        <f>IF(OR(G33="",G33=0),"",C90/G33)</f>
        <v>0.06063916355799865</v>
      </c>
      <c r="E90" s="188">
        <f>IF(SUM(E69:E88)=0,"",SUM(E69:E88))</f>
        <v>2079361.6000000006</v>
      </c>
      <c r="F90" s="189">
        <f>IF(OR(H33="",H33=0),"",E90/H33)</f>
        <v>0.06551674480830715</v>
      </c>
      <c r="G90" s="191">
        <f>IF(OR(D90="",D90=0),"",(D90-F90)*100)</f>
        <v>-0.4877581250308495</v>
      </c>
      <c r="H90" s="259">
        <f>IF(G33="","",(C59+C90)/G33)</f>
        <v>0.09762805800399807</v>
      </c>
      <c r="I90" s="260">
        <f>IF(H33="","",(D59+E90)/H33)</f>
        <v>0.09328333704231526</v>
      </c>
    </row>
    <row r="91" spans="3:8" ht="12.75">
      <c r="C91" s="243" t="s">
        <v>53</v>
      </c>
      <c r="D91" s="244"/>
      <c r="E91" s="243"/>
      <c r="F91" s="243"/>
      <c r="G91" s="243"/>
      <c r="H91" s="245"/>
    </row>
    <row r="92" spans="3:8" ht="12.75">
      <c r="C92" s="243" t="s">
        <v>54</v>
      </c>
      <c r="D92" s="244"/>
      <c r="E92" s="243"/>
      <c r="F92" s="243"/>
      <c r="G92" s="243"/>
      <c r="H92" s="245"/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68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2"/>
  <sheetViews>
    <sheetView workbookViewId="0" topLeftCell="A1">
      <selection activeCell="B1" sqref="B1"/>
    </sheetView>
  </sheetViews>
  <sheetFormatPr defaultColWidth="12" defaultRowHeight="11.25"/>
  <cols>
    <col min="1" max="1" width="31.33203125" style="9" customWidth="1"/>
    <col min="2" max="2" width="14.66015625" style="69" customWidth="1"/>
    <col min="3" max="3" width="14.66015625" style="70" customWidth="1"/>
    <col min="4" max="4" width="14.16015625" style="69" customWidth="1"/>
    <col min="5" max="6" width="14.66015625" style="69" customWidth="1"/>
    <col min="7" max="7" width="14.66015625" style="73" customWidth="1"/>
    <col min="8" max="8" width="16.5" style="71" customWidth="1"/>
    <col min="9" max="9" width="14.66015625" style="9" customWidth="1"/>
    <col min="10" max="11" width="13.66015625" style="9" customWidth="1"/>
    <col min="12" max="12" width="22" style="9" customWidth="1"/>
    <col min="13" max="13" width="20.16015625" style="9" bestFit="1" customWidth="1"/>
    <col min="14" max="14" width="10.66015625" style="9" customWidth="1"/>
    <col min="15" max="16" width="13.66015625" style="9" customWidth="1"/>
    <col min="17" max="16384" width="11.5" style="9" customWidth="1"/>
  </cols>
  <sheetData>
    <row r="1" ht="12">
      <c r="A1" s="72"/>
    </row>
    <row r="2" spans="1:4" ht="12" thickBot="1">
      <c r="A2" s="210"/>
      <c r="D2" s="75"/>
    </row>
    <row r="3" ht="15" customHeight="1" hidden="1"/>
    <row r="4" spans="1:4" s="21" customFormat="1" ht="15" customHeight="1" hidden="1">
      <c r="A4" s="76"/>
      <c r="C4" s="75"/>
      <c r="D4" s="77"/>
    </row>
    <row r="5" spans="1:9" ht="30">
      <c r="A5" s="78" t="s">
        <v>94</v>
      </c>
      <c r="B5" s="78"/>
      <c r="C5" s="79"/>
      <c r="D5" s="80"/>
      <c r="E5" s="80"/>
      <c r="F5" s="80"/>
      <c r="G5" s="80"/>
      <c r="H5" s="81"/>
      <c r="I5" s="82"/>
    </row>
    <row r="6" spans="1:7" ht="15" customHeight="1">
      <c r="A6" s="83"/>
      <c r="B6" s="15"/>
      <c r="C6" s="15"/>
      <c r="D6" s="15"/>
      <c r="E6" s="15"/>
      <c r="F6" s="15"/>
      <c r="G6" s="15"/>
    </row>
    <row r="7" ht="11.25" thickBot="1"/>
    <row r="8" spans="1:20" ht="16.5" thickTop="1">
      <c r="A8" s="84" t="s">
        <v>0</v>
      </c>
      <c r="B8" s="300" t="s">
        <v>1</v>
      </c>
      <c r="C8" s="301"/>
      <c r="D8" s="301"/>
      <c r="E8" s="302"/>
      <c r="F8" s="85" t="s">
        <v>86</v>
      </c>
      <c r="G8" s="85" t="s">
        <v>63</v>
      </c>
      <c r="H8" s="86"/>
      <c r="I8" s="87" t="s">
        <v>3</v>
      </c>
      <c r="J8" s="87"/>
      <c r="K8" s="211" t="s">
        <v>34</v>
      </c>
      <c r="L8" s="212" t="s">
        <v>33</v>
      </c>
      <c r="M8" s="88" t="s">
        <v>0</v>
      </c>
      <c r="N8" s="89"/>
      <c r="O8" s="90" t="s">
        <v>1</v>
      </c>
      <c r="P8" s="91"/>
      <c r="Q8" s="85" t="s">
        <v>63</v>
      </c>
      <c r="R8" s="213" t="s">
        <v>36</v>
      </c>
      <c r="S8" s="213" t="s">
        <v>37</v>
      </c>
      <c r="T8" s="213" t="s">
        <v>38</v>
      </c>
    </row>
    <row r="9" spans="1:20" ht="12.75">
      <c r="A9" s="92"/>
      <c r="B9" s="93" t="s">
        <v>86</v>
      </c>
      <c r="C9" s="93" t="s">
        <v>86</v>
      </c>
      <c r="D9" s="93" t="s">
        <v>86</v>
      </c>
      <c r="E9" s="95" t="s">
        <v>63</v>
      </c>
      <c r="F9" s="96" t="s">
        <v>4</v>
      </c>
      <c r="G9" s="96" t="s">
        <v>4</v>
      </c>
      <c r="H9" s="97" t="s">
        <v>2</v>
      </c>
      <c r="I9" s="98"/>
      <c r="J9" s="99"/>
      <c r="K9" s="110" t="s">
        <v>35</v>
      </c>
      <c r="L9" s="214" t="s">
        <v>44</v>
      </c>
      <c r="M9" s="100" t="s">
        <v>87</v>
      </c>
      <c r="N9" s="101"/>
      <c r="O9" s="102"/>
      <c r="P9" s="103"/>
      <c r="Q9" s="96" t="s">
        <v>4</v>
      </c>
      <c r="R9" s="215" t="s">
        <v>95</v>
      </c>
      <c r="S9" s="215" t="s">
        <v>95</v>
      </c>
      <c r="T9" s="215" t="s">
        <v>95</v>
      </c>
    </row>
    <row r="10" spans="1:20" ht="12" customHeight="1">
      <c r="A10" s="92"/>
      <c r="B10" s="104" t="s">
        <v>5</v>
      </c>
      <c r="C10" s="105" t="s">
        <v>6</v>
      </c>
      <c r="D10" s="106" t="s">
        <v>7</v>
      </c>
      <c r="E10" s="107" t="s">
        <v>7</v>
      </c>
      <c r="F10" s="103" t="s">
        <v>8</v>
      </c>
      <c r="G10" s="103" t="s">
        <v>8</v>
      </c>
      <c r="H10" s="108" t="s">
        <v>13</v>
      </c>
      <c r="I10" s="109" t="s">
        <v>88</v>
      </c>
      <c r="J10" s="109" t="s">
        <v>64</v>
      </c>
      <c r="K10" s="216" t="s">
        <v>95</v>
      </c>
      <c r="L10" s="216" t="s">
        <v>95</v>
      </c>
      <c r="M10" s="100" t="s">
        <v>89</v>
      </c>
      <c r="N10" s="111" t="s">
        <v>5</v>
      </c>
      <c r="O10" s="112" t="s">
        <v>6</v>
      </c>
      <c r="P10" s="111" t="s">
        <v>7</v>
      </c>
      <c r="Q10" s="103" t="s">
        <v>8</v>
      </c>
      <c r="R10" s="215" t="s">
        <v>41</v>
      </c>
      <c r="S10" s="217" t="s">
        <v>40</v>
      </c>
      <c r="T10" s="217" t="s">
        <v>39</v>
      </c>
    </row>
    <row r="11" spans="1:20" ht="12">
      <c r="A11" s="113"/>
      <c r="B11" s="114" t="s">
        <v>9</v>
      </c>
      <c r="C11" s="115" t="s">
        <v>10</v>
      </c>
      <c r="D11" s="116" t="s">
        <v>11</v>
      </c>
      <c r="E11" s="117" t="s">
        <v>11</v>
      </c>
      <c r="F11" s="118" t="s">
        <v>12</v>
      </c>
      <c r="G11" s="118" t="s">
        <v>43</v>
      </c>
      <c r="H11" s="119"/>
      <c r="I11" s="120"/>
      <c r="J11" s="121"/>
      <c r="L11" s="218"/>
      <c r="M11" s="122"/>
      <c r="N11" s="118" t="s">
        <v>9</v>
      </c>
      <c r="O11" s="115" t="s">
        <v>10</v>
      </c>
      <c r="P11" s="118" t="s">
        <v>11</v>
      </c>
      <c r="Q11" s="118" t="s">
        <v>43</v>
      </c>
      <c r="R11" s="219"/>
      <c r="S11" s="220"/>
      <c r="T11" s="220"/>
    </row>
    <row r="12" spans="1:20" ht="13.5" customHeight="1">
      <c r="A12" s="123" t="s">
        <v>14</v>
      </c>
      <c r="B12" s="124">
        <f>IF(ISERROR('[1]Récolte_N'!$F$18)=TRUE,"",'[1]Récolte_N'!$F$18)</f>
        <v>323550</v>
      </c>
      <c r="C12" s="124">
        <f aca="true" t="shared" si="0" ref="C12:C31">IF(OR(B12="",B12=0),"",(D12/B12)*10)</f>
        <v>88.39916550764951</v>
      </c>
      <c r="D12" s="125">
        <f>IF(ISERROR('[1]Récolte_N'!$H$18)=TRUE,"",'[1]Récolte_N'!$H$18)</f>
        <v>2860155</v>
      </c>
      <c r="E12" s="125">
        <f>P12</f>
        <v>3208840</v>
      </c>
      <c r="F12" s="126">
        <f>IF(ISERROR('[1]Récolte_N'!$I$18)=TRUE,"",'[1]Récolte_N'!$I$18)</f>
        <v>2646225</v>
      </c>
      <c r="G12" s="126">
        <f>Q12</f>
        <v>2888082.639</v>
      </c>
      <c r="H12" s="127">
        <f>IF(OR(G12=0,G12=""),"",(F12/G12)-1)</f>
        <v>-0.08374332359261827</v>
      </c>
      <c r="I12" s="128">
        <f>D12-F12</f>
        <v>213930</v>
      </c>
      <c r="J12" s="129">
        <f>P12-G12</f>
        <v>320757.36100000003</v>
      </c>
      <c r="K12" s="221">
        <f>I12/J12-1</f>
        <v>-0.3330472624757629</v>
      </c>
      <c r="L12" s="222">
        <f>F12-G12</f>
        <v>-241857.63899999997</v>
      </c>
      <c r="M12" s="131" t="s">
        <v>14</v>
      </c>
      <c r="N12" s="124">
        <f>IF(ISERROR('[2]Récolte_N'!$F$18)=TRUE,"",'[2]Récolte_N'!$F$18)</f>
        <v>318560</v>
      </c>
      <c r="O12" s="124">
        <f aca="true" t="shared" si="1" ref="O12:O31">IF(OR(N12="",N12=0),"",(P12/N12)*10)</f>
        <v>100.72953289804119</v>
      </c>
      <c r="P12" s="125">
        <f>IF(ISERROR('[2]Récolte_N'!$H$18)=TRUE,"",'[2]Récolte_N'!$H$18)</f>
        <v>3208840</v>
      </c>
      <c r="Q12" s="126">
        <f>'[3]MA'!$AI168</f>
        <v>2888082.639</v>
      </c>
      <c r="R12" s="223">
        <f>D12-P12</f>
        <v>-348685</v>
      </c>
      <c r="S12" s="224">
        <f aca="true" t="shared" si="2" ref="S12:T14">B12-N12</f>
        <v>4990</v>
      </c>
      <c r="T12" s="225">
        <f t="shared" si="2"/>
        <v>-12.330367390391672</v>
      </c>
    </row>
    <row r="13" spans="1:20" ht="13.5" customHeight="1">
      <c r="A13" s="132" t="s">
        <v>62</v>
      </c>
      <c r="B13" s="124">
        <f>IF(ISERROR('[4]Récolte_N'!$F$18)=TRUE,"",'[4]Récolte_N'!$F$18)</f>
        <v>49560</v>
      </c>
      <c r="C13" s="124">
        <f t="shared" si="0"/>
        <v>81.20298627925747</v>
      </c>
      <c r="D13" s="125">
        <f>IF(ISERROR('[4]Récolte_N'!$H$18)=TRUE,"",'[4]Récolte_N'!$H$18)</f>
        <v>402442</v>
      </c>
      <c r="E13" s="125">
        <f>P13</f>
        <v>397958</v>
      </c>
      <c r="F13" s="126">
        <f>IF(ISERROR('[4]Récolte_N'!$I$18)=TRUE,"",'[4]Récolte_N'!$I$18)</f>
        <v>335000</v>
      </c>
      <c r="G13" s="126">
        <f>Q13</f>
        <v>328055.55500000005</v>
      </c>
      <c r="H13" s="127">
        <f>IF(OR(G13=0,G13=""),"",(F13/G13)-1)</f>
        <v>0.0211685029994384</v>
      </c>
      <c r="I13" s="128">
        <f aca="true" t="shared" si="3" ref="I13:I31">D13-F13</f>
        <v>67442</v>
      </c>
      <c r="J13" s="129">
        <f>P13-G13</f>
        <v>69902.44499999995</v>
      </c>
      <c r="K13" s="226">
        <f>I13/J13-1</f>
        <v>-0.035198268100635866</v>
      </c>
      <c r="L13" s="227">
        <f>F13-G13</f>
        <v>6944.444999999949</v>
      </c>
      <c r="M13" s="133" t="s">
        <v>62</v>
      </c>
      <c r="N13" s="124">
        <f>IF(ISERROR('[5]Récolte_N'!$F$18)=TRUE,"",'[5]Récolte_N'!$F$18)</f>
        <v>45860</v>
      </c>
      <c r="O13" s="124">
        <f t="shared" si="1"/>
        <v>86.7767117313563</v>
      </c>
      <c r="P13" s="125">
        <f>IF(ISERROR('[5]Récolte_N'!$H$18)=TRUE,"",'[5]Récolte_N'!$H$18)</f>
        <v>397958</v>
      </c>
      <c r="Q13" s="126">
        <f>'[3]MA'!$AI169</f>
        <v>328055.55500000005</v>
      </c>
      <c r="R13" s="223">
        <f>D13-P13</f>
        <v>4484</v>
      </c>
      <c r="S13" s="228">
        <f t="shared" si="2"/>
        <v>3700</v>
      </c>
      <c r="T13" s="229">
        <f t="shared" si="2"/>
        <v>-5.573725452098827</v>
      </c>
    </row>
    <row r="14" spans="1:20" ht="13.5" customHeight="1">
      <c r="A14" s="132" t="s">
        <v>15</v>
      </c>
      <c r="B14" s="124">
        <f>IF(ISERROR('[6]Récolte_N'!$F$18)=TRUE,"",'[6]Récolte_N'!$F$18)</f>
        <v>49600</v>
      </c>
      <c r="C14" s="124">
        <f t="shared" si="0"/>
        <v>94.58266129032259</v>
      </c>
      <c r="D14" s="125">
        <f>IF(ISERROR('[6]Récolte_N'!$H$18)=TRUE,"",'[6]Récolte_N'!$H$18)</f>
        <v>469130</v>
      </c>
      <c r="E14" s="134">
        <f>P14</f>
        <v>452820</v>
      </c>
      <c r="F14" s="126">
        <f>IF(ISERROR('[6]Récolte_N'!$I$18)=TRUE,"",'[6]Récolte_N'!$I$18)</f>
        <v>470000</v>
      </c>
      <c r="G14" s="135">
        <f>Q14</f>
        <v>451405.71</v>
      </c>
      <c r="H14" s="127">
        <f aca="true" t="shared" si="4" ref="H14:H31">IF(OR(G14=0,G14=""),"",(F14/G14)-1)</f>
        <v>0.041191968971770354</v>
      </c>
      <c r="I14" s="128">
        <f>D14-F14</f>
        <v>-870</v>
      </c>
      <c r="J14" s="136">
        <f>P14-G14</f>
        <v>1414.289999999979</v>
      </c>
      <c r="K14" s="226">
        <f>I14/J14-1</f>
        <v>-1.6151496510616725</v>
      </c>
      <c r="L14" s="230">
        <f>(F14+F15)-G14</f>
        <v>338594.29</v>
      </c>
      <c r="M14" s="100" t="s">
        <v>15</v>
      </c>
      <c r="N14" s="124">
        <f>IF(ISERROR('[7]Récolte_N'!$F$18)=TRUE,"",'[7]Récolte_N'!$F$18)</f>
        <v>45100</v>
      </c>
      <c r="O14" s="124">
        <f t="shared" si="1"/>
        <v>100.40354767184036</v>
      </c>
      <c r="P14" s="125">
        <f>IF(ISERROR('[7]Récolte_N'!$H$18)=TRUE,"",'[7]Récolte_N'!$H$18)</f>
        <v>452820</v>
      </c>
      <c r="Q14" s="126">
        <f>'[3]MA'!$AI170</f>
        <v>451405.71</v>
      </c>
      <c r="R14" s="223">
        <f>D14-P14</f>
        <v>16310</v>
      </c>
      <c r="S14" s="228">
        <f t="shared" si="2"/>
        <v>4500</v>
      </c>
      <c r="T14" s="229">
        <f t="shared" si="2"/>
        <v>-5.8208863815177665</v>
      </c>
    </row>
    <row r="15" spans="1:20" ht="13.5" customHeight="1">
      <c r="A15" s="132" t="s">
        <v>59</v>
      </c>
      <c r="B15" s="124">
        <f>IF(ISERROR('[8]Récolte_N'!$F$18)=TRUE,"",'[8]Récolte_N'!$F$18)</f>
        <v>35650</v>
      </c>
      <c r="C15" s="124">
        <f t="shared" si="0"/>
        <v>95.8</v>
      </c>
      <c r="D15" s="125">
        <f>IF(ISERROR('[8]Récolte_N'!$H$18)=TRUE,"",'[8]Récolte_N'!$H$18)</f>
        <v>341527</v>
      </c>
      <c r="E15" s="134">
        <f aca="true" t="shared" si="5" ref="E15:E30">P15</f>
        <v>345600</v>
      </c>
      <c r="F15" s="126">
        <f>IF(ISERROR('[8]Récolte_N'!$I$18)=TRUE,"",'[8]Récolte_N'!$I$18)</f>
        <v>320000</v>
      </c>
      <c r="G15" s="135">
        <f aca="true" t="shared" si="6" ref="G15:G30">Q15</f>
        <v>273514.594</v>
      </c>
      <c r="H15" s="127">
        <f t="shared" si="4"/>
        <v>0.1699558525202498</v>
      </c>
      <c r="I15" s="128">
        <f t="shared" si="3"/>
        <v>21527</v>
      </c>
      <c r="J15" s="136">
        <f aca="true" t="shared" si="7" ref="J15:J29">P15-G15</f>
        <v>72085.40600000002</v>
      </c>
      <c r="K15" s="226">
        <f>I15/J15-1</f>
        <v>-0.7013681243607064</v>
      </c>
      <c r="L15" s="230">
        <f aca="true" t="shared" si="8" ref="L15:L30">(F15+F16)-G15</f>
        <v>223485.40600000002</v>
      </c>
      <c r="M15" s="100" t="s">
        <v>59</v>
      </c>
      <c r="N15" s="124">
        <f>IF(ISERROR('[9]Récolte_N'!$F$18)=TRUE,"",'[9]Récolte_N'!$F$18)</f>
        <v>32000</v>
      </c>
      <c r="O15" s="124">
        <f t="shared" si="1"/>
        <v>108</v>
      </c>
      <c r="P15" s="125">
        <f>IF(ISERROR('[9]Récolte_N'!$H$18)=TRUE,"",'[9]Récolte_N'!$H$18)</f>
        <v>345600</v>
      </c>
      <c r="Q15" s="126">
        <f>'[3]MA'!$AI171</f>
        <v>273514.594</v>
      </c>
      <c r="R15" s="223"/>
      <c r="S15" s="228"/>
      <c r="T15" s="229"/>
    </row>
    <row r="16" spans="1:20" ht="13.5" customHeight="1">
      <c r="A16" s="132" t="s">
        <v>16</v>
      </c>
      <c r="B16" s="124">
        <f>IF(ISERROR('[10]Récolte_N'!$F$18)=TRUE,"",'[10]Récolte_N'!$F$18)</f>
        <v>19000</v>
      </c>
      <c r="C16" s="124">
        <f t="shared" si="0"/>
        <v>93</v>
      </c>
      <c r="D16" s="125">
        <f>IF(ISERROR('[10]Récolte_N'!$H$18)=TRUE,"",'[10]Récolte_N'!$H$18)</f>
        <v>176700</v>
      </c>
      <c r="E16" s="134">
        <f t="shared" si="5"/>
        <v>189000</v>
      </c>
      <c r="F16" s="126">
        <f>IF(ISERROR('[10]Récolte_N'!$I$18)=TRUE,"",'[10]Récolte_N'!$I$18)</f>
        <v>177000</v>
      </c>
      <c r="G16" s="135">
        <f t="shared" si="6"/>
        <v>190413.308</v>
      </c>
      <c r="H16" s="127">
        <f t="shared" si="4"/>
        <v>-0.070443122599393</v>
      </c>
      <c r="I16" s="128">
        <f t="shared" si="3"/>
        <v>-300</v>
      </c>
      <c r="J16" s="136">
        <f t="shared" si="7"/>
        <v>-1413.30799999999</v>
      </c>
      <c r="K16" s="226">
        <f aca="true" t="shared" si="9" ref="K16:K31">I16/J16-1</f>
        <v>-0.787732044253622</v>
      </c>
      <c r="L16" s="230">
        <f t="shared" si="8"/>
        <v>406586.69200000004</v>
      </c>
      <c r="M16" s="100" t="s">
        <v>16</v>
      </c>
      <c r="N16" s="124">
        <f>IF(ISERROR('[11]Récolte_N'!$F$18)=TRUE,"",'[11]Récolte_N'!$F$18)</f>
        <v>18000</v>
      </c>
      <c r="O16" s="124">
        <f t="shared" si="1"/>
        <v>105</v>
      </c>
      <c r="P16" s="125">
        <f>IF(ISERROR('[11]Récolte_N'!$H$18)=TRUE,"",'[11]Récolte_N'!$H$18)</f>
        <v>189000</v>
      </c>
      <c r="Q16" s="126">
        <f>'[3]MA'!$AI172</f>
        <v>190413.308</v>
      </c>
      <c r="R16" s="223">
        <f aca="true" t="shared" si="10" ref="R16:R21">D16-P16</f>
        <v>-12300</v>
      </c>
      <c r="S16" s="228">
        <f aca="true" t="shared" si="11" ref="S16:T21">B16-N16</f>
        <v>1000</v>
      </c>
      <c r="T16" s="229">
        <f t="shared" si="11"/>
        <v>-12</v>
      </c>
    </row>
    <row r="17" spans="1:20" ht="13.5" customHeight="1">
      <c r="A17" s="132" t="s">
        <v>17</v>
      </c>
      <c r="B17" s="124">
        <f>IF(ISERROR('[12]Récolte_N'!$F$18)=TRUE,"",'[12]Récolte_N'!$F$18)</f>
        <v>50300</v>
      </c>
      <c r="C17" s="124">
        <f t="shared" si="0"/>
        <v>91.02186878727635</v>
      </c>
      <c r="D17" s="125">
        <f>IF(ISERROR('[12]Récolte_N'!$H$18)=TRUE,"",'[12]Récolte_N'!$H$18)</f>
        <v>457840</v>
      </c>
      <c r="E17" s="134">
        <f t="shared" si="5"/>
        <v>470300</v>
      </c>
      <c r="F17" s="126">
        <f>IF(ISERROR('[12]Récolte_N'!$I$18)=TRUE,"",'[12]Récolte_N'!$I$18)</f>
        <v>420000</v>
      </c>
      <c r="G17" s="135">
        <f t="shared" si="6"/>
        <v>402858.82200000004</v>
      </c>
      <c r="H17" s="127">
        <f t="shared" si="4"/>
        <v>0.042548846057043566</v>
      </c>
      <c r="I17" s="128">
        <f t="shared" si="3"/>
        <v>37840</v>
      </c>
      <c r="J17" s="136">
        <f t="shared" si="7"/>
        <v>67441.17799999996</v>
      </c>
      <c r="K17" s="226">
        <f t="shared" si="9"/>
        <v>-0.4389184601728039</v>
      </c>
      <c r="L17" s="230">
        <f t="shared" si="8"/>
        <v>1117141.1779999998</v>
      </c>
      <c r="M17" s="100" t="s">
        <v>17</v>
      </c>
      <c r="N17" s="124">
        <f>IF(ISERROR('[13]Récolte_N'!$F$18)=TRUE,"",'[13]Récolte_N'!$F$18)</f>
        <v>47000</v>
      </c>
      <c r="O17" s="124">
        <f t="shared" si="1"/>
        <v>100.06382978723406</v>
      </c>
      <c r="P17" s="125">
        <f>IF(ISERROR('[13]Récolte_N'!$H$18)=TRUE,"",'[13]Récolte_N'!$H$18)</f>
        <v>470300</v>
      </c>
      <c r="Q17" s="126">
        <f>'[3]MA'!$AI173</f>
        <v>402858.82200000004</v>
      </c>
      <c r="R17" s="223">
        <f t="shared" si="10"/>
        <v>-12460</v>
      </c>
      <c r="S17" s="228">
        <f t="shared" si="11"/>
        <v>3300</v>
      </c>
      <c r="T17" s="229">
        <f t="shared" si="11"/>
        <v>-9.041960999957709</v>
      </c>
    </row>
    <row r="18" spans="1:20" ht="13.5" customHeight="1">
      <c r="A18" s="132" t="s">
        <v>18</v>
      </c>
      <c r="B18" s="124">
        <f>IF(ISERROR('[14]Récolte_N'!$F$18)=TRUE,"",'[14]Récolte_N'!$F$18)</f>
        <v>125600</v>
      </c>
      <c r="C18" s="124">
        <f t="shared" si="0"/>
        <v>92.77070063694268</v>
      </c>
      <c r="D18" s="125">
        <f>IF(ISERROR('[14]Récolte_N'!$H$18)=TRUE,"",'[14]Récolte_N'!$H$18)</f>
        <v>1165200</v>
      </c>
      <c r="E18" s="134">
        <f t="shared" si="5"/>
        <v>1295300</v>
      </c>
      <c r="F18" s="126">
        <f>IF(ISERROR('[14]Récolte_N'!$I$18)=TRUE,"",'[14]Récolte_N'!$I$18)</f>
        <v>1100000</v>
      </c>
      <c r="G18" s="135">
        <f t="shared" si="6"/>
        <v>1175898.6060000001</v>
      </c>
      <c r="H18" s="127">
        <f t="shared" si="4"/>
        <v>-0.06454519599966269</v>
      </c>
      <c r="I18" s="128">
        <f t="shared" si="3"/>
        <v>65200</v>
      </c>
      <c r="J18" s="136">
        <f t="shared" si="7"/>
        <v>119401.39399999985</v>
      </c>
      <c r="K18" s="226">
        <f t="shared" si="9"/>
        <v>-0.45394272365027766</v>
      </c>
      <c r="L18" s="230">
        <f t="shared" si="8"/>
        <v>-48698.606000000145</v>
      </c>
      <c r="M18" s="100" t="s">
        <v>18</v>
      </c>
      <c r="N18" s="124">
        <f>IF(ISERROR('[15]Récolte_N'!$F$18)=TRUE,"",'[15]Récolte_N'!$F$18)</f>
        <v>119600</v>
      </c>
      <c r="O18" s="124">
        <f t="shared" si="1"/>
        <v>108.30267558528428</v>
      </c>
      <c r="P18" s="125">
        <f>IF(ISERROR('[15]Récolte_N'!$H$18)=TRUE,"",'[15]Récolte_N'!$H$18)</f>
        <v>1295300</v>
      </c>
      <c r="Q18" s="126">
        <f>'[3]MA'!$AI174</f>
        <v>1175898.6060000001</v>
      </c>
      <c r="R18" s="223">
        <f t="shared" si="10"/>
        <v>-130100</v>
      </c>
      <c r="S18" s="228">
        <f t="shared" si="11"/>
        <v>6000</v>
      </c>
      <c r="T18" s="229">
        <f t="shared" si="11"/>
        <v>-15.531974948341599</v>
      </c>
    </row>
    <row r="19" spans="1:20" ht="13.5" customHeight="1">
      <c r="A19" s="132" t="s">
        <v>20</v>
      </c>
      <c r="B19" s="124">
        <f>IF(ISERROR('[16]Récolte_N'!$F$18)=TRUE,"",'[16]Récolte_N'!$F$18)</f>
        <v>4925</v>
      </c>
      <c r="C19" s="124">
        <f t="shared" si="0"/>
        <v>97.05583756345177</v>
      </c>
      <c r="D19" s="125">
        <f>IF(ISERROR('[16]Récolte_N'!$H$18)=TRUE,"",'[16]Récolte_N'!$H$18)</f>
        <v>47800</v>
      </c>
      <c r="E19" s="134">
        <f t="shared" si="5"/>
        <v>42500</v>
      </c>
      <c r="F19" s="126">
        <f>IF(ISERROR('[16]Récolte_N'!$I$18)=TRUE,"",'[16]Récolte_N'!$I$18)</f>
        <v>27200</v>
      </c>
      <c r="G19" s="135">
        <f t="shared" si="6"/>
        <v>28605.331</v>
      </c>
      <c r="H19" s="127">
        <f t="shared" si="4"/>
        <v>-0.04912829010788233</v>
      </c>
      <c r="I19" s="128">
        <f t="shared" si="3"/>
        <v>20600</v>
      </c>
      <c r="J19" s="136">
        <f t="shared" si="7"/>
        <v>13894.669000000002</v>
      </c>
      <c r="K19" s="226">
        <f t="shared" si="9"/>
        <v>0.48258299639955426</v>
      </c>
      <c r="L19" s="230">
        <f t="shared" si="8"/>
        <v>498594.669</v>
      </c>
      <c r="M19" s="100" t="s">
        <v>20</v>
      </c>
      <c r="N19" s="124">
        <f>IF(ISERROR('[17]Récolte_N'!$F$18)=TRUE,"",'[17]Récolte_N'!$F$18)</f>
        <v>4500</v>
      </c>
      <c r="O19" s="124">
        <f t="shared" si="1"/>
        <v>94.44444444444444</v>
      </c>
      <c r="P19" s="125">
        <f>IF(ISERROR('[17]Récolte_N'!$H$18)=TRUE,"",'[17]Récolte_N'!$H$18)</f>
        <v>42500</v>
      </c>
      <c r="Q19" s="126">
        <f>'[3]MA'!$AI175</f>
        <v>28605.331</v>
      </c>
      <c r="R19" s="223">
        <f t="shared" si="10"/>
        <v>5300</v>
      </c>
      <c r="S19" s="228">
        <f t="shared" si="11"/>
        <v>425</v>
      </c>
      <c r="T19" s="229">
        <f t="shared" si="11"/>
        <v>2.6113931190073316</v>
      </c>
    </row>
    <row r="20" spans="1:20" ht="13.5" customHeight="1">
      <c r="A20" s="132" t="s">
        <v>42</v>
      </c>
      <c r="B20" s="124">
        <f>IF(ISERROR('[18]Récolte_N'!$F$18)=TRUE,"",'[18]Récolte_N'!$F$18)</f>
        <v>56830</v>
      </c>
      <c r="C20" s="124">
        <f>IF(OR(B20="",B20=0),"",(D20/B20)*10)</f>
        <v>89.08147105402077</v>
      </c>
      <c r="D20" s="125">
        <f>IF(ISERROR('[18]Récolte_N'!$H$18)=TRUE,"",'[18]Récolte_N'!$H$18)</f>
        <v>506250</v>
      </c>
      <c r="E20" s="134">
        <f t="shared" si="5"/>
        <v>433388</v>
      </c>
      <c r="F20" s="126">
        <f>IF(ISERROR('[18]Récolte_N'!$I$18)=TRUE,"",'[18]Récolte_N'!$I$18)</f>
        <v>500000</v>
      </c>
      <c r="G20" s="135">
        <f t="shared" si="6"/>
        <v>425379.797</v>
      </c>
      <c r="H20" s="127">
        <f t="shared" si="4"/>
        <v>0.17542018574050888</v>
      </c>
      <c r="I20" s="128">
        <f t="shared" si="3"/>
        <v>6250</v>
      </c>
      <c r="J20" s="136">
        <f t="shared" si="7"/>
        <v>8008.2029999999795</v>
      </c>
      <c r="K20" s="226">
        <f t="shared" si="9"/>
        <v>-0.21955025365865277</v>
      </c>
      <c r="L20" s="230">
        <f t="shared" si="8"/>
        <v>309620.203</v>
      </c>
      <c r="M20" s="100" t="s">
        <v>42</v>
      </c>
      <c r="N20" s="124">
        <f>IF(ISERROR('[19]Récolte_N'!$F$18)=TRUE,"",'[19]Récolte_N'!$F$18)</f>
        <v>44760</v>
      </c>
      <c r="O20" s="124">
        <f t="shared" si="1"/>
        <v>96.8248436103664</v>
      </c>
      <c r="P20" s="125">
        <f>IF(ISERROR('[19]Récolte_N'!$H$18)=TRUE,"",'[19]Récolte_N'!$H$18)</f>
        <v>433388</v>
      </c>
      <c r="Q20" s="126">
        <f>'[3]MA'!$AI176</f>
        <v>425379.797</v>
      </c>
      <c r="R20" s="223">
        <f t="shared" si="10"/>
        <v>72862</v>
      </c>
      <c r="S20" s="228">
        <f t="shared" si="11"/>
        <v>12070</v>
      </c>
      <c r="T20" s="229">
        <f t="shared" si="11"/>
        <v>-7.7433725563456335</v>
      </c>
    </row>
    <row r="21" spans="1:20" ht="13.5" customHeight="1">
      <c r="A21" s="132" t="s">
        <v>21</v>
      </c>
      <c r="B21" s="124">
        <f>IF(ISERROR('[20]Récolte_N'!$F$18)=TRUE,"",'[20]Récolte_N'!$F$18)</f>
        <v>31000</v>
      </c>
      <c r="C21" s="124">
        <f>IF(OR(B21="",B21=0),"",(D21/B21)*10)</f>
        <v>78.06451612903226</v>
      </c>
      <c r="D21" s="125">
        <f>IF(ISERROR('[20]Récolte_N'!$H$18)=TRUE,"",'[20]Récolte_N'!$H$18)</f>
        <v>242000</v>
      </c>
      <c r="E21" s="134">
        <f t="shared" si="5"/>
        <v>130000</v>
      </c>
      <c r="F21" s="126">
        <f>IF(ISERROR('[20]Récolte_N'!$I$18)=TRUE,"",'[20]Récolte_N'!$I$18)</f>
        <v>235000</v>
      </c>
      <c r="G21" s="135">
        <f t="shared" si="6"/>
        <v>137371.051</v>
      </c>
      <c r="H21" s="127">
        <f t="shared" si="4"/>
        <v>0.7106952177282242</v>
      </c>
      <c r="I21" s="128">
        <f t="shared" si="3"/>
        <v>7000</v>
      </c>
      <c r="J21" s="136">
        <f t="shared" si="7"/>
        <v>-7371.051000000007</v>
      </c>
      <c r="K21" s="226">
        <f>I21/J21-1</f>
        <v>-1.9496610456229369</v>
      </c>
      <c r="L21" s="230">
        <f t="shared" si="8"/>
        <v>1807628.949</v>
      </c>
      <c r="M21" s="100" t="s">
        <v>21</v>
      </c>
      <c r="N21" s="124">
        <f>IF(ISERROR('[21]Récolte_N'!$F$18)=TRUE,"",'[21]Récolte_N'!$F$18)</f>
        <v>13000</v>
      </c>
      <c r="O21" s="124">
        <f t="shared" si="1"/>
        <v>100</v>
      </c>
      <c r="P21" s="125">
        <f>IF(ISERROR('[21]Récolte_N'!$H$18)=TRUE,"",'[21]Récolte_N'!$H$18)</f>
        <v>130000</v>
      </c>
      <c r="Q21" s="126">
        <f>'[3]MA'!$AI177</f>
        <v>137371.051</v>
      </c>
      <c r="R21" s="223">
        <f t="shared" si="10"/>
        <v>112000</v>
      </c>
      <c r="S21" s="228">
        <f t="shared" si="11"/>
        <v>18000</v>
      </c>
      <c r="T21" s="229">
        <f t="shared" si="11"/>
        <v>-21.935483870967744</v>
      </c>
    </row>
    <row r="22" spans="1:20" ht="13.5" customHeight="1">
      <c r="A22" s="132" t="s">
        <v>60</v>
      </c>
      <c r="B22" s="124">
        <f>IF(ISERROR('[22]Récolte_N'!$F$18)=TRUE,"",'[22]Récolte_N'!$F$18)</f>
        <v>144200</v>
      </c>
      <c r="C22" s="124">
        <f>IF(OR(B22="",B22=0),"",(D22/B22)*10)</f>
        <v>119.97226074895977</v>
      </c>
      <c r="D22" s="125">
        <f>IF(ISERROR('[22]Récolte_N'!$H$18)=TRUE,"",'[22]Récolte_N'!$H$18)</f>
        <v>1730000</v>
      </c>
      <c r="E22" s="134">
        <f>P22</f>
        <v>1600000</v>
      </c>
      <c r="F22" s="126">
        <f>IF(ISERROR('[22]Récolte_N'!$I$18)=TRUE,"",'[22]Récolte_N'!$I$18)</f>
        <v>1710000</v>
      </c>
      <c r="G22" s="135">
        <f t="shared" si="6"/>
        <v>1634261.226</v>
      </c>
      <c r="H22" s="127">
        <f t="shared" si="4"/>
        <v>0.04634434984753155</v>
      </c>
      <c r="I22" s="128">
        <f t="shared" si="3"/>
        <v>20000</v>
      </c>
      <c r="J22" s="136">
        <f t="shared" si="7"/>
        <v>-34261.226000000024</v>
      </c>
      <c r="K22" s="226">
        <f t="shared" si="9"/>
        <v>-1.5837502721005952</v>
      </c>
      <c r="L22" s="230">
        <f t="shared" si="8"/>
        <v>689738.774</v>
      </c>
      <c r="M22" s="100" t="s">
        <v>60</v>
      </c>
      <c r="N22" s="124">
        <f>IF(ISERROR('[23]Récolte_N'!$F$18)=TRUE,"",'[23]Récolte_N'!$F$18)</f>
        <v>132000</v>
      </c>
      <c r="O22" s="124">
        <f t="shared" si="1"/>
        <v>121.21212121212122</v>
      </c>
      <c r="P22" s="125">
        <f>IF(ISERROR('[23]Récolte_N'!$H$18)=TRUE,"",'[23]Récolte_N'!$H$18)</f>
        <v>1600000</v>
      </c>
      <c r="Q22" s="126">
        <f>'[3]MA'!$AI178</f>
        <v>1634261.226</v>
      </c>
      <c r="R22" s="223"/>
      <c r="S22" s="228"/>
      <c r="T22" s="229"/>
    </row>
    <row r="23" spans="1:20" ht="13.5" customHeight="1">
      <c r="A23" s="132" t="s">
        <v>22</v>
      </c>
      <c r="B23" s="124">
        <f>IF(ISERROR('[24]Récolte_N'!$F$18)=TRUE,"",'[24]Récolte_N'!$F$18)</f>
        <v>93950</v>
      </c>
      <c r="C23" s="124">
        <f t="shared" si="0"/>
        <v>80.82959765343958</v>
      </c>
      <c r="D23" s="125">
        <f>IF(ISERROR('[24]Récolte_N'!$H$18)=TRUE,"",'[24]Récolte_N'!$H$18)</f>
        <v>759394.0699540649</v>
      </c>
      <c r="E23" s="134">
        <f t="shared" si="5"/>
        <v>890324</v>
      </c>
      <c r="F23" s="126">
        <f>IF(ISERROR('[24]Récolte_N'!$I$18)=TRUE,"",'[24]Récolte_N'!$I$18)</f>
        <v>614000</v>
      </c>
      <c r="G23" s="135">
        <f t="shared" si="6"/>
        <v>646858.8409999999</v>
      </c>
      <c r="H23" s="127">
        <f t="shared" si="4"/>
        <v>-0.050797544869607636</v>
      </c>
      <c r="I23" s="128">
        <f t="shared" si="3"/>
        <v>145394.0699540649</v>
      </c>
      <c r="J23" s="136">
        <f t="shared" si="7"/>
        <v>243465.1590000001</v>
      </c>
      <c r="K23" s="226">
        <f t="shared" si="9"/>
        <v>-0.40281364877319126</v>
      </c>
      <c r="L23" s="230">
        <f t="shared" si="8"/>
        <v>997141.1590000001</v>
      </c>
      <c r="M23" s="100" t="s">
        <v>22</v>
      </c>
      <c r="N23" s="124">
        <f>IF(ISERROR('[25]Récolte_N'!$F$18)=TRUE,"",'[25]Récolte_N'!$F$18)</f>
        <v>96058</v>
      </c>
      <c r="O23" s="124">
        <f t="shared" si="1"/>
        <v>92.68608549001644</v>
      </c>
      <c r="P23" s="125">
        <f>IF(ISERROR('[25]Récolte_N'!$H$18)=TRUE,"",'[25]Récolte_N'!$H$18)</f>
        <v>890324</v>
      </c>
      <c r="Q23" s="126">
        <f>'[3]MA'!$AI179</f>
        <v>646858.8409999999</v>
      </c>
      <c r="R23" s="223">
        <f aca="true" t="shared" si="12" ref="R23:R28">D23-P23</f>
        <v>-130929.93004593509</v>
      </c>
      <c r="S23" s="228">
        <f aca="true" t="shared" si="13" ref="S23:T28">B23-N23</f>
        <v>-2108</v>
      </c>
      <c r="T23" s="229">
        <f t="shared" si="13"/>
        <v>-11.85648783657686</v>
      </c>
    </row>
    <row r="24" spans="1:20" ht="13.5" customHeight="1">
      <c r="A24" s="132" t="s">
        <v>23</v>
      </c>
      <c r="B24" s="124">
        <f>IF(ISERROR('[26]Récolte_N'!$F$18)=TRUE,"",'[26]Récolte_N'!$F$18)</f>
        <v>160595</v>
      </c>
      <c r="C24" s="124">
        <f t="shared" si="0"/>
        <v>83.49699554780659</v>
      </c>
      <c r="D24" s="125">
        <f>IF(ISERROR('[26]Récolte_N'!$H$18)=TRUE,"",'[26]Récolte_N'!$H$18)</f>
        <v>1340920</v>
      </c>
      <c r="E24" s="134">
        <f t="shared" si="5"/>
        <v>1171390</v>
      </c>
      <c r="F24" s="126">
        <f>IF(ISERROR('[26]Récolte_N'!$I$18)=TRUE,"",'[26]Récolte_N'!$I$18)</f>
        <v>1030000</v>
      </c>
      <c r="G24" s="135">
        <f t="shared" si="6"/>
        <v>932202.6</v>
      </c>
      <c r="H24" s="127">
        <f t="shared" si="4"/>
        <v>0.10491002706922292</v>
      </c>
      <c r="I24" s="128">
        <f t="shared" si="3"/>
        <v>310920</v>
      </c>
      <c r="J24" s="136">
        <f t="shared" si="7"/>
        <v>239187.40000000002</v>
      </c>
      <c r="K24" s="226">
        <f t="shared" si="9"/>
        <v>0.29990124897883397</v>
      </c>
      <c r="L24" s="230">
        <f t="shared" si="8"/>
        <v>1137797.4</v>
      </c>
      <c r="M24" s="100" t="s">
        <v>23</v>
      </c>
      <c r="N24" s="124">
        <f>IF(ISERROR('[27]Récolte_N'!$F$18)=TRUE,"",'[27]Récolte_N'!$F$18)</f>
        <v>125760</v>
      </c>
      <c r="O24" s="124">
        <f t="shared" si="1"/>
        <v>93.14487913486005</v>
      </c>
      <c r="P24" s="125">
        <f>IF(ISERROR('[27]Récolte_N'!$H$18)=TRUE,"",'[27]Récolte_N'!$H$18)</f>
        <v>1171390</v>
      </c>
      <c r="Q24" s="126">
        <f>'[3]MA'!$AI180</f>
        <v>932202.6</v>
      </c>
      <c r="R24" s="223">
        <f t="shared" si="12"/>
        <v>169530</v>
      </c>
      <c r="S24" s="228">
        <f t="shared" si="13"/>
        <v>34835</v>
      </c>
      <c r="T24" s="229">
        <f t="shared" si="13"/>
        <v>-9.647883587053457</v>
      </c>
    </row>
    <row r="25" spans="1:20" ht="13.5" customHeight="1">
      <c r="A25" s="132" t="s">
        <v>24</v>
      </c>
      <c r="B25" s="124">
        <f>IF(ISERROR('[28]Récolte_N'!$F$18)=TRUE,"",'[28]Récolte_N'!$F$18)</f>
        <v>125000</v>
      </c>
      <c r="C25" s="124">
        <f t="shared" si="0"/>
        <v>96.66399999999999</v>
      </c>
      <c r="D25" s="125">
        <f>IF(ISERROR('[28]Récolte_N'!$H$18)=TRUE,"",'[28]Récolte_N'!$H$18)</f>
        <v>1208300</v>
      </c>
      <c r="E25" s="134">
        <f t="shared" si="5"/>
        <v>1252000</v>
      </c>
      <c r="F25" s="126">
        <f>IF(ISERROR('[28]Récolte_N'!$I$18)=TRUE,"",'[28]Récolte_N'!$I$18)</f>
        <v>1040000</v>
      </c>
      <c r="G25" s="135">
        <f t="shared" si="6"/>
        <v>1064598.517</v>
      </c>
      <c r="H25" s="127">
        <f t="shared" si="4"/>
        <v>-0.02310590951161351</v>
      </c>
      <c r="I25" s="128">
        <f t="shared" si="3"/>
        <v>168300</v>
      </c>
      <c r="J25" s="136">
        <f t="shared" si="7"/>
        <v>187401.483</v>
      </c>
      <c r="K25" s="226">
        <f t="shared" si="9"/>
        <v>-0.10192813148655822</v>
      </c>
      <c r="L25" s="230">
        <f t="shared" si="8"/>
        <v>330401.483</v>
      </c>
      <c r="M25" s="100" t="s">
        <v>24</v>
      </c>
      <c r="N25" s="124">
        <f>IF(ISERROR('[29]Récolte_N'!$F$18)=TRUE,"",'[29]Récolte_N'!$F$18)</f>
        <v>122500</v>
      </c>
      <c r="O25" s="124">
        <f t="shared" si="1"/>
        <v>102.20408163265306</v>
      </c>
      <c r="P25" s="125">
        <f>IF(ISERROR('[29]Récolte_N'!$H$18)=TRUE,"",'[29]Récolte_N'!$H$18)</f>
        <v>1252000</v>
      </c>
      <c r="Q25" s="126">
        <f>'[3]MA'!$AI181</f>
        <v>1064598.517</v>
      </c>
      <c r="R25" s="223">
        <f t="shared" si="12"/>
        <v>-43700</v>
      </c>
      <c r="S25" s="228">
        <f t="shared" si="13"/>
        <v>2500</v>
      </c>
      <c r="T25" s="229">
        <f t="shared" si="13"/>
        <v>-5.54008163265307</v>
      </c>
    </row>
    <row r="26" spans="1:20" ht="13.5" customHeight="1">
      <c r="A26" s="132" t="s">
        <v>25</v>
      </c>
      <c r="B26" s="124">
        <f>IF(ISERROR('[30]Récolte_N'!$F$18)=TRUE,"",'[30]Récolte_N'!$F$18)</f>
        <v>42465</v>
      </c>
      <c r="C26" s="124">
        <f t="shared" si="0"/>
        <v>95</v>
      </c>
      <c r="D26" s="125">
        <f>IF(ISERROR('[30]Récolte_N'!$H$18)=TRUE,"",'[30]Récolte_N'!$H$18)</f>
        <v>403417.5</v>
      </c>
      <c r="E26" s="134">
        <f t="shared" si="5"/>
        <v>407808</v>
      </c>
      <c r="F26" s="126">
        <f>IF(ISERROR('[30]Récolte_N'!$I$18)=TRUE,"",'[30]Récolte_N'!$I$18)</f>
        <v>355000</v>
      </c>
      <c r="G26" s="135">
        <f t="shared" si="6"/>
        <v>336730.91</v>
      </c>
      <c r="H26" s="127">
        <f t="shared" si="4"/>
        <v>0.05425427086571899</v>
      </c>
      <c r="I26" s="128">
        <f t="shared" si="3"/>
        <v>48417.5</v>
      </c>
      <c r="J26" s="136">
        <f t="shared" si="7"/>
        <v>71077.09000000003</v>
      </c>
      <c r="K26" s="226">
        <f t="shared" si="9"/>
        <v>-0.3188030067072247</v>
      </c>
      <c r="L26" s="230">
        <f t="shared" si="8"/>
        <v>1258269.09</v>
      </c>
      <c r="M26" s="100" t="s">
        <v>25</v>
      </c>
      <c r="N26" s="124">
        <f>IF(ISERROR('[31]Récolte_N'!$F$18)=TRUE,"",'[31]Récolte_N'!$F$18)</f>
        <v>37760</v>
      </c>
      <c r="O26" s="124">
        <f t="shared" si="1"/>
        <v>108</v>
      </c>
      <c r="P26" s="125">
        <f>IF(ISERROR('[31]Récolte_N'!$H$18)=TRUE,"",'[31]Récolte_N'!$H$18)</f>
        <v>407808</v>
      </c>
      <c r="Q26" s="126">
        <f>'[3]MA'!$AI182</f>
        <v>336730.91</v>
      </c>
      <c r="R26" s="223">
        <f t="shared" si="12"/>
        <v>-4390.5</v>
      </c>
      <c r="S26" s="228">
        <f t="shared" si="13"/>
        <v>4705</v>
      </c>
      <c r="T26" s="229">
        <f t="shared" si="13"/>
        <v>-13</v>
      </c>
    </row>
    <row r="27" spans="1:20" ht="13.5" customHeight="1">
      <c r="A27" s="132" t="s">
        <v>26</v>
      </c>
      <c r="B27" s="124">
        <f>IF(ISERROR('[32]Récolte_N'!$F$18)=TRUE,"",'[32]Récolte_N'!$F$18)</f>
        <v>165440</v>
      </c>
      <c r="C27" s="124">
        <f>IF(OR(B27="",B27=0),"",(D27/B27)*10)</f>
        <v>82.64277079303675</v>
      </c>
      <c r="D27" s="125">
        <f>IF(ISERROR('[32]Récolte_N'!$H$18)=TRUE,"",'[32]Récolte_N'!$H$18)</f>
        <v>1367242</v>
      </c>
      <c r="E27" s="134">
        <f t="shared" si="5"/>
        <v>1475573</v>
      </c>
      <c r="F27" s="126">
        <f>IF(ISERROR('[32]Récolte_N'!$I$18)=TRUE,"",'[32]Récolte_N'!$I$18)</f>
        <v>1240000</v>
      </c>
      <c r="G27" s="135">
        <f t="shared" si="6"/>
        <v>1350224.8</v>
      </c>
      <c r="H27" s="127">
        <f t="shared" si="4"/>
        <v>-0.08163440635959285</v>
      </c>
      <c r="I27" s="128">
        <f t="shared" si="3"/>
        <v>127242</v>
      </c>
      <c r="J27" s="136">
        <f t="shared" si="7"/>
        <v>125348.19999999995</v>
      </c>
      <c r="K27" s="226">
        <f t="shared" si="9"/>
        <v>0.015108314279742796</v>
      </c>
      <c r="L27" s="230">
        <f t="shared" si="8"/>
        <v>-47224.80000000005</v>
      </c>
      <c r="M27" s="100" t="s">
        <v>26</v>
      </c>
      <c r="N27" s="124">
        <f>IF(ISERROR('[33]Récolte_N'!$F$18)=TRUE,"",'[33]Récolte_N'!$F$18)</f>
        <v>165120</v>
      </c>
      <c r="O27" s="124">
        <f t="shared" si="1"/>
        <v>89.36367490310077</v>
      </c>
      <c r="P27" s="125">
        <f>IF(ISERROR('[33]Récolte_N'!$H$18)=TRUE,"",'[33]Récolte_N'!$H$18)</f>
        <v>1475573</v>
      </c>
      <c r="Q27" s="126">
        <f>'[3]MA'!$AI183</f>
        <v>1350224.8</v>
      </c>
      <c r="R27" s="223">
        <f t="shared" si="12"/>
        <v>-108331</v>
      </c>
      <c r="S27" s="228">
        <f t="shared" si="13"/>
        <v>320</v>
      </c>
      <c r="T27" s="229">
        <f t="shared" si="13"/>
        <v>-6.720904110064026</v>
      </c>
    </row>
    <row r="28" spans="1:20" ht="13.5" customHeight="1">
      <c r="A28" s="132" t="s">
        <v>27</v>
      </c>
      <c r="B28" s="124">
        <f>IF(ISERROR('[34]Récolte_N'!$F$18)=TRUE,"",'[34]Récolte_N'!$F$18)</f>
        <v>9382</v>
      </c>
      <c r="C28" s="124">
        <f t="shared" si="0"/>
        <v>85.8</v>
      </c>
      <c r="D28" s="125">
        <f>IF(ISERROR('[34]Récolte_N'!$H$18)=TRUE,"",'[34]Récolte_N'!$H$18)</f>
        <v>80497.56</v>
      </c>
      <c r="E28" s="134">
        <f t="shared" si="5"/>
        <v>76800</v>
      </c>
      <c r="F28" s="126">
        <f>IF(ISERROR('[34]Récolte_N'!$I$18)=TRUE,"",'[34]Récolte_N'!$I$18)</f>
        <v>63000</v>
      </c>
      <c r="G28" s="135">
        <f t="shared" si="6"/>
        <v>69524.78099999999</v>
      </c>
      <c r="H28" s="127">
        <f t="shared" si="4"/>
        <v>-0.09384827835703635</v>
      </c>
      <c r="I28" s="128">
        <f t="shared" si="3"/>
        <v>17497.559999999998</v>
      </c>
      <c r="J28" s="136">
        <f t="shared" si="7"/>
        <v>7275.219000000012</v>
      </c>
      <c r="K28" s="226">
        <f t="shared" si="9"/>
        <v>1.405090485935883</v>
      </c>
      <c r="L28" s="230">
        <f t="shared" si="8"/>
        <v>110475.21900000001</v>
      </c>
      <c r="M28" s="100" t="s">
        <v>27</v>
      </c>
      <c r="N28" s="124">
        <f>IF(ISERROR('[35]Récolte_N'!$F$18)=TRUE,"",'[35]Récolte_N'!$F$18)</f>
        <v>9000</v>
      </c>
      <c r="O28" s="124">
        <f t="shared" si="1"/>
        <v>85.33333333333333</v>
      </c>
      <c r="P28" s="125">
        <f>IF(ISERROR('[35]Récolte_N'!$H$18)=TRUE,"",'[35]Récolte_N'!$H$18)</f>
        <v>76800</v>
      </c>
      <c r="Q28" s="126">
        <f>'[3]MA'!$AI184</f>
        <v>69524.78099999999</v>
      </c>
      <c r="R28" s="223">
        <f t="shared" si="12"/>
        <v>3697.5599999999977</v>
      </c>
      <c r="S28" s="228">
        <f t="shared" si="13"/>
        <v>382</v>
      </c>
      <c r="T28" s="229">
        <f t="shared" si="13"/>
        <v>0.46666666666666856</v>
      </c>
    </row>
    <row r="29" spans="1:20" ht="12.75">
      <c r="A29" s="132" t="s">
        <v>61</v>
      </c>
      <c r="B29" s="124">
        <f>IF(ISERROR('[36]Récolte_N'!$F$18)=TRUE,"",'[36]Récolte_N'!$F$18)</f>
        <v>15900</v>
      </c>
      <c r="C29" s="124">
        <f t="shared" si="0"/>
        <v>87</v>
      </c>
      <c r="D29" s="125">
        <f>IF(ISERROR('[36]Récolte_N'!$H$18)=TRUE,"",'[36]Récolte_N'!$H$18)</f>
        <v>138330</v>
      </c>
      <c r="E29" s="134">
        <f t="shared" si="5"/>
        <v>114000</v>
      </c>
      <c r="F29" s="126">
        <f>IF(ISERROR('[36]Récolte_N'!$I$18)=TRUE,"",'[36]Récolte_N'!$I$18)</f>
        <v>117000</v>
      </c>
      <c r="G29" s="135">
        <f t="shared" si="6"/>
        <v>123935.38599999998</v>
      </c>
      <c r="H29" s="127">
        <f t="shared" si="4"/>
        <v>-0.05595969177035509</v>
      </c>
      <c r="I29" s="128">
        <f t="shared" si="3"/>
        <v>21330</v>
      </c>
      <c r="J29" s="136">
        <f t="shared" si="7"/>
        <v>-9935.385999999984</v>
      </c>
      <c r="K29" s="226">
        <f t="shared" si="9"/>
        <v>-3.1468717974319302</v>
      </c>
      <c r="L29" s="230">
        <f t="shared" si="8"/>
        <v>1443064.614</v>
      </c>
      <c r="M29" s="100" t="s">
        <v>61</v>
      </c>
      <c r="N29" s="124">
        <f>IF(ISERROR('[37]Récolte_N'!$F$18)=TRUE,"",'[37]Récolte_N'!$F$18)</f>
        <v>12000</v>
      </c>
      <c r="O29" s="124">
        <f t="shared" si="1"/>
        <v>95</v>
      </c>
      <c r="P29" s="125">
        <f>IF(ISERROR('[37]Récolte_N'!$H$18)=TRUE,"",'[37]Récolte_N'!$H$18)</f>
        <v>114000</v>
      </c>
      <c r="Q29" s="126">
        <f>'[3]MA'!$AI185</f>
        <v>123935.38599999998</v>
      </c>
      <c r="R29" s="223"/>
      <c r="S29" s="228"/>
      <c r="T29" s="229"/>
    </row>
    <row r="30" spans="1:20" ht="12.75">
      <c r="A30" s="132" t="s">
        <v>28</v>
      </c>
      <c r="B30" s="124">
        <f>IF(ISERROR('[38]Récolte_N'!$F$18)=TRUE,"",'[38]Récolte_N'!$F$18)</f>
        <v>174206</v>
      </c>
      <c r="C30" s="124">
        <f t="shared" si="0"/>
        <v>95.97637280001837</v>
      </c>
      <c r="D30" s="125">
        <f>IF(ISERROR('[38]Récolte_N'!$H$18)=TRUE,"",'[38]Récolte_N'!$H$18)</f>
        <v>1671966</v>
      </c>
      <c r="E30" s="134">
        <f t="shared" si="5"/>
        <v>1623000</v>
      </c>
      <c r="F30" s="126">
        <f>IF(ISERROR('[38]Récolte_N'!$I$18)=TRUE,"",'[38]Récolte_N'!$I$18)</f>
        <v>1450000</v>
      </c>
      <c r="G30" s="135">
        <f t="shared" si="6"/>
        <v>1446058.564</v>
      </c>
      <c r="H30" s="127">
        <f t="shared" si="4"/>
        <v>0.0027256406470133054</v>
      </c>
      <c r="I30" s="128">
        <f t="shared" si="3"/>
        <v>221966</v>
      </c>
      <c r="J30" s="136">
        <f>P30-G30</f>
        <v>176941.436</v>
      </c>
      <c r="K30" s="226">
        <f t="shared" si="9"/>
        <v>0.25446026107756925</v>
      </c>
      <c r="L30" s="230">
        <f t="shared" si="8"/>
        <v>22941.435999999987</v>
      </c>
      <c r="M30" s="100" t="s">
        <v>28</v>
      </c>
      <c r="N30" s="124">
        <f>IF(ISERROR('[39]Récolte_N'!$F$18)=TRUE,"",'[39]Récolte_N'!$F$18)</f>
        <v>165600</v>
      </c>
      <c r="O30" s="124">
        <f t="shared" si="1"/>
        <v>98.0072463768116</v>
      </c>
      <c r="P30" s="125">
        <f>IF(ISERROR('[39]Récolte_N'!$H$18)=TRUE,"",'[39]Récolte_N'!$H$18)</f>
        <v>1623000</v>
      </c>
      <c r="Q30" s="126">
        <f>'[3]MA'!$AI186</f>
        <v>1446058.564</v>
      </c>
      <c r="R30" s="223">
        <f>D30-P30</f>
        <v>48966</v>
      </c>
      <c r="S30" s="228">
        <f>B30-N30</f>
        <v>8606</v>
      </c>
      <c r="T30" s="229">
        <f>C30-O30</f>
        <v>-2.030873576793226</v>
      </c>
    </row>
    <row r="31" spans="1:20" ht="12.75">
      <c r="A31" s="132" t="s">
        <v>29</v>
      </c>
      <c r="B31" s="124">
        <f>IF(ISERROR('[40]Récolte_N'!$F$18)=TRUE,"",'[40]Récolte_N'!$F$18)</f>
        <v>4000</v>
      </c>
      <c r="C31" s="124">
        <f t="shared" si="0"/>
        <v>56</v>
      </c>
      <c r="D31" s="125">
        <f>IF(ISERROR('[40]Récolte_N'!$H$18)=TRUE,"",'[40]Récolte_N'!$H$18)</f>
        <v>22400</v>
      </c>
      <c r="E31" s="125">
        <f>P31</f>
        <v>18219</v>
      </c>
      <c r="F31" s="126">
        <f>IF(ISERROR('[40]Récolte_N'!$I$18)=TRUE,"",'[40]Récolte_N'!$I$18)</f>
        <v>19000</v>
      </c>
      <c r="G31" s="126">
        <f>Q31</f>
        <v>40727.62700000001</v>
      </c>
      <c r="H31" s="127">
        <f t="shared" si="4"/>
        <v>-0.5334862009023998</v>
      </c>
      <c r="I31" s="128">
        <f t="shared" si="3"/>
        <v>3400</v>
      </c>
      <c r="J31" s="129">
        <f>P31-G31</f>
        <v>-22508.627000000008</v>
      </c>
      <c r="K31" s="226">
        <f t="shared" si="9"/>
        <v>-1.1510531939598092</v>
      </c>
      <c r="L31" s="227">
        <f>F31-G31</f>
        <v>-21727.627000000008</v>
      </c>
      <c r="M31" s="100" t="s">
        <v>29</v>
      </c>
      <c r="N31" s="124">
        <f>IF(ISERROR('[41]Récolte_N'!$F$18)=TRUE,"",'[41]Récolte_N'!$F$18)</f>
        <v>3150</v>
      </c>
      <c r="O31" s="124">
        <f t="shared" si="1"/>
        <v>57.838095238095235</v>
      </c>
      <c r="P31" s="125">
        <f>IF(ISERROR('[41]Récolte_N'!$H$18)=TRUE,"",'[41]Récolte_N'!$H$18)</f>
        <v>18219</v>
      </c>
      <c r="Q31" s="126">
        <f>'[3]MA'!$AI187</f>
        <v>40727.62700000001</v>
      </c>
      <c r="R31" s="223">
        <f>D31-P31</f>
        <v>4181</v>
      </c>
      <c r="S31" s="228">
        <f>B31-N31</f>
        <v>850</v>
      </c>
      <c r="T31" s="229">
        <f>C31-O31</f>
        <v>-1.8380952380952351</v>
      </c>
    </row>
    <row r="32" spans="1:20" ht="12.75">
      <c r="A32" s="92"/>
      <c r="B32" s="137"/>
      <c r="C32" s="137"/>
      <c r="D32" s="33"/>
      <c r="E32" s="138"/>
      <c r="F32" s="139"/>
      <c r="G32" s="39"/>
      <c r="H32" s="140"/>
      <c r="I32" s="141"/>
      <c r="J32" s="142"/>
      <c r="K32" s="15"/>
      <c r="L32" s="231"/>
      <c r="M32" s="100"/>
      <c r="N32" s="143"/>
      <c r="O32" s="143"/>
      <c r="P32" s="143"/>
      <c r="Q32" s="232"/>
      <c r="R32" s="233"/>
      <c r="S32" s="220"/>
      <c r="T32" s="220"/>
    </row>
    <row r="33" spans="1:20" ht="15.75" thickBot="1">
      <c r="A33" s="144" t="s">
        <v>30</v>
      </c>
      <c r="B33" s="145">
        <f>IF(SUM(B12:B31)=0,"",SUM(B12:B31))</f>
        <v>1681153</v>
      </c>
      <c r="C33" s="145">
        <f>IF(OR(B33="",B33=0),"",(D33/B33)*10)</f>
        <v>91.55330377398171</v>
      </c>
      <c r="D33" s="145">
        <f>IF(SUM(D12:D31)=0,"",SUM(D12:D31))</f>
        <v>15391511.129954066</v>
      </c>
      <c r="E33" s="146">
        <f>IF(SUM(E12:E31)=0,"",SUM(E12:E31))</f>
        <v>15594820</v>
      </c>
      <c r="F33" s="147">
        <f>IF(SUM(F12:F31)=0,"",SUM(F12:F31))</f>
        <v>13868425</v>
      </c>
      <c r="G33" s="148">
        <f>IF(SUM(G12:G31)=0,"",SUM(G12:G31))</f>
        <v>13946708.665</v>
      </c>
      <c r="H33" s="149">
        <f>IF(OR(F33=0,F33=""),"",(F33/G33)-1)</f>
        <v>-0.005613056591370236</v>
      </c>
      <c r="I33" s="153">
        <f>SUM(I12:I31)</f>
        <v>1523086.129954065</v>
      </c>
      <c r="J33" s="150">
        <f>SUM(J12:J31)</f>
        <v>1648111.335</v>
      </c>
      <c r="K33" s="234">
        <f>I33/J33-1</f>
        <v>-0.07585968398544807</v>
      </c>
      <c r="L33" s="235">
        <f>F33-G33</f>
        <v>-78283.6649999991</v>
      </c>
      <c r="M33" s="151" t="s">
        <v>30</v>
      </c>
      <c r="N33" s="236">
        <f>IF(SUM(N12:N31)=0,"",SUM(N12:N31))</f>
        <v>1557328</v>
      </c>
      <c r="O33" s="236">
        <f>IF(OR(N33="",N33=0),"",(P33/N33)*10)</f>
        <v>100.13831382984188</v>
      </c>
      <c r="P33" s="237">
        <f>IF(SUM(P12:P31)=0,"",SUM(P12:P31))</f>
        <v>15594820</v>
      </c>
      <c r="Q33" s="238">
        <f>IF(SUM(Q12:Q31)=0,"",SUM(Q12:Q31))</f>
        <v>13946708.665</v>
      </c>
      <c r="R33" s="239">
        <f>D33-P33</f>
        <v>-203308.87004593387</v>
      </c>
      <c r="S33" s="240">
        <f>B33-N33</f>
        <v>123825</v>
      </c>
      <c r="T33" s="241">
        <f>C33-O33</f>
        <v>-8.585010055860167</v>
      </c>
    </row>
    <row r="34" spans="1:9" ht="15.75" thickTop="1">
      <c r="A34" s="159" t="s">
        <v>101</v>
      </c>
      <c r="B34" s="160">
        <f>N33</f>
        <v>1557328</v>
      </c>
      <c r="C34" s="242">
        <f>IF(OR(B34="",B34=0),"",(D34/B34)*10)</f>
        <v>100.13831382984188</v>
      </c>
      <c r="D34" s="160">
        <f>P33</f>
        <v>15594820</v>
      </c>
      <c r="F34" s="160">
        <f>Q33</f>
        <v>13946708.665</v>
      </c>
      <c r="G34" s="156"/>
      <c r="H34" s="157"/>
      <c r="I34" s="158"/>
    </row>
    <row r="35" spans="1:9" ht="12">
      <c r="A35" s="159" t="s">
        <v>31</v>
      </c>
      <c r="B35" s="163">
        <f>IF(OR(B33="",B33=0),"",(B33/B34)-1)</f>
        <v>0.07951118839448079</v>
      </c>
      <c r="C35" s="163">
        <f>IF(OR(C33="",C33=0),"",(C33/C34)-1)</f>
        <v>-0.08573152200713186</v>
      </c>
      <c r="D35" s="163">
        <f>IF(OR(D33="",D33=0),"",(D33/D34)-1)</f>
        <v>-0.013036948810305815</v>
      </c>
      <c r="F35" s="163">
        <f>IF(OR(F33="",F33=0),"",(F33/F34)-1)</f>
        <v>-0.005613056591370236</v>
      </c>
      <c r="G35" s="156"/>
      <c r="H35" s="198"/>
      <c r="I35" s="158"/>
    </row>
    <row r="36" spans="7:9" ht="12.75" thickBot="1">
      <c r="G36" s="156"/>
      <c r="H36" s="198"/>
      <c r="I36" s="158"/>
    </row>
    <row r="37" spans="1:9" ht="12.75">
      <c r="A37" s="165" t="s">
        <v>0</v>
      </c>
      <c r="B37" s="166" t="s">
        <v>4</v>
      </c>
      <c r="C37" s="167" t="s">
        <v>4</v>
      </c>
      <c r="D37" s="168" t="s">
        <v>4</v>
      </c>
      <c r="E37" s="168" t="s">
        <v>4</v>
      </c>
      <c r="F37" s="169" t="s">
        <v>45</v>
      </c>
      <c r="G37" s="170" t="s">
        <v>46</v>
      </c>
      <c r="I37" s="158"/>
    </row>
    <row r="38" spans="1:8" ht="12">
      <c r="A38" s="92"/>
      <c r="B38" s="171" t="s">
        <v>47</v>
      </c>
      <c r="C38" s="172" t="s">
        <v>47</v>
      </c>
      <c r="D38" s="173" t="s">
        <v>47</v>
      </c>
      <c r="E38" s="173" t="s">
        <v>47</v>
      </c>
      <c r="F38" s="174" t="s">
        <v>48</v>
      </c>
      <c r="G38" s="175" t="s">
        <v>49</v>
      </c>
      <c r="H38" s="15"/>
    </row>
    <row r="39" spans="1:9" ht="12.75">
      <c r="A39" s="92"/>
      <c r="B39" s="176" t="s">
        <v>110</v>
      </c>
      <c r="C39" s="177" t="s">
        <v>111</v>
      </c>
      <c r="D39" s="178" t="s">
        <v>110</v>
      </c>
      <c r="E39" s="178" t="s">
        <v>111</v>
      </c>
      <c r="F39" s="174" t="s">
        <v>50</v>
      </c>
      <c r="G39" s="175" t="s">
        <v>13</v>
      </c>
      <c r="H39" s="15"/>
      <c r="I39" s="15"/>
    </row>
    <row r="40" spans="1:9" ht="12">
      <c r="A40" s="92"/>
      <c r="B40" s="179" t="s">
        <v>51</v>
      </c>
      <c r="C40" s="180" t="s">
        <v>51</v>
      </c>
      <c r="D40" s="181" t="s">
        <v>52</v>
      </c>
      <c r="E40" s="181" t="s">
        <v>52</v>
      </c>
      <c r="F40" s="182" t="s">
        <v>47</v>
      </c>
      <c r="G40" s="183"/>
      <c r="H40" s="15"/>
      <c r="I40" s="15"/>
    </row>
    <row r="41" spans="1:9" ht="12">
      <c r="A41" s="92" t="s">
        <v>14</v>
      </c>
      <c r="B41" s="57">
        <f>'[42]MA'!$AI168</f>
        <v>2097717.4</v>
      </c>
      <c r="C41" s="32">
        <f>'[3]MA'!$AE168</f>
        <v>2480982.429</v>
      </c>
      <c r="D41" s="184">
        <f aca="true" t="shared" si="14" ref="D41:E60">IF(OR(F12="",F12=0),"",B41/F12)</f>
        <v>0.7927207248060917</v>
      </c>
      <c r="E41" s="49">
        <f t="shared" si="14"/>
        <v>0.8590413568841095</v>
      </c>
      <c r="F41" s="185">
        <f aca="true" t="shared" si="15" ref="F41:F62">IF(OR(D41="",D41=0),"",(D41-E41)*100)</f>
        <v>-6.632063207801786</v>
      </c>
      <c r="G41" s="156">
        <f aca="true" t="shared" si="16" ref="G41:G60">IF(D12="","",(F12/D12))</f>
        <v>0.9252033543636621</v>
      </c>
      <c r="H41" s="15"/>
      <c r="I41" s="15"/>
    </row>
    <row r="42" spans="1:9" ht="12">
      <c r="A42" s="92" t="s">
        <v>62</v>
      </c>
      <c r="B42" s="32">
        <f>'[42]MA'!$AI169</f>
        <v>265147.1</v>
      </c>
      <c r="C42" s="32">
        <f>'[3]MA'!$AE169</f>
        <v>258312.77300000004</v>
      </c>
      <c r="D42" s="49">
        <f t="shared" si="14"/>
        <v>0.7914838805970149</v>
      </c>
      <c r="E42" s="49">
        <f t="shared" si="14"/>
        <v>0.7874055752538621</v>
      </c>
      <c r="F42" s="185">
        <f t="shared" si="15"/>
        <v>0.4078305343152788</v>
      </c>
      <c r="G42" s="156">
        <f t="shared" si="16"/>
        <v>0.8324180875753525</v>
      </c>
      <c r="H42" s="15"/>
      <c r="I42" s="15"/>
    </row>
    <row r="43" spans="1:9" ht="12">
      <c r="A43" s="92" t="s">
        <v>15</v>
      </c>
      <c r="B43" s="32">
        <f>'[42]MA'!$AI170</f>
        <v>411711.6</v>
      </c>
      <c r="C43" s="32">
        <f>'[3]MA'!$AE170</f>
        <v>398000.54699999996</v>
      </c>
      <c r="D43" s="49">
        <f t="shared" si="14"/>
        <v>0.8759821276595744</v>
      </c>
      <c r="E43" s="49">
        <f t="shared" si="14"/>
        <v>0.8816914323037693</v>
      </c>
      <c r="F43" s="185">
        <f t="shared" si="15"/>
        <v>-0.5709304644194946</v>
      </c>
      <c r="G43" s="156">
        <f t="shared" si="16"/>
        <v>1.0018544966214056</v>
      </c>
      <c r="H43" s="15"/>
      <c r="I43" s="15"/>
    </row>
    <row r="44" spans="1:9" ht="12">
      <c r="A44" s="92" t="s">
        <v>59</v>
      </c>
      <c r="B44" s="32">
        <f>'[42]MA'!$AI171</f>
        <v>269779.1</v>
      </c>
      <c r="C44" s="32">
        <f>'[3]MA'!$AE171</f>
        <v>241561.67</v>
      </c>
      <c r="D44" s="49">
        <f t="shared" si="14"/>
        <v>0.8430596874999999</v>
      </c>
      <c r="E44" s="49">
        <f t="shared" si="14"/>
        <v>0.883176529878329</v>
      </c>
      <c r="F44" s="185">
        <f t="shared" si="15"/>
        <v>-4.0116842378329025</v>
      </c>
      <c r="G44" s="156">
        <f t="shared" si="16"/>
        <v>0.9369683802451929</v>
      </c>
      <c r="H44" s="15"/>
      <c r="I44" s="15"/>
    </row>
    <row r="45" spans="1:9" ht="12">
      <c r="A45" s="92" t="s">
        <v>16</v>
      </c>
      <c r="B45" s="32">
        <f>'[42]MA'!$AI172</f>
        <v>120292.1</v>
      </c>
      <c r="C45" s="32">
        <f>'[3]MA'!$AE172</f>
        <v>150910.413</v>
      </c>
      <c r="D45" s="49">
        <f t="shared" si="14"/>
        <v>0.679616384180791</v>
      </c>
      <c r="E45" s="49">
        <f t="shared" si="14"/>
        <v>0.7925413122910506</v>
      </c>
      <c r="F45" s="185">
        <f t="shared" si="15"/>
        <v>-11.292492811025967</v>
      </c>
      <c r="G45" s="156">
        <f t="shared" si="16"/>
        <v>1.0016977928692699</v>
      </c>
      <c r="H45" s="15"/>
      <c r="I45" s="15"/>
    </row>
    <row r="46" spans="1:9" ht="12">
      <c r="A46" s="92" t="s">
        <v>17</v>
      </c>
      <c r="B46" s="32">
        <f>'[42]MA'!$AI173</f>
        <v>364355.6</v>
      </c>
      <c r="C46" s="32">
        <f>'[3]MA'!$AE173</f>
        <v>366937.1020000001</v>
      </c>
      <c r="D46" s="49">
        <f t="shared" si="14"/>
        <v>0.8675133333333332</v>
      </c>
      <c r="E46" s="49">
        <f t="shared" si="14"/>
        <v>0.9108329815847995</v>
      </c>
      <c r="F46" s="185">
        <f t="shared" si="15"/>
        <v>-4.331964825146628</v>
      </c>
      <c r="G46" s="156">
        <f t="shared" si="16"/>
        <v>0.9173510396645116</v>
      </c>
      <c r="H46" s="15"/>
      <c r="I46" s="15"/>
    </row>
    <row r="47" spans="1:9" ht="12">
      <c r="A47" s="92" t="s">
        <v>18</v>
      </c>
      <c r="B47" s="32">
        <f>'[42]MA'!$AI174</f>
        <v>1017764.3</v>
      </c>
      <c r="C47" s="32">
        <f>'[3]MA'!$AE174</f>
        <v>1079321.124</v>
      </c>
      <c r="D47" s="49">
        <f t="shared" si="14"/>
        <v>0.9252402727272727</v>
      </c>
      <c r="E47" s="49">
        <f t="shared" si="14"/>
        <v>0.9178692095498581</v>
      </c>
      <c r="F47" s="185">
        <f t="shared" si="15"/>
        <v>0.737106317741465</v>
      </c>
      <c r="G47" s="156">
        <f t="shared" si="16"/>
        <v>0.9440439409543426</v>
      </c>
      <c r="H47" s="15"/>
      <c r="I47" s="15"/>
    </row>
    <row r="48" spans="1:9" ht="12">
      <c r="A48" s="92" t="s">
        <v>20</v>
      </c>
      <c r="B48" s="32">
        <f>'[42]MA'!$AI175</f>
        <v>26271.3</v>
      </c>
      <c r="C48" s="32">
        <f>'[3]MA'!$AE175</f>
        <v>26638.436999999998</v>
      </c>
      <c r="D48" s="49">
        <f t="shared" si="14"/>
        <v>0.9658566176470588</v>
      </c>
      <c r="E48" s="49">
        <f t="shared" si="14"/>
        <v>0.9312402992295387</v>
      </c>
      <c r="F48" s="185">
        <f t="shared" si="15"/>
        <v>3.461631841752011</v>
      </c>
      <c r="G48" s="156">
        <f t="shared" si="16"/>
        <v>0.5690376569037657</v>
      </c>
      <c r="H48" s="15"/>
      <c r="I48" s="15"/>
    </row>
    <row r="49" spans="1:9" ht="12">
      <c r="A49" s="92" t="s">
        <v>42</v>
      </c>
      <c r="B49" s="32">
        <f>'[42]MA'!$AI176</f>
        <v>430606.6</v>
      </c>
      <c r="C49" s="32">
        <f>'[3]MA'!$AE176</f>
        <v>396000.654</v>
      </c>
      <c r="D49" s="49">
        <f t="shared" si="14"/>
        <v>0.8612131999999999</v>
      </c>
      <c r="E49" s="49">
        <f t="shared" si="14"/>
        <v>0.9309343245560859</v>
      </c>
      <c r="F49" s="185">
        <f t="shared" si="15"/>
        <v>-6.972112455608603</v>
      </c>
      <c r="G49" s="156">
        <f t="shared" si="16"/>
        <v>0.9876543209876543</v>
      </c>
      <c r="H49" s="15"/>
      <c r="I49" s="15"/>
    </row>
    <row r="50" spans="1:9" ht="12">
      <c r="A50" s="92" t="s">
        <v>21</v>
      </c>
      <c r="B50" s="32">
        <f>'[42]MA'!$AI177</f>
        <v>226083.3</v>
      </c>
      <c r="C50" s="32">
        <f>'[3]MA'!$AE177</f>
        <v>128283.081</v>
      </c>
      <c r="D50" s="49">
        <f t="shared" si="14"/>
        <v>0.9620565957446808</v>
      </c>
      <c r="E50" s="49">
        <f t="shared" si="14"/>
        <v>0.9338436305623082</v>
      </c>
      <c r="F50" s="185">
        <f t="shared" si="15"/>
        <v>2.8212965182372596</v>
      </c>
      <c r="G50" s="156">
        <f t="shared" si="16"/>
        <v>0.9710743801652892</v>
      </c>
      <c r="H50" s="15"/>
      <c r="I50" s="15"/>
    </row>
    <row r="51" spans="1:9" ht="12">
      <c r="A51" s="92" t="s">
        <v>60</v>
      </c>
      <c r="B51" s="32">
        <f>'[42]MA'!$AI178</f>
        <v>1408382.2</v>
      </c>
      <c r="C51" s="32">
        <f>'[3]MA'!$AE178</f>
        <v>1249083.128</v>
      </c>
      <c r="D51" s="49">
        <f t="shared" si="14"/>
        <v>0.8236153216374269</v>
      </c>
      <c r="E51" s="49">
        <f t="shared" si="14"/>
        <v>0.7643105692822697</v>
      </c>
      <c r="F51" s="185">
        <f t="shared" si="15"/>
        <v>5.93047523551572</v>
      </c>
      <c r="G51" s="156">
        <f t="shared" si="16"/>
        <v>0.9884393063583815</v>
      </c>
      <c r="H51" s="15"/>
      <c r="I51" s="15"/>
    </row>
    <row r="52" spans="1:9" ht="12">
      <c r="A52" s="92" t="s">
        <v>22</v>
      </c>
      <c r="B52" s="32">
        <f>'[42]MA'!$AI179</f>
        <v>603555.3</v>
      </c>
      <c r="C52" s="32">
        <f>'[3]MA'!$AE179</f>
        <v>610970.1359999999</v>
      </c>
      <c r="D52" s="49">
        <f t="shared" si="14"/>
        <v>0.9829890879478829</v>
      </c>
      <c r="E52" s="49">
        <f t="shared" si="14"/>
        <v>0.944518490395032</v>
      </c>
      <c r="F52" s="185">
        <f t="shared" si="15"/>
        <v>3.847059755285087</v>
      </c>
      <c r="G52" s="156">
        <f t="shared" si="16"/>
        <v>0.8085393661780113</v>
      </c>
      <c r="H52" s="15"/>
      <c r="I52" s="15"/>
    </row>
    <row r="53" spans="1:9" ht="12">
      <c r="A53" s="92" t="s">
        <v>23</v>
      </c>
      <c r="B53" s="32">
        <f>'[42]MA'!$AI180</f>
        <v>814428.2</v>
      </c>
      <c r="C53" s="32">
        <f>'[3]MA'!$AE180</f>
        <v>762602.33</v>
      </c>
      <c r="D53" s="49">
        <f t="shared" si="14"/>
        <v>0.7907069902912621</v>
      </c>
      <c r="E53" s="49">
        <f t="shared" si="14"/>
        <v>0.8180650107605364</v>
      </c>
      <c r="F53" s="185">
        <f t="shared" si="15"/>
        <v>-2.735802046927427</v>
      </c>
      <c r="G53" s="156">
        <f t="shared" si="16"/>
        <v>0.7681293440324554</v>
      </c>
      <c r="H53" s="15"/>
      <c r="I53" s="15"/>
    </row>
    <row r="54" spans="1:9" ht="12">
      <c r="A54" s="92" t="s">
        <v>24</v>
      </c>
      <c r="B54" s="32">
        <f>'[42]MA'!$AI181</f>
        <v>722708.2</v>
      </c>
      <c r="C54" s="32">
        <f>'[3]MA'!$AE181</f>
        <v>758747.943</v>
      </c>
      <c r="D54" s="49">
        <f t="shared" si="14"/>
        <v>0.6949117307692307</v>
      </c>
      <c r="E54" s="49">
        <f t="shared" si="14"/>
        <v>0.7127080593143452</v>
      </c>
      <c r="F54" s="185">
        <f t="shared" si="15"/>
        <v>-1.7796328545114481</v>
      </c>
      <c r="G54" s="156">
        <f t="shared" si="16"/>
        <v>0.860713398990317</v>
      </c>
      <c r="H54" s="15"/>
      <c r="I54" s="15"/>
    </row>
    <row r="55" spans="1:9" ht="12">
      <c r="A55" s="92" t="s">
        <v>25</v>
      </c>
      <c r="B55" s="32">
        <f>'[42]MA'!$AI182</f>
        <v>311728.4</v>
      </c>
      <c r="C55" s="32">
        <f>'[3]MA'!$AE182</f>
        <v>295705.51599999995</v>
      </c>
      <c r="D55" s="49">
        <f t="shared" si="14"/>
        <v>0.8781081690140846</v>
      </c>
      <c r="E55" s="49">
        <f t="shared" si="14"/>
        <v>0.8781656427085948</v>
      </c>
      <c r="F55" s="185">
        <f t="shared" si="15"/>
        <v>-0.005747369451014617</v>
      </c>
      <c r="G55" s="156">
        <f t="shared" si="16"/>
        <v>0.8799816567203951</v>
      </c>
      <c r="H55" s="15"/>
      <c r="I55" s="15"/>
    </row>
    <row r="56" spans="1:9" ht="12">
      <c r="A56" s="92" t="s">
        <v>26</v>
      </c>
      <c r="B56" s="32">
        <f>'[42]MA'!$AI183</f>
        <v>975633.3</v>
      </c>
      <c r="C56" s="32">
        <f>'[3]MA'!$AE183</f>
        <v>1108624.8</v>
      </c>
      <c r="D56" s="49">
        <f t="shared" si="14"/>
        <v>0.7868010483870969</v>
      </c>
      <c r="E56" s="49">
        <f t="shared" si="14"/>
        <v>0.8210668327229659</v>
      </c>
      <c r="F56" s="185">
        <f t="shared" si="15"/>
        <v>-3.426578433586902</v>
      </c>
      <c r="G56" s="156">
        <f t="shared" si="16"/>
        <v>0.9069352755401019</v>
      </c>
      <c r="H56" s="15"/>
      <c r="I56" s="15"/>
    </row>
    <row r="57" spans="1:9" ht="12">
      <c r="A57" s="92" t="s">
        <v>27</v>
      </c>
      <c r="B57" s="32">
        <f>'[42]MA'!$AI184</f>
        <v>42803.4</v>
      </c>
      <c r="C57" s="32">
        <f>'[3]MA'!$AE184</f>
        <v>46926.9</v>
      </c>
      <c r="D57" s="49">
        <f t="shared" si="14"/>
        <v>0.6794190476190476</v>
      </c>
      <c r="E57" s="49">
        <f t="shared" si="14"/>
        <v>0.6749665274026538</v>
      </c>
      <c r="F57" s="185">
        <f t="shared" si="15"/>
        <v>0.44525202163937516</v>
      </c>
      <c r="G57" s="156">
        <f t="shared" si="16"/>
        <v>0.7826324176782501</v>
      </c>
      <c r="H57" s="15"/>
      <c r="I57" s="15"/>
    </row>
    <row r="58" spans="1:9" ht="12">
      <c r="A58" s="92" t="s">
        <v>61</v>
      </c>
      <c r="B58" s="32">
        <f>'[42]MA'!$AI185</f>
        <v>91488.1</v>
      </c>
      <c r="C58" s="32">
        <f>'[3]MA'!$AE185</f>
        <v>105109.15599999999</v>
      </c>
      <c r="D58" s="49">
        <f t="shared" si="14"/>
        <v>0.7819495726495727</v>
      </c>
      <c r="E58" s="49">
        <f t="shared" si="14"/>
        <v>0.8480964104957078</v>
      </c>
      <c r="F58" s="185">
        <f t="shared" si="15"/>
        <v>-6.614683784613518</v>
      </c>
      <c r="G58" s="156">
        <f t="shared" si="16"/>
        <v>0.8458035133376708</v>
      </c>
      <c r="H58" s="15"/>
      <c r="I58" s="15"/>
    </row>
    <row r="59" spans="1:9" ht="12">
      <c r="A59" s="92" t="s">
        <v>28</v>
      </c>
      <c r="B59" s="32">
        <f>'[42]MA'!$AI186</f>
        <v>1104040</v>
      </c>
      <c r="C59" s="32">
        <f>'[3]MA'!$AE186</f>
        <v>1117315.5350000001</v>
      </c>
      <c r="D59" s="49">
        <f t="shared" si="14"/>
        <v>0.7614068965517241</v>
      </c>
      <c r="E59" s="49">
        <f t="shared" si="14"/>
        <v>0.772662714232921</v>
      </c>
      <c r="F59" s="185">
        <f t="shared" si="15"/>
        <v>-1.1255817681196878</v>
      </c>
      <c r="G59" s="156">
        <f t="shared" si="16"/>
        <v>0.8672425156970895</v>
      </c>
      <c r="H59" s="15"/>
      <c r="I59" s="15"/>
    </row>
    <row r="60" spans="1:9" ht="12">
      <c r="A60" s="92" t="s">
        <v>29</v>
      </c>
      <c r="B60" s="32">
        <f>'[42]MA'!$AI187</f>
        <v>16217.6</v>
      </c>
      <c r="C60" s="32">
        <f>'[3]MA'!$AE187</f>
        <v>38460.12</v>
      </c>
      <c r="D60" s="49">
        <f t="shared" si="14"/>
        <v>0.8535578947368421</v>
      </c>
      <c r="E60" s="49">
        <f t="shared" si="14"/>
        <v>0.9443250892078735</v>
      </c>
      <c r="F60" s="185">
        <f t="shared" si="15"/>
        <v>-9.076719447103143</v>
      </c>
      <c r="G60" s="156">
        <f t="shared" si="16"/>
        <v>0.8482142857142857</v>
      </c>
      <c r="H60" s="15"/>
      <c r="I60" s="15"/>
    </row>
    <row r="61" spans="1:9" ht="12">
      <c r="A61" s="92"/>
      <c r="B61" s="32"/>
      <c r="C61" s="32"/>
      <c r="D61" s="186"/>
      <c r="E61" s="49">
        <f>IF(OR(G32="",G32=0),"",C61/G32)</f>
      </c>
      <c r="F61" s="185"/>
      <c r="G61" s="156"/>
      <c r="H61" s="15"/>
      <c r="I61" s="15"/>
    </row>
    <row r="62" spans="1:9" ht="12.75" thickBot="1">
      <c r="A62" s="187" t="s">
        <v>30</v>
      </c>
      <c r="B62" s="188">
        <f>IF(SUM(B41:B60)=0,"",SUM(B41:B60))</f>
        <v>11320713.1</v>
      </c>
      <c r="C62" s="188">
        <f>IF(SUM(C41:C60)=0,"",SUM(C41:C60))</f>
        <v>11620493.794000002</v>
      </c>
      <c r="D62" s="189">
        <f>IF(OR(F33="",F33=0),"",B62/F33)</f>
        <v>0.8162940708840405</v>
      </c>
      <c r="E62" s="190">
        <f>IF(OR(G33="",G33=0),"",C62/G33)</f>
        <v>0.8332068929755623</v>
      </c>
      <c r="F62" s="191">
        <f t="shared" si="15"/>
        <v>-1.6912822091521784</v>
      </c>
      <c r="G62" s="192">
        <f>IF(D33="","",(F33/D33))</f>
        <v>0.9010437560617472</v>
      </c>
      <c r="H62" s="15"/>
      <c r="I62" s="15"/>
    </row>
    <row r="63" spans="8:9" ht="10.5">
      <c r="H63" s="15"/>
      <c r="I63" s="15"/>
    </row>
    <row r="64" spans="8:9" ht="13.5" thickBot="1">
      <c r="H64" s="246"/>
      <c r="I64" s="15"/>
    </row>
    <row r="65" spans="1:9" ht="13.5">
      <c r="A65" s="165" t="s">
        <v>0</v>
      </c>
      <c r="B65" s="166" t="s">
        <v>55</v>
      </c>
      <c r="C65" s="168" t="s">
        <v>55</v>
      </c>
      <c r="D65" s="167" t="s">
        <v>55</v>
      </c>
      <c r="E65" s="168" t="s">
        <v>55</v>
      </c>
      <c r="F65" s="169" t="s">
        <v>45</v>
      </c>
      <c r="G65" s="248" t="s">
        <v>56</v>
      </c>
      <c r="H65" s="249" t="s">
        <v>56</v>
      </c>
      <c r="I65" s="9" t="s">
        <v>32</v>
      </c>
    </row>
    <row r="66" spans="1:9" ht="13.5">
      <c r="A66" s="92"/>
      <c r="B66" s="250" t="s">
        <v>57</v>
      </c>
      <c r="C66" s="173" t="s">
        <v>57</v>
      </c>
      <c r="D66" s="250" t="s">
        <v>57</v>
      </c>
      <c r="E66" s="173" t="s">
        <v>57</v>
      </c>
      <c r="F66" s="174" t="s">
        <v>48</v>
      </c>
      <c r="G66" s="251" t="s">
        <v>58</v>
      </c>
      <c r="H66" s="252" t="s">
        <v>58</v>
      </c>
      <c r="I66" s="247"/>
    </row>
    <row r="67" spans="1:8" ht="13.5">
      <c r="A67" s="92"/>
      <c r="B67" s="253" t="s">
        <v>110</v>
      </c>
      <c r="C67" s="178" t="s">
        <v>110</v>
      </c>
      <c r="D67" s="253" t="s">
        <v>111</v>
      </c>
      <c r="E67" s="178" t="s">
        <v>111</v>
      </c>
      <c r="F67" s="174"/>
      <c r="G67" s="251" t="s">
        <v>13</v>
      </c>
      <c r="H67" s="252" t="s">
        <v>13</v>
      </c>
    </row>
    <row r="68" spans="1:8" ht="12">
      <c r="A68" s="92"/>
      <c r="B68" s="179" t="s">
        <v>51</v>
      </c>
      <c r="C68" s="181" t="s">
        <v>52</v>
      </c>
      <c r="D68" s="180" t="s">
        <v>51</v>
      </c>
      <c r="E68" s="181" t="s">
        <v>52</v>
      </c>
      <c r="F68" s="182"/>
      <c r="G68" s="183"/>
      <c r="H68" s="254"/>
    </row>
    <row r="69" spans="1:8" ht="12">
      <c r="A69" s="92" t="s">
        <v>14</v>
      </c>
      <c r="B69" s="255">
        <v>435446.9</v>
      </c>
      <c r="C69" s="256">
        <f aca="true" t="shared" si="17" ref="C69:C88">IF(OR(F12="",F12=0),"",B69/F12)</f>
        <v>0.16455399673119256</v>
      </c>
      <c r="D69" s="255">
        <v>461149</v>
      </c>
      <c r="E69" s="256">
        <f aca="true" t="shared" si="18" ref="E69:E88">IF(OR(G12="",G12=0),"",D69/G12)</f>
        <v>0.15967306259618425</v>
      </c>
      <c r="F69" s="185">
        <f aca="true" t="shared" si="19" ref="F69:F88">IF(OR(C69="",C69=0),"",(C69-E69)*100)</f>
        <v>0.48809341350083135</v>
      </c>
      <c r="G69" s="257">
        <f aca="true" t="shared" si="20" ref="G69:G88">IF(F12="","",(B41+B69)/F12)</f>
        <v>0.9572747215372842</v>
      </c>
      <c r="H69" s="258">
        <f aca="true" t="shared" si="21" ref="H69:H88">IF(G12="","",(C41+D69)/G12)</f>
        <v>1.0187144194802937</v>
      </c>
    </row>
    <row r="70" spans="1:8" ht="12">
      <c r="A70" s="92" t="s">
        <v>62</v>
      </c>
      <c r="B70" s="255">
        <v>32717.4</v>
      </c>
      <c r="C70" s="50">
        <f t="shared" si="17"/>
        <v>0.09766388059701493</v>
      </c>
      <c r="D70" s="255">
        <v>34821.2</v>
      </c>
      <c r="E70" s="50">
        <f t="shared" si="18"/>
        <v>0.1061442169452061</v>
      </c>
      <c r="F70" s="185">
        <f t="shared" si="19"/>
        <v>-0.8480336348191162</v>
      </c>
      <c r="G70" s="257">
        <f t="shared" si="20"/>
        <v>0.8891477611940298</v>
      </c>
      <c r="H70" s="258">
        <f t="shared" si="21"/>
        <v>0.8935497921990683</v>
      </c>
    </row>
    <row r="71" spans="1:8" ht="12">
      <c r="A71" s="92" t="s">
        <v>15</v>
      </c>
      <c r="B71" s="255">
        <v>46238.3</v>
      </c>
      <c r="C71" s="50">
        <f t="shared" si="17"/>
        <v>0.09837936170212766</v>
      </c>
      <c r="D71" s="255">
        <v>48002.5</v>
      </c>
      <c r="E71" s="50">
        <f t="shared" si="18"/>
        <v>0.10634003721397321</v>
      </c>
      <c r="F71" s="185">
        <f t="shared" si="19"/>
        <v>-0.7960675511845552</v>
      </c>
      <c r="G71" s="257">
        <f t="shared" si="20"/>
        <v>0.9743614893617021</v>
      </c>
      <c r="H71" s="258">
        <f t="shared" si="21"/>
        <v>0.9880314695177426</v>
      </c>
    </row>
    <row r="72" spans="1:8" ht="12">
      <c r="A72" s="92" t="s">
        <v>59</v>
      </c>
      <c r="B72" s="255">
        <v>19658.7</v>
      </c>
      <c r="C72" s="50">
        <f t="shared" si="17"/>
        <v>0.0614334375</v>
      </c>
      <c r="D72" s="255">
        <v>29565.2</v>
      </c>
      <c r="E72" s="50">
        <f t="shared" si="18"/>
        <v>0.10809368365916154</v>
      </c>
      <c r="F72" s="185">
        <f t="shared" si="19"/>
        <v>-4.666024615916154</v>
      </c>
      <c r="G72" s="257">
        <f t="shared" si="20"/>
        <v>0.904493125</v>
      </c>
      <c r="H72" s="258">
        <f t="shared" si="21"/>
        <v>0.9912702135374905</v>
      </c>
    </row>
    <row r="73" spans="1:8" ht="12">
      <c r="A73" s="92" t="s">
        <v>16</v>
      </c>
      <c r="B73" s="255">
        <v>44389.8</v>
      </c>
      <c r="C73" s="50">
        <f t="shared" si="17"/>
        <v>0.2507898305084746</v>
      </c>
      <c r="D73" s="255">
        <v>27256.5</v>
      </c>
      <c r="E73" s="50">
        <f t="shared" si="18"/>
        <v>0.14314388151903754</v>
      </c>
      <c r="F73" s="185">
        <f t="shared" si="19"/>
        <v>10.764594898943706</v>
      </c>
      <c r="G73" s="257">
        <f t="shared" si="20"/>
        <v>0.9304062146892657</v>
      </c>
      <c r="H73" s="258">
        <f t="shared" si="21"/>
        <v>0.9356851938100882</v>
      </c>
    </row>
    <row r="74" spans="1:8" ht="12">
      <c r="A74" s="92" t="s">
        <v>17</v>
      </c>
      <c r="B74" s="255">
        <v>49599</v>
      </c>
      <c r="C74" s="50">
        <f t="shared" si="17"/>
        <v>0.11809285714285714</v>
      </c>
      <c r="D74" s="255">
        <v>29291.2</v>
      </c>
      <c r="E74" s="50">
        <f t="shared" si="18"/>
        <v>0.07270834942768113</v>
      </c>
      <c r="F74" s="185">
        <f t="shared" si="19"/>
        <v>4.538450771517601</v>
      </c>
      <c r="G74" s="257">
        <f t="shared" si="20"/>
        <v>0.9856061904761905</v>
      </c>
      <c r="H74" s="258">
        <f t="shared" si="21"/>
        <v>0.9835413310124806</v>
      </c>
    </row>
    <row r="75" spans="1:8" ht="12">
      <c r="A75" s="92" t="s">
        <v>18</v>
      </c>
      <c r="B75" s="255">
        <v>101695.4</v>
      </c>
      <c r="C75" s="50">
        <f t="shared" si="17"/>
        <v>0.09245036363636364</v>
      </c>
      <c r="D75" s="255">
        <v>118153.2</v>
      </c>
      <c r="E75" s="50">
        <f t="shared" si="18"/>
        <v>0.10047907140728422</v>
      </c>
      <c r="F75" s="185">
        <f t="shared" si="19"/>
        <v>-0.8028707770920587</v>
      </c>
      <c r="G75" s="257">
        <f t="shared" si="20"/>
        <v>1.0176906363636362</v>
      </c>
      <c r="H75" s="258">
        <f t="shared" si="21"/>
        <v>1.0183482809571422</v>
      </c>
    </row>
    <row r="76" spans="1:8" ht="12">
      <c r="A76" s="92" t="s">
        <v>20</v>
      </c>
      <c r="B76" s="255">
        <v>79</v>
      </c>
      <c r="C76" s="50">
        <f t="shared" si="17"/>
        <v>0.0029044117647058824</v>
      </c>
      <c r="D76" s="255">
        <v>172.2</v>
      </c>
      <c r="E76" s="50">
        <f t="shared" si="18"/>
        <v>0.006019856928067009</v>
      </c>
      <c r="F76" s="185">
        <f t="shared" si="19"/>
        <v>-0.3115445163361127</v>
      </c>
      <c r="G76" s="257">
        <f t="shared" si="20"/>
        <v>0.9687610294117647</v>
      </c>
      <c r="H76" s="258">
        <f t="shared" si="21"/>
        <v>0.9372601561576057</v>
      </c>
    </row>
    <row r="77" spans="1:8" ht="12">
      <c r="A77" s="92" t="s">
        <v>42</v>
      </c>
      <c r="B77" s="255">
        <v>16526</v>
      </c>
      <c r="C77" s="50">
        <f t="shared" si="17"/>
        <v>0.033052</v>
      </c>
      <c r="D77" s="255">
        <v>17127.8</v>
      </c>
      <c r="E77" s="50">
        <f t="shared" si="18"/>
        <v>0.040264723714652575</v>
      </c>
      <c r="F77" s="185">
        <f t="shared" si="19"/>
        <v>-0.7212723714652578</v>
      </c>
      <c r="G77" s="257">
        <f t="shared" si="20"/>
        <v>0.8942652</v>
      </c>
      <c r="H77" s="258">
        <f t="shared" si="21"/>
        <v>0.9711990482707386</v>
      </c>
    </row>
    <row r="78" spans="1:8" ht="12">
      <c r="A78" s="92" t="s">
        <v>21</v>
      </c>
      <c r="B78" s="255">
        <v>8711.9</v>
      </c>
      <c r="C78" s="50">
        <f t="shared" si="17"/>
        <v>0.03707191489361702</v>
      </c>
      <c r="D78" s="255">
        <v>5314.2</v>
      </c>
      <c r="E78" s="50">
        <f t="shared" si="18"/>
        <v>0.03868500649383544</v>
      </c>
      <c r="F78" s="185">
        <f t="shared" si="19"/>
        <v>-0.16130916002184206</v>
      </c>
      <c r="G78" s="257">
        <f t="shared" si="20"/>
        <v>0.9991285106382978</v>
      </c>
      <c r="H78" s="258">
        <f t="shared" si="21"/>
        <v>0.9725286370561438</v>
      </c>
    </row>
    <row r="79" spans="1:8" ht="12">
      <c r="A79" s="92" t="s">
        <v>60</v>
      </c>
      <c r="B79" s="255">
        <v>277307.2</v>
      </c>
      <c r="C79" s="50">
        <f t="shared" si="17"/>
        <v>0.16216795321637428</v>
      </c>
      <c r="D79" s="255">
        <v>311463.6</v>
      </c>
      <c r="E79" s="50">
        <f t="shared" si="18"/>
        <v>0.19058372984980798</v>
      </c>
      <c r="F79" s="185">
        <f t="shared" si="19"/>
        <v>-2.8415776633433696</v>
      </c>
      <c r="G79" s="257">
        <f t="shared" si="20"/>
        <v>0.9857832748538011</v>
      </c>
      <c r="H79" s="258">
        <f t="shared" si="21"/>
        <v>0.9548942991320777</v>
      </c>
    </row>
    <row r="80" spans="1:8" ht="12">
      <c r="A80" s="92" t="s">
        <v>22</v>
      </c>
      <c r="B80" s="255">
        <v>52820.1</v>
      </c>
      <c r="C80" s="50">
        <f t="shared" si="17"/>
        <v>0.08602622149837133</v>
      </c>
      <c r="D80" s="255">
        <v>31260.6</v>
      </c>
      <c r="E80" s="50">
        <f t="shared" si="18"/>
        <v>0.04832677242483573</v>
      </c>
      <c r="F80" s="185">
        <f t="shared" si="19"/>
        <v>3.7699449073535596</v>
      </c>
      <c r="G80" s="257">
        <f t="shared" si="20"/>
        <v>1.069015309446254</v>
      </c>
      <c r="H80" s="258">
        <f t="shared" si="21"/>
        <v>0.9928452628198677</v>
      </c>
    </row>
    <row r="81" spans="1:8" ht="12">
      <c r="A81" s="92" t="s">
        <v>23</v>
      </c>
      <c r="B81" s="255">
        <v>166235.3</v>
      </c>
      <c r="C81" s="50">
        <f t="shared" si="17"/>
        <v>0.16139349514563106</v>
      </c>
      <c r="D81" s="255">
        <v>127331.9</v>
      </c>
      <c r="E81" s="50">
        <f t="shared" si="18"/>
        <v>0.1365925175492967</v>
      </c>
      <c r="F81" s="185">
        <f t="shared" si="19"/>
        <v>2.4800977596334373</v>
      </c>
      <c r="G81" s="257">
        <f t="shared" si="20"/>
        <v>0.9521004854368932</v>
      </c>
      <c r="H81" s="258">
        <f t="shared" si="21"/>
        <v>0.9546575283098331</v>
      </c>
    </row>
    <row r="82" spans="1:8" ht="12">
      <c r="A82" s="92" t="s">
        <v>24</v>
      </c>
      <c r="B82" s="255">
        <v>134525.3</v>
      </c>
      <c r="C82" s="50">
        <f t="shared" si="17"/>
        <v>0.12935125</v>
      </c>
      <c r="D82" s="255">
        <v>210907.9</v>
      </c>
      <c r="E82" s="50">
        <f t="shared" si="18"/>
        <v>0.19811027033395726</v>
      </c>
      <c r="F82" s="185">
        <f t="shared" si="19"/>
        <v>-6.875902033395725</v>
      </c>
      <c r="G82" s="257">
        <f t="shared" si="20"/>
        <v>0.8242629807692308</v>
      </c>
      <c r="H82" s="258">
        <f t="shared" si="21"/>
        <v>0.9108183296483026</v>
      </c>
    </row>
    <row r="83" spans="1:8" ht="12">
      <c r="A83" s="92" t="s">
        <v>25</v>
      </c>
      <c r="B83" s="255">
        <v>28058.9</v>
      </c>
      <c r="C83" s="50">
        <f t="shared" si="17"/>
        <v>0.07903915492957747</v>
      </c>
      <c r="D83" s="255">
        <v>25986.5</v>
      </c>
      <c r="E83" s="50">
        <f t="shared" si="18"/>
        <v>0.07717289749254086</v>
      </c>
      <c r="F83" s="185">
        <f t="shared" si="19"/>
        <v>0.18662574370366114</v>
      </c>
      <c r="G83" s="257">
        <f t="shared" si="20"/>
        <v>0.9571473239436621</v>
      </c>
      <c r="H83" s="258">
        <f t="shared" si="21"/>
        <v>0.9553385402011356</v>
      </c>
    </row>
    <row r="84" spans="1:8" ht="12">
      <c r="A84" s="92" t="s">
        <v>26</v>
      </c>
      <c r="B84" s="255">
        <v>221098.3</v>
      </c>
      <c r="C84" s="50">
        <f t="shared" si="17"/>
        <v>0.1783050806451613</v>
      </c>
      <c r="D84" s="255">
        <v>220339.5</v>
      </c>
      <c r="E84" s="50">
        <f t="shared" si="18"/>
        <v>0.16318727074187941</v>
      </c>
      <c r="F84" s="185">
        <f t="shared" si="19"/>
        <v>1.5117809903281876</v>
      </c>
      <c r="G84" s="257">
        <f t="shared" si="20"/>
        <v>0.9651061290322581</v>
      </c>
      <c r="H84" s="258">
        <f t="shared" si="21"/>
        <v>0.9842541034648452</v>
      </c>
    </row>
    <row r="85" spans="1:8" ht="12">
      <c r="A85" s="92" t="s">
        <v>27</v>
      </c>
      <c r="B85" s="255">
        <v>14915.8</v>
      </c>
      <c r="C85" s="50">
        <f t="shared" si="17"/>
        <v>0.23675873015873014</v>
      </c>
      <c r="D85" s="255">
        <v>16239.4</v>
      </c>
      <c r="E85" s="50">
        <f t="shared" si="18"/>
        <v>0.23357714711823405</v>
      </c>
      <c r="F85" s="185">
        <f t="shared" si="19"/>
        <v>0.31815830404960943</v>
      </c>
      <c r="G85" s="257">
        <f t="shared" si="20"/>
        <v>0.9161777777777778</v>
      </c>
      <c r="H85" s="258">
        <f t="shared" si="21"/>
        <v>0.9085436745208879</v>
      </c>
    </row>
    <row r="86" spans="1:8" ht="12">
      <c r="A86" s="92" t="s">
        <v>61</v>
      </c>
      <c r="B86" s="255">
        <v>22497.9</v>
      </c>
      <c r="C86" s="50">
        <f t="shared" si="17"/>
        <v>0.1922897435897436</v>
      </c>
      <c r="D86" s="255">
        <v>16351.7</v>
      </c>
      <c r="E86" s="50">
        <f t="shared" si="18"/>
        <v>0.13193729835964688</v>
      </c>
      <c r="F86" s="185">
        <f t="shared" si="19"/>
        <v>6.0352445230096725</v>
      </c>
      <c r="G86" s="257">
        <f t="shared" si="20"/>
        <v>0.9742393162393163</v>
      </c>
      <c r="H86" s="258">
        <f t="shared" si="21"/>
        <v>0.9800337088553547</v>
      </c>
    </row>
    <row r="87" spans="1:8" ht="12">
      <c r="A87" s="92" t="s">
        <v>28</v>
      </c>
      <c r="B87" s="255">
        <v>187640.9</v>
      </c>
      <c r="C87" s="50">
        <f t="shared" si="17"/>
        <v>0.1294075172413793</v>
      </c>
      <c r="D87" s="255">
        <v>193420.4</v>
      </c>
      <c r="E87" s="50">
        <f t="shared" si="18"/>
        <v>0.13375696172703555</v>
      </c>
      <c r="F87" s="185">
        <f t="shared" si="19"/>
        <v>-0.43494444856562453</v>
      </c>
      <c r="G87" s="257">
        <f t="shared" si="20"/>
        <v>0.8908144137931033</v>
      </c>
      <c r="H87" s="258">
        <f t="shared" si="21"/>
        <v>0.9064196759599565</v>
      </c>
    </row>
    <row r="88" spans="1:8" ht="12">
      <c r="A88" s="92" t="s">
        <v>29</v>
      </c>
      <c r="B88" s="255">
        <v>239.2</v>
      </c>
      <c r="C88" s="50">
        <f t="shared" si="17"/>
        <v>0.012589473684210525</v>
      </c>
      <c r="D88" s="255">
        <v>442.1</v>
      </c>
      <c r="E88" s="50">
        <f t="shared" si="18"/>
        <v>0.010855039504265739</v>
      </c>
      <c r="F88" s="185">
        <f t="shared" si="19"/>
        <v>0.17344341799447865</v>
      </c>
      <c r="G88" s="257">
        <f t="shared" si="20"/>
        <v>0.8661473684210526</v>
      </c>
      <c r="H88" s="258">
        <f t="shared" si="21"/>
        <v>0.9551801287121392</v>
      </c>
    </row>
    <row r="89" spans="1:8" ht="12">
      <c r="A89" s="92"/>
      <c r="B89" s="32"/>
      <c r="C89" s="186"/>
      <c r="D89" s="32"/>
      <c r="E89" s="49"/>
      <c r="F89" s="185"/>
      <c r="G89" s="257"/>
      <c r="H89" s="258"/>
    </row>
    <row r="90" spans="1:8" ht="12.75" thickBot="1">
      <c r="A90" s="187" t="s">
        <v>30</v>
      </c>
      <c r="B90" s="188">
        <f>IF(SUM(B69:B88)=0,"",SUM(B69:B88))</f>
        <v>1860401.3</v>
      </c>
      <c r="C90" s="189">
        <f>IF(OR(F33="",F33=0),"",B90/F33)</f>
        <v>0.13414654511957919</v>
      </c>
      <c r="D90" s="188">
        <f>IF(SUM(D69:D88)=0,"",SUM(D69:D88))</f>
        <v>1924596.5999999994</v>
      </c>
      <c r="E90" s="189">
        <f>IF(OR(G33="",G33=0),"",D90/G33)</f>
        <v>0.13799647258925513</v>
      </c>
      <c r="F90" s="191">
        <f>IF(OR(C90="",C90=0),"",(C90-E90)*100)</f>
        <v>-0.384992746967594</v>
      </c>
      <c r="G90" s="259">
        <f>IF(F33="","",(B59+B90)/F33)</f>
        <v>0.21375471980415944</v>
      </c>
      <c r="H90" s="260">
        <f>IF(G33="","",(C59+D90)/G33)</f>
        <v>0.21810967792235014</v>
      </c>
    </row>
    <row r="91" spans="2:7" ht="12.75">
      <c r="B91" s="243" t="s">
        <v>53</v>
      </c>
      <c r="C91" s="244"/>
      <c r="D91" s="243"/>
      <c r="E91" s="243"/>
      <c r="F91" s="243"/>
      <c r="G91" s="245"/>
    </row>
    <row r="92" spans="2:7" ht="12.75">
      <c r="B92" s="243" t="s">
        <v>54</v>
      </c>
      <c r="C92" s="244"/>
      <c r="D92" s="243"/>
      <c r="E92" s="243"/>
      <c r="F92" s="243"/>
      <c r="G92" s="245"/>
    </row>
  </sheetData>
  <mergeCells count="1">
    <mergeCell ref="B8:E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selection activeCell="C1" sqref="C1"/>
    </sheetView>
  </sheetViews>
  <sheetFormatPr defaultColWidth="12" defaultRowHeight="11.25"/>
  <cols>
    <col min="1" max="1" width="32" style="9" customWidth="1"/>
    <col min="2" max="2" width="14.66015625" style="69" customWidth="1"/>
    <col min="3" max="3" width="14.66015625" style="70" customWidth="1"/>
    <col min="4" max="4" width="14.16015625" style="69" customWidth="1"/>
    <col min="5" max="6" width="14.66015625" style="69" customWidth="1"/>
    <col min="7" max="7" width="14.66015625" style="73" customWidth="1"/>
    <col min="8" max="8" width="16.5" style="71" customWidth="1"/>
    <col min="9" max="9" width="14.66015625" style="9" customWidth="1"/>
    <col min="10" max="10" width="13.66015625" style="9" customWidth="1"/>
    <col min="11" max="11" width="22" style="9" customWidth="1"/>
    <col min="12" max="14" width="10.66015625" style="9" customWidth="1"/>
    <col min="15" max="15" width="11.5" style="9" customWidth="1"/>
    <col min="16" max="16384" width="11.5" style="9" customWidth="1"/>
  </cols>
  <sheetData>
    <row r="1" ht="12">
      <c r="A1" s="72"/>
    </row>
    <row r="2" spans="1:4" ht="11.25" thickBot="1">
      <c r="A2" s="74"/>
      <c r="D2" s="75"/>
    </row>
    <row r="3" ht="15" customHeight="1" hidden="1"/>
    <row r="4" spans="1:9" ht="30">
      <c r="A4" s="78" t="s">
        <v>93</v>
      </c>
      <c r="B4" s="78"/>
      <c r="C4" s="79"/>
      <c r="D4" s="80"/>
      <c r="E4" s="80"/>
      <c r="F4" s="80"/>
      <c r="G4" s="80"/>
      <c r="H4" s="81"/>
      <c r="I4" s="82"/>
    </row>
    <row r="5" spans="1:7" ht="15" customHeight="1">
      <c r="A5" s="83"/>
      <c r="B5" s="15"/>
      <c r="C5" s="15"/>
      <c r="D5" s="15"/>
      <c r="E5" s="15"/>
      <c r="F5" s="15"/>
      <c r="G5" s="15"/>
    </row>
    <row r="6" ht="11.25" thickBot="1"/>
    <row r="7" spans="1:16" ht="16.5" thickTop="1">
      <c r="A7" s="84" t="s">
        <v>0</v>
      </c>
      <c r="B7" s="300" t="s">
        <v>1</v>
      </c>
      <c r="C7" s="301"/>
      <c r="D7" s="301"/>
      <c r="E7" s="302"/>
      <c r="F7" s="85" t="s">
        <v>86</v>
      </c>
      <c r="G7" s="85" t="s">
        <v>63</v>
      </c>
      <c r="H7" s="86"/>
      <c r="I7" s="87" t="s">
        <v>3</v>
      </c>
      <c r="J7" s="87"/>
      <c r="L7" s="88" t="s">
        <v>0</v>
      </c>
      <c r="M7" s="89"/>
      <c r="N7" s="90" t="s">
        <v>1</v>
      </c>
      <c r="O7" s="91"/>
      <c r="P7" s="85" t="s">
        <v>63</v>
      </c>
    </row>
    <row r="8" spans="1:16" ht="12.75">
      <c r="A8" s="92"/>
      <c r="B8" s="93" t="s">
        <v>86</v>
      </c>
      <c r="C8" s="94" t="s">
        <v>86</v>
      </c>
      <c r="D8" s="94" t="s">
        <v>86</v>
      </c>
      <c r="E8" s="95" t="s">
        <v>63</v>
      </c>
      <c r="F8" s="96" t="s">
        <v>4</v>
      </c>
      <c r="G8" s="96" t="s">
        <v>4</v>
      </c>
      <c r="H8" s="97" t="s">
        <v>2</v>
      </c>
      <c r="I8" s="98"/>
      <c r="J8" s="99"/>
      <c r="L8" s="100" t="s">
        <v>87</v>
      </c>
      <c r="M8" s="101"/>
      <c r="N8" s="102"/>
      <c r="O8" s="103"/>
      <c r="P8" s="96" t="s">
        <v>4</v>
      </c>
    </row>
    <row r="9" spans="1:16" ht="12" customHeight="1">
      <c r="A9" s="92"/>
      <c r="B9" s="104" t="s">
        <v>5</v>
      </c>
      <c r="C9" s="105" t="s">
        <v>6</v>
      </c>
      <c r="D9" s="106" t="s">
        <v>7</v>
      </c>
      <c r="E9" s="107" t="s">
        <v>7</v>
      </c>
      <c r="F9" s="103" t="s">
        <v>8</v>
      </c>
      <c r="G9" s="103" t="s">
        <v>8</v>
      </c>
      <c r="H9" s="108" t="s">
        <v>13</v>
      </c>
      <c r="I9" s="109" t="s">
        <v>88</v>
      </c>
      <c r="J9" s="109" t="s">
        <v>64</v>
      </c>
      <c r="K9" s="110"/>
      <c r="L9" s="100" t="s">
        <v>89</v>
      </c>
      <c r="M9" s="111" t="s">
        <v>5</v>
      </c>
      <c r="N9" s="112" t="s">
        <v>6</v>
      </c>
      <c r="O9" s="111" t="s">
        <v>7</v>
      </c>
      <c r="P9" s="103" t="s">
        <v>8</v>
      </c>
    </row>
    <row r="10" spans="1:16" ht="12">
      <c r="A10" s="113"/>
      <c r="B10" s="114" t="s">
        <v>9</v>
      </c>
      <c r="C10" s="115" t="s">
        <v>10</v>
      </c>
      <c r="D10" s="116" t="s">
        <v>11</v>
      </c>
      <c r="E10" s="117" t="s">
        <v>11</v>
      </c>
      <c r="F10" s="118" t="s">
        <v>12</v>
      </c>
      <c r="G10" s="118" t="s">
        <v>43</v>
      </c>
      <c r="H10" s="119"/>
      <c r="I10" s="120"/>
      <c r="J10" s="121"/>
      <c r="L10" s="122"/>
      <c r="M10" s="118" t="s">
        <v>9</v>
      </c>
      <c r="N10" s="115" t="s">
        <v>10</v>
      </c>
      <c r="O10" s="118" t="s">
        <v>11</v>
      </c>
      <c r="P10" s="118" t="s">
        <v>43</v>
      </c>
    </row>
    <row r="11" spans="1:16" ht="13.5" customHeight="1">
      <c r="A11" s="123" t="s">
        <v>14</v>
      </c>
      <c r="B11" s="124">
        <f>IF(ISERROR('[1]Récolte_N'!$F$13)=TRUE,"",'[1]Récolte_N'!$F$13)</f>
        <v>15915</v>
      </c>
      <c r="C11" s="124">
        <f aca="true" t="shared" si="0" ref="C11:C30">IF(OR(B11="",B11=0),"",(D11/B11)*10)</f>
        <v>58.96952560477537</v>
      </c>
      <c r="D11" s="125">
        <f>IF(ISERROR('[1]Récolte_N'!$H$13)=TRUE,"",'[1]Récolte_N'!$H$13)</f>
        <v>93850</v>
      </c>
      <c r="E11" s="125">
        <f>O11</f>
        <v>62615</v>
      </c>
      <c r="F11" s="126">
        <f>IF(ISERROR('[1]Récolte_N'!$I$13)=TRUE,"",'[1]Récolte_N'!$I$13)</f>
        <v>50250</v>
      </c>
      <c r="G11" s="126">
        <f>P11</f>
        <v>25985.43</v>
      </c>
      <c r="H11" s="127">
        <f>IF(OR(G11=0,G11=""),"",(F11/G11)-1)</f>
        <v>0.9337759659932507</v>
      </c>
      <c r="I11" s="128">
        <f>D11-F11</f>
        <v>43600</v>
      </c>
      <c r="J11" s="129">
        <f>O11-G11</f>
        <v>36629.57</v>
      </c>
      <c r="K11" s="130"/>
      <c r="L11" s="131" t="s">
        <v>14</v>
      </c>
      <c r="M11" s="124">
        <f>IF(ISERROR('[2]Récolte_N'!$F$13)=TRUE,"",'[2]Récolte_N'!$F$13)</f>
        <v>15405</v>
      </c>
      <c r="N11" s="124">
        <f aca="true" t="shared" si="1" ref="N11:N18">IF(OR(M11="",M11=0),"",(O11/M11)*10)</f>
        <v>40.64589419019799</v>
      </c>
      <c r="O11" s="125">
        <f>IF(ISERROR('[2]Récolte_N'!$H$13)=TRUE,"",'[2]Récolte_N'!$H$13)</f>
        <v>62615</v>
      </c>
      <c r="P11" s="124">
        <f>'[3]OR'!$AI168</f>
        <v>25985.43</v>
      </c>
    </row>
    <row r="12" spans="1:16" ht="13.5" customHeight="1">
      <c r="A12" s="132" t="s">
        <v>62</v>
      </c>
      <c r="B12" s="124">
        <f>IF(ISERROR('[4]Récolte_N'!$F$13)=TRUE,"",'[4]Récolte_N'!$F$13)</f>
        <v>31600</v>
      </c>
      <c r="C12" s="124">
        <f t="shared" si="0"/>
        <v>54.344936708860764</v>
      </c>
      <c r="D12" s="125">
        <f>IF(ISERROR('[4]Récolte_N'!$H$13)=TRUE,"",'[4]Récolte_N'!$H$13)</f>
        <v>171730</v>
      </c>
      <c r="E12" s="125">
        <f>O12</f>
        <v>169079</v>
      </c>
      <c r="F12" s="126">
        <f>IF(ISERROR('[4]Récolte_N'!$I$13)=TRUE,"",'[4]Récolte_N'!$I$13)</f>
        <v>78000</v>
      </c>
      <c r="G12" s="126">
        <f>P12</f>
        <v>46047.36100000001</v>
      </c>
      <c r="H12" s="127">
        <f>IF(OR(G12=0,G12=""),"",(F12/G12)-1)</f>
        <v>0.6939081481781328</v>
      </c>
      <c r="I12" s="128">
        <f aca="true" t="shared" si="2" ref="I12:I30">D12-F12</f>
        <v>93730</v>
      </c>
      <c r="J12" s="129">
        <f>O12-G12</f>
        <v>123031.639</v>
      </c>
      <c r="K12" s="130"/>
      <c r="L12" s="133" t="s">
        <v>62</v>
      </c>
      <c r="M12" s="124">
        <f>IF(ISERROR('[5]Récolte_N'!$F$13)=TRUE,"",'[5]Récolte_N'!$F$13)</f>
        <v>36740</v>
      </c>
      <c r="N12" s="124">
        <f t="shared" si="1"/>
        <v>46.0204137180185</v>
      </c>
      <c r="O12" s="125">
        <f>IF(ISERROR('[5]Récolte_N'!$H$13)=TRUE,"",'[5]Récolte_N'!$H$13)</f>
        <v>169079</v>
      </c>
      <c r="P12" s="124">
        <f>'[3]OR'!$AI169</f>
        <v>46047.36100000001</v>
      </c>
    </row>
    <row r="13" spans="1:16" ht="13.5" customHeight="1">
      <c r="A13" s="132" t="s">
        <v>15</v>
      </c>
      <c r="B13" s="124">
        <f>IF(ISERROR('[6]Récolte_N'!$F$13)=TRUE,"",'[6]Récolte_N'!$F$13)</f>
        <v>193500</v>
      </c>
      <c r="C13" s="124">
        <f t="shared" si="0"/>
        <v>59.236692506459946</v>
      </c>
      <c r="D13" s="125">
        <f>IF(ISERROR('[6]Récolte_N'!$H$13)=TRUE,"",'[6]Récolte_N'!$H$13)</f>
        <v>1146230</v>
      </c>
      <c r="E13" s="125">
        <f aca="true" t="shared" si="3" ref="E13:E30">O13</f>
        <v>993630</v>
      </c>
      <c r="F13" s="126">
        <f>IF(ISERROR('[6]Récolte_N'!$I$13)=TRUE,"",'[6]Récolte_N'!$I$13)</f>
        <v>1000000</v>
      </c>
      <c r="G13" s="135">
        <f>P13</f>
        <v>851004.9639999998</v>
      </c>
      <c r="H13" s="127">
        <f aca="true" t="shared" si="4" ref="H13:H30">IF(OR(G13=0,G13=""),"",(F13/G13)-1)</f>
        <v>0.17508127719922473</v>
      </c>
      <c r="I13" s="128">
        <f t="shared" si="2"/>
        <v>146230</v>
      </c>
      <c r="J13" s="136">
        <f>O13-G13</f>
        <v>142625.0360000002</v>
      </c>
      <c r="K13" s="130"/>
      <c r="L13" s="100" t="s">
        <v>15</v>
      </c>
      <c r="M13" s="124">
        <f>IF(ISERROR('[7]Récolte_N'!$F$13)=TRUE,"",'[7]Récolte_N'!$F$13)</f>
        <v>181600</v>
      </c>
      <c r="N13" s="124">
        <f t="shared" si="1"/>
        <v>54.71530837004405</v>
      </c>
      <c r="O13" s="125">
        <f>IF(ISERROR('[7]Récolte_N'!$H$13)=TRUE,"",'[7]Récolte_N'!$H$13)</f>
        <v>993630</v>
      </c>
      <c r="P13" s="124">
        <f>'[3]OR'!$AI170</f>
        <v>851004.9639999998</v>
      </c>
    </row>
    <row r="14" spans="1:16" ht="13.5" customHeight="1">
      <c r="A14" s="132" t="s">
        <v>59</v>
      </c>
      <c r="B14" s="124">
        <f>IF(ISERROR('[8]Récolte_N'!$F$13)=TRUE,"",'[8]Récolte_N'!$F$13)</f>
        <v>31950</v>
      </c>
      <c r="C14" s="124">
        <f t="shared" si="0"/>
        <v>56.105633802816904</v>
      </c>
      <c r="D14" s="125">
        <f>IF(ISERROR('[8]Récolte_N'!$H$13)=TRUE,"",'[8]Récolte_N'!$H$13)</f>
        <v>179257.5</v>
      </c>
      <c r="E14" s="125">
        <f t="shared" si="3"/>
        <v>170100</v>
      </c>
      <c r="F14" s="126">
        <f>IF(ISERROR('[8]Récolte_N'!$I$13)=TRUE,"",'[8]Récolte_N'!$I$13)</f>
        <v>110000</v>
      </c>
      <c r="G14" s="135">
        <f aca="true" t="shared" si="5" ref="G14:G30">P14</f>
        <v>95064.149</v>
      </c>
      <c r="H14" s="127">
        <f t="shared" si="4"/>
        <v>0.15711339297846116</v>
      </c>
      <c r="I14" s="128">
        <f t="shared" si="2"/>
        <v>69257.5</v>
      </c>
      <c r="J14" s="136">
        <f aca="true" t="shared" si="6" ref="J14:J30">O14-G14</f>
        <v>75035.851</v>
      </c>
      <c r="K14" s="130"/>
      <c r="L14" s="100" t="s">
        <v>59</v>
      </c>
      <c r="M14" s="124">
        <f>IF(ISERROR('[9]Récolte_N'!$F$13)=TRUE,"",'[9]Récolte_N'!$F$13)</f>
        <v>30600</v>
      </c>
      <c r="N14" s="124">
        <f t="shared" si="1"/>
        <v>55.588235294117645</v>
      </c>
      <c r="O14" s="125">
        <f>IF(ISERROR('[9]Récolte_N'!$H$13)=TRUE,"",'[9]Récolte_N'!$H$13)</f>
        <v>170100</v>
      </c>
      <c r="P14" s="124">
        <f>'[3]OR'!$AI171</f>
        <v>95064.149</v>
      </c>
    </row>
    <row r="15" spans="1:16" ht="13.5" customHeight="1">
      <c r="A15" s="132" t="s">
        <v>16</v>
      </c>
      <c r="B15" s="124">
        <f>IF(ISERROR('[10]Récolte_N'!$F$13)=TRUE,"",'[10]Récolte_N'!$F$13)</f>
        <v>51640</v>
      </c>
      <c r="C15" s="124">
        <f t="shared" si="0"/>
        <v>77.45546088303641</v>
      </c>
      <c r="D15" s="125">
        <f>IF(ISERROR('[10]Récolte_N'!$H$13)=TRUE,"",'[10]Récolte_N'!$H$13)</f>
        <v>399980</v>
      </c>
      <c r="E15" s="125">
        <f t="shared" si="3"/>
        <v>431530</v>
      </c>
      <c r="F15" s="126">
        <f>IF(ISERROR('[10]Récolte_N'!$I$13)=TRUE,"",'[10]Récolte_N'!$I$13)</f>
        <v>338000</v>
      </c>
      <c r="G15" s="135">
        <f t="shared" si="5"/>
        <v>378612.966</v>
      </c>
      <c r="H15" s="127">
        <f t="shared" si="4"/>
        <v>-0.10726776324929144</v>
      </c>
      <c r="I15" s="128">
        <f t="shared" si="2"/>
        <v>61980</v>
      </c>
      <c r="J15" s="136">
        <f t="shared" si="6"/>
        <v>52917.033999999985</v>
      </c>
      <c r="K15" s="130"/>
      <c r="L15" s="100" t="s">
        <v>16</v>
      </c>
      <c r="M15" s="124">
        <f>IF(ISERROR('[11]Récolte_N'!$F$13)=TRUE,"",'[11]Récolte_N'!$F$13)</f>
        <v>54300</v>
      </c>
      <c r="N15" s="124">
        <f t="shared" si="1"/>
        <v>79.47145488029466</v>
      </c>
      <c r="O15" s="125">
        <f>IF(ISERROR('[11]Récolte_N'!$H$13)=TRUE,"",'[11]Récolte_N'!$H$13)</f>
        <v>431530</v>
      </c>
      <c r="P15" s="124">
        <f>'[3]OR'!$AI172</f>
        <v>378612.966</v>
      </c>
    </row>
    <row r="16" spans="1:16" ht="13.5" customHeight="1">
      <c r="A16" s="132" t="s">
        <v>17</v>
      </c>
      <c r="B16" s="124">
        <f>IF(ISERROR('[12]Récolte_N'!$F$13)=TRUE,"",'[12]Récolte_N'!$F$13)</f>
        <v>99000</v>
      </c>
      <c r="C16" s="124">
        <f t="shared" si="0"/>
        <v>78.62626262626263</v>
      </c>
      <c r="D16" s="125">
        <f>IF(ISERROR('[12]Récolte_N'!$H$13)=TRUE,"",'[12]Récolte_N'!$H$13)</f>
        <v>778400</v>
      </c>
      <c r="E16" s="125">
        <f t="shared" si="3"/>
        <v>657500</v>
      </c>
      <c r="F16" s="126">
        <f>IF(ISERROR('[12]Récolte_N'!$I$13)=TRUE,"",'[12]Récolte_N'!$I$13)</f>
        <v>720000</v>
      </c>
      <c r="G16" s="135">
        <f t="shared" si="5"/>
        <v>589117.4030000002</v>
      </c>
      <c r="H16" s="127">
        <f t="shared" si="4"/>
        <v>0.2221672561929049</v>
      </c>
      <c r="I16" s="128">
        <f t="shared" si="2"/>
        <v>58400</v>
      </c>
      <c r="J16" s="136">
        <f t="shared" si="6"/>
        <v>68382.59699999983</v>
      </c>
      <c r="K16" s="130"/>
      <c r="L16" s="100" t="s">
        <v>17</v>
      </c>
      <c r="M16" s="124">
        <f>IF(ISERROR('[13]Récolte_N'!$F$13)=TRUE,"",'[13]Récolte_N'!$F$13)</f>
        <v>99000</v>
      </c>
      <c r="N16" s="124">
        <f t="shared" si="1"/>
        <v>66.41414141414141</v>
      </c>
      <c r="O16" s="125">
        <f>IF(ISERROR('[13]Récolte_N'!$H$13)=TRUE,"",'[13]Récolte_N'!$H$13)</f>
        <v>657500</v>
      </c>
      <c r="P16" s="124">
        <f>'[3]OR'!$AI173</f>
        <v>589117.4030000002</v>
      </c>
    </row>
    <row r="17" spans="1:16" ht="13.5" customHeight="1">
      <c r="A17" s="132" t="s">
        <v>18</v>
      </c>
      <c r="B17" s="124">
        <f>IF(ISERROR('[14]Récolte_N'!$F$13)=TRUE,"",'[14]Récolte_N'!$F$13)</f>
        <v>38010</v>
      </c>
      <c r="C17" s="124">
        <f t="shared" si="0"/>
        <v>57.36911339121284</v>
      </c>
      <c r="D17" s="125">
        <f>IF(ISERROR('[14]Récolte_N'!$H$13)=TRUE,"",'[14]Récolte_N'!$H$13)</f>
        <v>218060</v>
      </c>
      <c r="E17" s="125">
        <f t="shared" si="3"/>
        <v>183150</v>
      </c>
      <c r="F17" s="126">
        <f>IF(ISERROR('[14]Récolte_N'!$I$13)=TRUE,"",'[14]Récolte_N'!$I$13)</f>
        <v>115000</v>
      </c>
      <c r="G17" s="135">
        <f t="shared" si="5"/>
        <v>79257.986</v>
      </c>
      <c r="H17" s="127">
        <f t="shared" si="4"/>
        <v>0.45095788833190875</v>
      </c>
      <c r="I17" s="128">
        <f t="shared" si="2"/>
        <v>103060</v>
      </c>
      <c r="J17" s="136">
        <f t="shared" si="6"/>
        <v>103892.014</v>
      </c>
      <c r="K17" s="130"/>
      <c r="L17" s="100" t="s">
        <v>18</v>
      </c>
      <c r="M17" s="124">
        <f>IF(ISERROR('[15]Récolte_N'!$F$13)=TRUE,"",'[15]Récolte_N'!$F$13)</f>
        <v>38980</v>
      </c>
      <c r="N17" s="124">
        <f t="shared" si="1"/>
        <v>46.9856336582863</v>
      </c>
      <c r="O17" s="125">
        <f>IF(ISERROR('[15]Récolte_N'!$H$13)=TRUE,"",'[15]Récolte_N'!$H$13)</f>
        <v>183150</v>
      </c>
      <c r="P17" s="124">
        <f>'[3]OR'!$AI174</f>
        <v>79257.986</v>
      </c>
    </row>
    <row r="18" spans="1:16" ht="13.5" customHeight="1">
      <c r="A18" s="132" t="s">
        <v>20</v>
      </c>
      <c r="B18" s="124">
        <f>IF(ISERROR('[16]Récolte_N'!$F$13)=TRUE,"",'[16]Récolte_N'!$F$13)</f>
        <v>8800</v>
      </c>
      <c r="C18" s="124">
        <f t="shared" si="0"/>
        <v>40.68181818181819</v>
      </c>
      <c r="D18" s="125">
        <f>IF(ISERROR('[16]Récolte_N'!$H$13)=TRUE,"",'[16]Récolte_N'!$H$13)</f>
        <v>35800</v>
      </c>
      <c r="E18" s="125">
        <f t="shared" si="3"/>
        <v>37650</v>
      </c>
      <c r="F18" s="126">
        <f>IF(ISERROR('[16]Récolte_N'!$I$13)=TRUE,"",'[16]Récolte_N'!$I$13)</f>
        <v>15800</v>
      </c>
      <c r="G18" s="135">
        <f t="shared" si="5"/>
        <v>10886.964999999998</v>
      </c>
      <c r="H18" s="127">
        <f t="shared" si="4"/>
        <v>0.4512768250839423</v>
      </c>
      <c r="I18" s="128">
        <f t="shared" si="2"/>
        <v>20000</v>
      </c>
      <c r="J18" s="136">
        <f t="shared" si="6"/>
        <v>26763.035000000003</v>
      </c>
      <c r="K18" s="130"/>
      <c r="L18" s="100" t="s">
        <v>20</v>
      </c>
      <c r="M18" s="124">
        <f>IF(ISERROR('[17]Récolte_N'!$F$13)=TRUE,"",'[17]Récolte_N'!$F$13)</f>
        <v>9250</v>
      </c>
      <c r="N18" s="124">
        <f t="shared" si="1"/>
        <v>40.7027027027027</v>
      </c>
      <c r="O18" s="125">
        <f>IF(ISERROR('[17]Récolte_N'!$H$13)=TRUE,"",'[17]Récolte_N'!$H$13)</f>
        <v>37650</v>
      </c>
      <c r="P18" s="124">
        <f>'[3]OR'!$AI175</f>
        <v>10886.964999999998</v>
      </c>
    </row>
    <row r="19" spans="1:16" ht="13.5" customHeight="1">
      <c r="A19" s="132" t="s">
        <v>42</v>
      </c>
      <c r="B19" s="124">
        <f>IF(ISERROR('[18]Récolte_N'!$F$13)=TRUE,"",'[18]Récolte_N'!$F$13)</f>
        <v>311880</v>
      </c>
      <c r="C19" s="124">
        <f>IF(OR(B19="",B19=0),"",(D19/B19)*10)</f>
        <v>70.24807618314736</v>
      </c>
      <c r="D19" s="125">
        <f>IF(ISERROR('[18]Récolte_N'!$H$13)=TRUE,"",'[18]Récolte_N'!$H$13)</f>
        <v>2190897</v>
      </c>
      <c r="E19" s="125">
        <f t="shared" si="3"/>
        <v>1566818</v>
      </c>
      <c r="F19" s="126">
        <f>IF(ISERROR('[18]Récolte_N'!$I$13)=TRUE,"",'[18]Récolte_N'!$I$13)</f>
        <v>2066000</v>
      </c>
      <c r="G19" s="135">
        <f t="shared" si="5"/>
        <v>1498227.33</v>
      </c>
      <c r="H19" s="127">
        <f t="shared" si="4"/>
        <v>0.37896296418514797</v>
      </c>
      <c r="I19" s="128">
        <f t="shared" si="2"/>
        <v>124897</v>
      </c>
      <c r="J19" s="136">
        <f t="shared" si="6"/>
        <v>68590.66999999993</v>
      </c>
      <c r="K19" s="130"/>
      <c r="L19" s="100" t="s">
        <v>42</v>
      </c>
      <c r="M19" s="124">
        <f>IF(ISERROR('[19]Récolte_N'!$F$13)=TRUE,"",'[19]Récolte_N'!$F$13)</f>
        <v>272455</v>
      </c>
      <c r="N19" s="124">
        <f>IF(OR(M19="",M19=0),"",(O19/M19)*10)</f>
        <v>57.507404892551065</v>
      </c>
      <c r="O19" s="125">
        <f>IF(ISERROR('[19]Récolte_N'!$H$13)=TRUE,"",'[19]Récolte_N'!$H$13)</f>
        <v>1566818</v>
      </c>
      <c r="P19" s="124">
        <f>'[3]OR'!$AI176</f>
        <v>1498227.33</v>
      </c>
    </row>
    <row r="20" spans="1:16" ht="13.5" customHeight="1">
      <c r="A20" s="132" t="s">
        <v>21</v>
      </c>
      <c r="B20" s="124">
        <f>IF(ISERROR('[20]Récolte_N'!$F$13)=TRUE,"",'[20]Récolte_N'!$F$13)</f>
        <v>203150</v>
      </c>
      <c r="C20" s="124">
        <f>IF(OR(B20="",B20=0),"",(D20/B20)*10)</f>
        <v>63.59832635983263</v>
      </c>
      <c r="D20" s="125">
        <f>IF(ISERROR('[20]Récolte_N'!$H$13)=TRUE,"",'[20]Récolte_N'!$H$13)</f>
        <v>1292000</v>
      </c>
      <c r="E20" s="125">
        <f t="shared" si="3"/>
        <v>748300</v>
      </c>
      <c r="F20" s="126">
        <f>IF(ISERROR('[20]Récolte_N'!$I$13)=TRUE,"",'[20]Récolte_N'!$I$13)</f>
        <v>1150000</v>
      </c>
      <c r="G20" s="135">
        <f t="shared" si="5"/>
        <v>669998.307</v>
      </c>
      <c r="H20" s="127">
        <f t="shared" si="4"/>
        <v>0.7164222476162168</v>
      </c>
      <c r="I20" s="128">
        <f t="shared" si="2"/>
        <v>142000</v>
      </c>
      <c r="J20" s="136">
        <f t="shared" si="6"/>
        <v>78301.69299999997</v>
      </c>
      <c r="K20" s="130"/>
      <c r="L20" s="100" t="s">
        <v>21</v>
      </c>
      <c r="M20" s="124">
        <f>IF(ISERROR('[21]Récolte_N'!$F$13)=TRUE,"",'[21]Récolte_N'!$F$13)</f>
        <v>139360</v>
      </c>
      <c r="N20" s="124">
        <f>IF(OR(M20="",M20=0),"",(O20/M20)*10)</f>
        <v>53.69546498277842</v>
      </c>
      <c r="O20" s="125">
        <f>IF(ISERROR('[21]Récolte_N'!$H$13)=TRUE,"",'[21]Récolte_N'!$H$13)</f>
        <v>748300</v>
      </c>
      <c r="P20" s="124">
        <f>'[3]OR'!$AI177</f>
        <v>669998.307</v>
      </c>
    </row>
    <row r="21" spans="1:16" ht="13.5" customHeight="1">
      <c r="A21" s="132" t="s">
        <v>60</v>
      </c>
      <c r="B21" s="124">
        <f>IF(ISERROR('[22]Récolte_N'!$F$13)=TRUE,"",'[22]Récolte_N'!$F$13)</f>
        <v>5080</v>
      </c>
      <c r="C21" s="124">
        <f>IF(OR(B21="",B21=0),"",(D21/B21)*10)</f>
        <v>60.62992125984252</v>
      </c>
      <c r="D21" s="125">
        <f>IF(ISERROR('[22]Récolte_N'!$H$13)=TRUE,"",'[22]Récolte_N'!$H$13)</f>
        <v>30800</v>
      </c>
      <c r="E21" s="125">
        <f t="shared" si="3"/>
        <v>30500</v>
      </c>
      <c r="F21" s="126">
        <f>IF(ISERROR('[22]Récolte_N'!$I$13)=TRUE,"",'[22]Récolte_N'!$I$13)</f>
        <v>12300</v>
      </c>
      <c r="G21" s="135">
        <f t="shared" si="5"/>
        <v>7689.237</v>
      </c>
      <c r="H21" s="127">
        <f t="shared" si="4"/>
        <v>0.5996385597166534</v>
      </c>
      <c r="I21" s="128">
        <f t="shared" si="2"/>
        <v>18500</v>
      </c>
      <c r="J21" s="136">
        <f t="shared" si="6"/>
        <v>22810.763</v>
      </c>
      <c r="K21" s="130"/>
      <c r="L21" s="100" t="s">
        <v>60</v>
      </c>
      <c r="M21" s="124">
        <f>IF(ISERROR('[23]Récolte_N'!$F$13)=TRUE,"",'[23]Récolte_N'!$F$13)</f>
        <v>5000</v>
      </c>
      <c r="N21" s="124">
        <f>IF(OR(M21="",M21=0),"",(O21/M21)*10)</f>
        <v>61</v>
      </c>
      <c r="O21" s="125">
        <f>IF(ISERROR('[23]Récolte_N'!$H$13)=TRUE,"",'[23]Récolte_N'!$H$13)</f>
        <v>30500</v>
      </c>
      <c r="P21" s="124">
        <f>'[3]OR'!$AI178</f>
        <v>7689.237</v>
      </c>
    </row>
    <row r="22" spans="1:16" ht="13.5" customHeight="1">
      <c r="A22" s="132" t="s">
        <v>22</v>
      </c>
      <c r="B22" s="124">
        <f>IF(ISERROR('[24]Récolte_N'!$F$13)=TRUE,"",'[24]Récolte_N'!$F$13)</f>
        <v>65890</v>
      </c>
      <c r="C22" s="124">
        <f t="shared" si="0"/>
        <v>66.35756563970253</v>
      </c>
      <c r="D22" s="125">
        <f>IF(ISERROR('[24]Récolte_N'!$H$13)=TRUE,"",'[24]Récolte_N'!$H$13)</f>
        <v>437230</v>
      </c>
      <c r="E22" s="125">
        <f t="shared" si="3"/>
        <v>447377.3</v>
      </c>
      <c r="F22" s="126">
        <f>IF(ISERROR('[24]Récolte_N'!$I$13)=TRUE,"",'[24]Récolte_N'!$I$13)</f>
        <v>260350</v>
      </c>
      <c r="G22" s="135">
        <f t="shared" si="5"/>
        <v>249613.59899999996</v>
      </c>
      <c r="H22" s="127">
        <f t="shared" si="4"/>
        <v>0.043012083648535704</v>
      </c>
      <c r="I22" s="128">
        <f t="shared" si="2"/>
        <v>176880</v>
      </c>
      <c r="J22" s="136">
        <f t="shared" si="6"/>
        <v>197763.70100000003</v>
      </c>
      <c r="K22" s="130"/>
      <c r="L22" s="100" t="s">
        <v>22</v>
      </c>
      <c r="M22" s="124">
        <f>IF(ISERROR('[25]Récolte_N'!$F$13)=TRUE,"",'[25]Récolte_N'!$F$13)</f>
        <v>69480</v>
      </c>
      <c r="N22" s="124">
        <f aca="true" t="shared" si="7" ref="N22:N30">IF(OR(M22="",M22=0),"",(O22/M22)*10)</f>
        <v>64.38936384571099</v>
      </c>
      <c r="O22" s="125">
        <f>IF(ISERROR('[25]Récolte_N'!$H$13)=TRUE,"",'[25]Récolte_N'!$H$13)</f>
        <v>447377.3</v>
      </c>
      <c r="P22" s="124">
        <f>'[3]OR'!$AI179</f>
        <v>249613.59899999996</v>
      </c>
    </row>
    <row r="23" spans="1:16" ht="13.5" customHeight="1">
      <c r="A23" s="132" t="s">
        <v>23</v>
      </c>
      <c r="B23" s="124">
        <f>IF(ISERROR('[26]Récolte_N'!$F$13)=TRUE,"",'[26]Récolte_N'!$F$13)</f>
        <v>45265</v>
      </c>
      <c r="C23" s="124">
        <f t="shared" si="0"/>
        <v>69.41124489119629</v>
      </c>
      <c r="D23" s="125">
        <f>IF(ISERROR('[26]Récolte_N'!$H$13)=TRUE,"",'[26]Récolte_N'!$H$13)</f>
        <v>314190</v>
      </c>
      <c r="E23" s="125">
        <f t="shared" si="3"/>
        <v>242560</v>
      </c>
      <c r="F23" s="126">
        <f>IF(ISERROR('[26]Récolte_N'!$I$13)=TRUE,"",'[26]Récolte_N'!$I$13)</f>
        <v>195000</v>
      </c>
      <c r="G23" s="135">
        <f t="shared" si="5"/>
        <v>128452.3</v>
      </c>
      <c r="H23" s="127">
        <f t="shared" si="4"/>
        <v>0.5180732458663644</v>
      </c>
      <c r="I23" s="128">
        <f t="shared" si="2"/>
        <v>119190</v>
      </c>
      <c r="J23" s="136">
        <f t="shared" si="6"/>
        <v>114107.7</v>
      </c>
      <c r="K23" s="130"/>
      <c r="L23" s="100" t="s">
        <v>23</v>
      </c>
      <c r="M23" s="124">
        <f>IF(ISERROR('[27]Récolte_N'!$F$13)=TRUE,"",'[27]Récolte_N'!$F$13)</f>
        <v>43650</v>
      </c>
      <c r="N23" s="124">
        <f t="shared" si="7"/>
        <v>55.56930126002291</v>
      </c>
      <c r="O23" s="125">
        <f>IF(ISERROR('[27]Récolte_N'!$H$13)=TRUE,"",'[27]Récolte_N'!$H$13)</f>
        <v>242560</v>
      </c>
      <c r="P23" s="124">
        <f>'[3]OR'!$AI180</f>
        <v>128452.3</v>
      </c>
    </row>
    <row r="24" spans="1:16" ht="13.5" customHeight="1">
      <c r="A24" s="132" t="s">
        <v>24</v>
      </c>
      <c r="B24" s="124">
        <f>IF(ISERROR('[28]Récolte_N'!$F$13)=TRUE,"",'[28]Récolte_N'!$F$13)</f>
        <v>247000</v>
      </c>
      <c r="C24" s="124">
        <f t="shared" si="0"/>
        <v>73.0748987854251</v>
      </c>
      <c r="D24" s="125">
        <f>IF(ISERROR('[28]Récolte_N'!$H$13)=TRUE,"",'[28]Récolte_N'!$H$13)</f>
        <v>1804950</v>
      </c>
      <c r="E24" s="125">
        <f t="shared" si="3"/>
        <v>1402800</v>
      </c>
      <c r="F24" s="126">
        <f>IF(ISERROR('[28]Récolte_N'!$I$13)=TRUE,"",'[28]Récolte_N'!$I$13)</f>
        <v>1700000</v>
      </c>
      <c r="G24" s="135">
        <f t="shared" si="5"/>
        <v>1283173.8549999997</v>
      </c>
      <c r="H24" s="127">
        <f t="shared" si="4"/>
        <v>0.32483996098876267</v>
      </c>
      <c r="I24" s="128">
        <f t="shared" si="2"/>
        <v>104950</v>
      </c>
      <c r="J24" s="136">
        <f t="shared" si="6"/>
        <v>119626.14500000025</v>
      </c>
      <c r="K24" s="130"/>
      <c r="L24" s="100" t="s">
        <v>24</v>
      </c>
      <c r="M24" s="124">
        <f>IF(ISERROR('[29]Récolte_N'!$F$13)=TRUE,"",'[29]Récolte_N'!$F$13)</f>
        <v>232200</v>
      </c>
      <c r="N24" s="124">
        <f t="shared" si="7"/>
        <v>60.413436692506465</v>
      </c>
      <c r="O24" s="125">
        <f>IF(ISERROR('[29]Récolte_N'!$H$13)=TRUE,"",'[29]Récolte_N'!$H$13)</f>
        <v>1402800</v>
      </c>
      <c r="P24" s="124">
        <f>'[3]OR'!$AI181</f>
        <v>1283173.8549999997</v>
      </c>
    </row>
    <row r="25" spans="1:16" ht="13.5" customHeight="1">
      <c r="A25" s="132" t="s">
        <v>25</v>
      </c>
      <c r="B25" s="124">
        <f>IF(ISERROR('[30]Récolte_N'!$F$13)=TRUE,"",'[30]Récolte_N'!$F$13)</f>
        <v>69850</v>
      </c>
      <c r="C25" s="124">
        <f t="shared" si="0"/>
        <v>76.48604151753757</v>
      </c>
      <c r="D25" s="125">
        <f>IF(ISERROR('[30]Récolte_N'!$H$13)=TRUE,"",'[30]Récolte_N'!$H$13)</f>
        <v>534255</v>
      </c>
      <c r="E25" s="125">
        <f t="shared" si="3"/>
        <v>411851</v>
      </c>
      <c r="F25" s="126">
        <f>IF(ISERROR('[30]Récolte_N'!$I$13)=TRUE,"",'[30]Récolte_N'!$I$13)</f>
        <v>495000</v>
      </c>
      <c r="G25" s="135">
        <f t="shared" si="5"/>
        <v>346980.75299999997</v>
      </c>
      <c r="H25" s="127">
        <f t="shared" si="4"/>
        <v>0.4265920968821002</v>
      </c>
      <c r="I25" s="128">
        <f t="shared" si="2"/>
        <v>39255</v>
      </c>
      <c r="J25" s="136">
        <f t="shared" si="6"/>
        <v>64870.24700000003</v>
      </c>
      <c r="K25" s="130"/>
      <c r="L25" s="100" t="s">
        <v>25</v>
      </c>
      <c r="M25" s="124">
        <f>IF(ISERROR('[31]Récolte_N'!$F$13)=TRUE,"",'[31]Récolte_N'!$F$13)</f>
        <v>67705</v>
      </c>
      <c r="N25" s="124">
        <f t="shared" si="7"/>
        <v>60.83021933387489</v>
      </c>
      <c r="O25" s="125">
        <f>IF(ISERROR('[31]Récolte_N'!$H$13)=TRUE,"",'[31]Récolte_N'!$H$13)</f>
        <v>411851</v>
      </c>
      <c r="P25" s="124">
        <f>'[3]OR'!$AI182</f>
        <v>346980.75299999997</v>
      </c>
    </row>
    <row r="26" spans="1:16" ht="13.5" customHeight="1">
      <c r="A26" s="132" t="s">
        <v>26</v>
      </c>
      <c r="B26" s="124">
        <f>IF(ISERROR('[32]Récolte_N'!$F$13)=TRUE,"",'[32]Récolte_N'!$F$13)</f>
        <v>84780</v>
      </c>
      <c r="C26" s="124">
        <f t="shared" si="0"/>
        <v>66.83073838169379</v>
      </c>
      <c r="D26" s="125">
        <f>IF(ISERROR('[32]Récolte_N'!$H$13)=TRUE,"",'[32]Récolte_N'!$H$13)</f>
        <v>566591</v>
      </c>
      <c r="E26" s="125">
        <f t="shared" si="3"/>
        <v>363686</v>
      </c>
      <c r="F26" s="126">
        <f>IF(ISERROR('[32]Récolte_N'!$I$13)=TRUE,"",'[32]Récolte_N'!$I$13)</f>
        <v>475000</v>
      </c>
      <c r="G26" s="135">
        <f t="shared" si="5"/>
        <v>290294.34</v>
      </c>
      <c r="H26" s="127">
        <f t="shared" si="4"/>
        <v>0.6362702765751478</v>
      </c>
      <c r="I26" s="128">
        <f t="shared" si="2"/>
        <v>91591</v>
      </c>
      <c r="J26" s="136">
        <f t="shared" si="6"/>
        <v>73391.65999999997</v>
      </c>
      <c r="K26" s="130"/>
      <c r="L26" s="100" t="s">
        <v>26</v>
      </c>
      <c r="M26" s="124">
        <f>IF(ISERROR('[33]Récolte_N'!$F$13)=TRUE,"",'[33]Récolte_N'!$F$13)</f>
        <v>80650</v>
      </c>
      <c r="N26" s="124">
        <f t="shared" si="7"/>
        <v>45.094358338499696</v>
      </c>
      <c r="O26" s="125">
        <f>IF(ISERROR('[33]Récolte_N'!$H$13)=TRUE,"",'[33]Récolte_N'!$H$13)</f>
        <v>363686</v>
      </c>
      <c r="P26" s="124">
        <f>'[3]OR'!$AI183</f>
        <v>290294.34</v>
      </c>
    </row>
    <row r="27" spans="1:16" ht="13.5" customHeight="1">
      <c r="A27" s="132" t="s">
        <v>27</v>
      </c>
      <c r="B27" s="124">
        <f>IF(ISERROR('[34]Récolte_N'!$F$13)=TRUE,"",'[34]Récolte_N'!$F$13)</f>
        <v>47281</v>
      </c>
      <c r="C27" s="124">
        <f t="shared" si="0"/>
        <v>81</v>
      </c>
      <c r="D27" s="125">
        <f>IF(ISERROR('[34]Récolte_N'!$H$13)=TRUE,"",'[34]Récolte_N'!$H$13)</f>
        <v>382976.1</v>
      </c>
      <c r="E27" s="125">
        <f t="shared" si="3"/>
        <v>331659.99999999994</v>
      </c>
      <c r="F27" s="126">
        <f>IF(ISERROR('[34]Récolte_N'!$I$13)=TRUE,"",'[34]Récolte_N'!$I$13)</f>
        <v>360000</v>
      </c>
      <c r="G27" s="135">
        <f t="shared" si="5"/>
        <v>301411.9749999999</v>
      </c>
      <c r="H27" s="127">
        <f t="shared" si="4"/>
        <v>0.19437855778623292</v>
      </c>
      <c r="I27" s="128">
        <f t="shared" si="2"/>
        <v>22976.099999999977</v>
      </c>
      <c r="J27" s="136">
        <f t="shared" si="6"/>
        <v>30248.025000000023</v>
      </c>
      <c r="K27" s="130"/>
      <c r="L27" s="100" t="s">
        <v>27</v>
      </c>
      <c r="M27" s="124">
        <f>IF(ISERROR('[35]Récolte_N'!$F$13)=TRUE,"",'[35]Récolte_N'!$F$13)</f>
        <v>46000</v>
      </c>
      <c r="N27" s="124">
        <f t="shared" si="7"/>
        <v>72.1</v>
      </c>
      <c r="O27" s="125">
        <f>IF(ISERROR('[35]Récolte_N'!$H$13)=TRUE,"",'[35]Récolte_N'!$H$13)</f>
        <v>331659.99999999994</v>
      </c>
      <c r="P27" s="124">
        <f>'[3]OR'!$AI184</f>
        <v>301411.9749999999</v>
      </c>
    </row>
    <row r="28" spans="1:16" ht="12.75">
      <c r="A28" s="132" t="s">
        <v>61</v>
      </c>
      <c r="B28" s="124">
        <f>IF(ISERROR('[36]Récolte_N'!$F$13)=TRUE,"",'[36]Récolte_N'!$F$13)</f>
        <v>38800</v>
      </c>
      <c r="C28" s="124">
        <f t="shared" si="0"/>
        <v>72.83231480497398</v>
      </c>
      <c r="D28" s="125">
        <f>IF(ISERROR('[36]Récolte_N'!$H$13)=TRUE,"",'[36]Récolte_N'!$H$13)</f>
        <v>282589.381443299</v>
      </c>
      <c r="E28" s="125">
        <f t="shared" si="3"/>
        <v>227200</v>
      </c>
      <c r="F28" s="126">
        <f>IF(ISERROR('[36]Récolte_N'!$I$13)=TRUE,"",'[36]Récolte_N'!$I$13)</f>
        <v>207000</v>
      </c>
      <c r="G28" s="135">
        <f t="shared" si="5"/>
        <v>141939.541</v>
      </c>
      <c r="H28" s="127">
        <f t="shared" si="4"/>
        <v>0.45836740447117563</v>
      </c>
      <c r="I28" s="128">
        <f t="shared" si="2"/>
        <v>75589.381443299</v>
      </c>
      <c r="J28" s="136">
        <f t="shared" si="6"/>
        <v>85260.459</v>
      </c>
      <c r="L28" s="100" t="s">
        <v>61</v>
      </c>
      <c r="M28" s="124">
        <f>IF(ISERROR('[37]Récolte_N'!$F$13)=TRUE,"",'[37]Récolte_N'!$F$13)</f>
        <v>36100</v>
      </c>
      <c r="N28" s="124">
        <f t="shared" si="7"/>
        <v>62.93628808864266</v>
      </c>
      <c r="O28" s="125">
        <f>IF(ISERROR('[37]Récolte_N'!$H$13)=TRUE,"",'[37]Récolte_N'!$H$13)</f>
        <v>227200</v>
      </c>
      <c r="P28" s="124">
        <f>'[3]OR'!$AI185</f>
        <v>141939.541</v>
      </c>
    </row>
    <row r="29" spans="1:16" ht="12.75">
      <c r="A29" s="132" t="s">
        <v>28</v>
      </c>
      <c r="B29" s="124">
        <f>IF(ISERROR('[38]Récolte_N'!$F$13)=TRUE,"",'[38]Récolte_N'!$F$13)</f>
        <v>78699</v>
      </c>
      <c r="C29" s="124">
        <f t="shared" si="0"/>
        <v>54.14569435443907</v>
      </c>
      <c r="D29" s="125">
        <f>IF(ISERROR('[38]Récolte_N'!$H$13)=TRUE,"",'[38]Récolte_N'!$H$13)</f>
        <v>426121.2</v>
      </c>
      <c r="E29" s="125">
        <f t="shared" si="3"/>
        <v>297270</v>
      </c>
      <c r="F29" s="126">
        <f>IF(ISERROR('[38]Récolte_N'!$I$13)=TRUE,"",'[38]Récolte_N'!$I$13)</f>
        <v>170000</v>
      </c>
      <c r="G29" s="135">
        <f t="shared" si="5"/>
        <v>118957.33700000001</v>
      </c>
      <c r="H29" s="127">
        <f>IF(OR(G29=0,G29=""),"",(F29/G29)-1)</f>
        <v>0.42908377311775214</v>
      </c>
      <c r="I29" s="128">
        <f t="shared" si="2"/>
        <v>256121.2</v>
      </c>
      <c r="J29" s="136">
        <f t="shared" si="6"/>
        <v>178312.663</v>
      </c>
      <c r="K29" s="15"/>
      <c r="L29" s="100" t="s">
        <v>28</v>
      </c>
      <c r="M29" s="124">
        <f>IF(ISERROR('[39]Récolte_N'!$F$13)=TRUE,"",'[39]Récolte_N'!$F$13)</f>
        <v>78350</v>
      </c>
      <c r="N29" s="124">
        <f t="shared" si="7"/>
        <v>37.94128908742821</v>
      </c>
      <c r="O29" s="125">
        <f>IF(ISERROR('[39]Récolte_N'!$H$13)=TRUE,"",'[39]Récolte_N'!$H$13)</f>
        <v>297270</v>
      </c>
      <c r="P29" s="124">
        <f>'[3]OR'!$AI186</f>
        <v>118957.33700000001</v>
      </c>
    </row>
    <row r="30" spans="1:16" ht="12.75">
      <c r="A30" s="132" t="s">
        <v>29</v>
      </c>
      <c r="B30" s="124">
        <f>IF(ISERROR('[40]Récolte_N'!$F$13)=TRUE,"",'[40]Récolte_N'!$F$13)</f>
        <v>9700</v>
      </c>
      <c r="C30" s="124">
        <f t="shared" si="0"/>
        <v>43.077319587628864</v>
      </c>
      <c r="D30" s="125">
        <f>IF(ISERROR('[40]Récolte_N'!$H$13)=TRUE,"",'[40]Récolte_N'!$H$13)</f>
        <v>41785</v>
      </c>
      <c r="E30" s="125">
        <f t="shared" si="3"/>
        <v>35800</v>
      </c>
      <c r="F30" s="126">
        <f>IF(ISERROR('[40]Récolte_N'!$I$13)=TRUE,"",'[40]Récolte_N'!$I$13)</f>
        <v>14000</v>
      </c>
      <c r="G30" s="135">
        <f t="shared" si="5"/>
        <v>9277.111</v>
      </c>
      <c r="H30" s="127">
        <f t="shared" si="4"/>
        <v>0.5090904916412016</v>
      </c>
      <c r="I30" s="128">
        <f t="shared" si="2"/>
        <v>27785</v>
      </c>
      <c r="J30" s="136">
        <f t="shared" si="6"/>
        <v>26522.889</v>
      </c>
      <c r="L30" s="100" t="s">
        <v>29</v>
      </c>
      <c r="M30" s="124">
        <f>IF(ISERROR('[41]Récolte_N'!$F$13)=TRUE,"",'[41]Récolte_N'!$F$13)</f>
        <v>10050</v>
      </c>
      <c r="N30" s="124">
        <f t="shared" si="7"/>
        <v>35.62189054726368</v>
      </c>
      <c r="O30" s="125">
        <f>IF(ISERROR('[41]Récolte_N'!$H$13)=TRUE,"",'[41]Récolte_N'!$H$13)</f>
        <v>35800</v>
      </c>
      <c r="P30" s="124">
        <f>'[3]OR'!$AI187</f>
        <v>9277.111</v>
      </c>
    </row>
    <row r="31" spans="1:16" ht="12.75">
      <c r="A31" s="92"/>
      <c r="B31" s="137"/>
      <c r="C31" s="137"/>
      <c r="D31" s="33"/>
      <c r="E31" s="138"/>
      <c r="F31" s="139"/>
      <c r="G31" s="39"/>
      <c r="H31" s="140"/>
      <c r="I31" s="141"/>
      <c r="J31" s="142"/>
      <c r="L31" s="100"/>
      <c r="M31" s="143"/>
      <c r="N31" s="143"/>
      <c r="O31" s="143"/>
      <c r="P31" s="203"/>
    </row>
    <row r="32" spans="1:16" ht="15.75" thickBot="1">
      <c r="A32" s="144" t="s">
        <v>30</v>
      </c>
      <c r="B32" s="145">
        <f>IF(SUM(B11:B30)=0,"",SUM(B11:B30))</f>
        <v>1677790</v>
      </c>
      <c r="C32" s="145">
        <f>IF(OR(B32="",B32=0),"",(D32/B32)*10)</f>
        <v>67.51555427939908</v>
      </c>
      <c r="D32" s="145">
        <f>IF(SUM(D11:D30)=0,"",SUM(D11:D30))</f>
        <v>11327692.181443298</v>
      </c>
      <c r="E32" s="146">
        <f>IF(SUM(E11:E30)=0,"",SUM(E11:E30))</f>
        <v>8811076.3</v>
      </c>
      <c r="F32" s="147">
        <f>IF(SUM(F11:F30)=0,"",SUM(F11:F30))</f>
        <v>9531700</v>
      </c>
      <c r="G32" s="148">
        <f>IF(SUM(G11:G30)=0,"",SUM(G11:G30))</f>
        <v>7121992.908999998</v>
      </c>
      <c r="H32" s="149">
        <f>IF(OR(F32=0,F32=""),"",(F32/G32)-1)</f>
        <v>0.3383473027549462</v>
      </c>
      <c r="I32" s="153">
        <f>SUM(I11:I30)</f>
        <v>1795992.181443299</v>
      </c>
      <c r="J32" s="150">
        <f>SUM(J11:J30)</f>
        <v>1689083.3910000003</v>
      </c>
      <c r="L32" s="151" t="s">
        <v>30</v>
      </c>
      <c r="M32" s="152">
        <f>IF(SUM(M11:M30)=0,"",SUM(M11:M30))</f>
        <v>1546875</v>
      </c>
      <c r="N32" s="152">
        <f>IF(OR(M32="",M32=0),"",(O32/M32)*10)</f>
        <v>56.960493252525254</v>
      </c>
      <c r="O32" s="153">
        <f>IF(SUM(O11:O30)=0,"",SUM(O11:O30))</f>
        <v>8811076.3</v>
      </c>
      <c r="P32" s="202">
        <f>IF(SUM(P11:P30)=0,"",SUM(P11:P30))</f>
        <v>7121992.908999998</v>
      </c>
    </row>
    <row r="33" spans="1:9" ht="12.75" thickTop="1">
      <c r="A33" s="159" t="s">
        <v>101</v>
      </c>
      <c r="B33" s="160">
        <f>M32</f>
        <v>1546875</v>
      </c>
      <c r="C33" s="160">
        <f>IF(OR(B33="",B33=0),"",(D33/B33)*10)</f>
        <v>56.960493252525254</v>
      </c>
      <c r="D33" s="160">
        <f>O32</f>
        <v>8811076.3</v>
      </c>
      <c r="F33" s="160">
        <f>P32</f>
        <v>7121992.908999998</v>
      </c>
      <c r="G33" s="156"/>
      <c r="H33" s="157"/>
      <c r="I33" s="158"/>
    </row>
    <row r="34" spans="1:9" ht="12">
      <c r="A34" s="159" t="s">
        <v>31</v>
      </c>
      <c r="B34" s="163">
        <f>IF(OR(B32="",B32=0),"",(B32/B33)-1)</f>
        <v>0.08463191919191915</v>
      </c>
      <c r="C34" s="163">
        <f>IF(OR(C32="",C32=0),"",(C32/C33)-1)</f>
        <v>0.18530494425460198</v>
      </c>
      <c r="D34" s="163">
        <f>IF(OR(D32="",D32=0),"",(D32/D33)-1)</f>
        <v>0.28561957651453973</v>
      </c>
      <c r="F34" s="163">
        <f>IF(OR(F32="",F32=0),"",(F32/F33)-1)</f>
        <v>0.3383473027549462</v>
      </c>
      <c r="G34" s="156"/>
      <c r="H34" s="157"/>
      <c r="I34" s="158"/>
    </row>
    <row r="35" spans="2:9" ht="12.75" thickBot="1">
      <c r="B35" s="9"/>
      <c r="C35" s="9"/>
      <c r="D35" s="9"/>
      <c r="E35" s="9"/>
      <c r="F35" s="9"/>
      <c r="G35" s="156"/>
      <c r="H35" s="157"/>
      <c r="I35" s="158"/>
    </row>
    <row r="36" spans="1:9" ht="12.75">
      <c r="A36" s="165" t="s">
        <v>0</v>
      </c>
      <c r="B36" s="166" t="s">
        <v>4</v>
      </c>
      <c r="C36" s="167" t="s">
        <v>4</v>
      </c>
      <c r="D36" s="168" t="s">
        <v>4</v>
      </c>
      <c r="E36" s="168" t="s">
        <v>4</v>
      </c>
      <c r="F36" s="169" t="s">
        <v>45</v>
      </c>
      <c r="G36" s="170" t="s">
        <v>46</v>
      </c>
      <c r="H36" s="15"/>
      <c r="I36" s="158"/>
    </row>
    <row r="37" spans="1:8" ht="12">
      <c r="A37" s="92"/>
      <c r="B37" s="171" t="s">
        <v>47</v>
      </c>
      <c r="C37" s="172" t="s">
        <v>47</v>
      </c>
      <c r="D37" s="173" t="s">
        <v>47</v>
      </c>
      <c r="E37" s="173" t="s">
        <v>47</v>
      </c>
      <c r="F37" s="174" t="s">
        <v>48</v>
      </c>
      <c r="G37" s="175" t="s">
        <v>49</v>
      </c>
      <c r="H37" s="15"/>
    </row>
    <row r="38" spans="1:8" ht="12.75">
      <c r="A38" s="92"/>
      <c r="B38" s="176" t="s">
        <v>110</v>
      </c>
      <c r="C38" s="177" t="s">
        <v>111</v>
      </c>
      <c r="D38" s="178" t="s">
        <v>110</v>
      </c>
      <c r="E38" s="178" t="s">
        <v>111</v>
      </c>
      <c r="F38" s="174" t="s">
        <v>50</v>
      </c>
      <c r="G38" s="175" t="s">
        <v>13</v>
      </c>
      <c r="H38" s="15"/>
    </row>
    <row r="39" spans="1:8" ht="12">
      <c r="A39" s="92"/>
      <c r="B39" s="179" t="s">
        <v>51</v>
      </c>
      <c r="C39" s="180" t="s">
        <v>51</v>
      </c>
      <c r="D39" s="181" t="s">
        <v>52</v>
      </c>
      <c r="E39" s="181" t="s">
        <v>52</v>
      </c>
      <c r="F39" s="182" t="s">
        <v>47</v>
      </c>
      <c r="G39" s="183"/>
      <c r="H39" s="15"/>
    </row>
    <row r="40" spans="1:8" ht="12">
      <c r="A40" s="92" t="s">
        <v>14</v>
      </c>
      <c r="B40" s="57">
        <f>'[42]OR'!$AI168</f>
        <v>46157.4</v>
      </c>
      <c r="C40" s="32">
        <f>'[3]OR'!$AE168</f>
        <v>23175.23</v>
      </c>
      <c r="D40" s="184">
        <f aca="true" t="shared" si="8" ref="D40:E59">IF(OR(F11="",F11=0),"",B40/F11)</f>
        <v>0.9185552238805971</v>
      </c>
      <c r="E40" s="49">
        <f t="shared" si="8"/>
        <v>0.8918547816988212</v>
      </c>
      <c r="F40" s="185">
        <f>IF(OR(D40="",D40=0),"",(D40-E40)*100)</f>
        <v>2.670044218177592</v>
      </c>
      <c r="G40" s="156">
        <f aca="true" t="shared" si="9" ref="G40:G59">IF(D11="","",(F11/D11))</f>
        <v>0.5354288758657432</v>
      </c>
      <c r="H40" s="15"/>
    </row>
    <row r="41" spans="1:8" ht="12">
      <c r="A41" s="92" t="s">
        <v>62</v>
      </c>
      <c r="B41" s="32">
        <f>'[42]OR'!$AI169</f>
        <v>66962.8</v>
      </c>
      <c r="C41" s="32">
        <f>'[3]OR'!$AE169</f>
        <v>36718.88700000001</v>
      </c>
      <c r="D41" s="49">
        <f t="shared" si="8"/>
        <v>0.858497435897436</v>
      </c>
      <c r="E41" s="49">
        <f t="shared" si="8"/>
        <v>0.7974156651452838</v>
      </c>
      <c r="F41" s="185">
        <f>IF(OR(D41="",D41=0),"",(D41-E41)*100)</f>
        <v>6.108177075215215</v>
      </c>
      <c r="G41" s="156">
        <f t="shared" si="9"/>
        <v>0.45420136260408783</v>
      </c>
      <c r="H41" s="15"/>
    </row>
    <row r="42" spans="1:8" ht="12">
      <c r="A42" s="92" t="s">
        <v>15</v>
      </c>
      <c r="B42" s="32">
        <f>'[42]OR'!$AI170</f>
        <v>910793.7</v>
      </c>
      <c r="C42" s="32">
        <f>'[3]OR'!$AE170</f>
        <v>753809.9429999999</v>
      </c>
      <c r="D42" s="49">
        <f t="shared" si="8"/>
        <v>0.9107936999999999</v>
      </c>
      <c r="E42" s="49">
        <f t="shared" si="8"/>
        <v>0.8857879505859146</v>
      </c>
      <c r="F42" s="185">
        <f aca="true" t="shared" si="10" ref="F42:F58">IF(OR(D42="",D42=0),"",(D42-E42)*100)</f>
        <v>2.5005749414085288</v>
      </c>
      <c r="G42" s="156">
        <f t="shared" si="9"/>
        <v>0.8724252549662808</v>
      </c>
      <c r="H42" s="15"/>
    </row>
    <row r="43" spans="1:8" ht="12">
      <c r="A43" s="92" t="s">
        <v>59</v>
      </c>
      <c r="B43" s="32">
        <f>'[42]OR'!$AI171</f>
        <v>96643</v>
      </c>
      <c r="C43" s="32">
        <f>'[3]OR'!$AE171</f>
        <v>87906.55200000001</v>
      </c>
      <c r="D43" s="49">
        <f t="shared" si="8"/>
        <v>0.8785727272727273</v>
      </c>
      <c r="E43" s="49">
        <f t="shared" si="8"/>
        <v>0.9247077149977959</v>
      </c>
      <c r="F43" s="185">
        <f t="shared" si="10"/>
        <v>-4.613498772506864</v>
      </c>
      <c r="G43" s="156">
        <f t="shared" si="9"/>
        <v>0.6136423859531679</v>
      </c>
      <c r="H43" s="15"/>
    </row>
    <row r="44" spans="1:8" ht="12">
      <c r="A44" s="92" t="s">
        <v>16</v>
      </c>
      <c r="B44" s="32">
        <f>'[42]OR'!$AI172</f>
        <v>304236.3</v>
      </c>
      <c r="C44" s="32">
        <f>'[3]OR'!$AE172</f>
        <v>347972.38</v>
      </c>
      <c r="D44" s="49">
        <f t="shared" si="8"/>
        <v>0.9001073964497041</v>
      </c>
      <c r="E44" s="49">
        <f t="shared" si="8"/>
        <v>0.9190714826179514</v>
      </c>
      <c r="F44" s="185">
        <f t="shared" si="10"/>
        <v>-1.8964086168247296</v>
      </c>
      <c r="G44" s="156">
        <f t="shared" si="9"/>
        <v>0.8450422521126056</v>
      </c>
      <c r="H44" s="15"/>
    </row>
    <row r="45" spans="1:8" ht="12">
      <c r="A45" s="92" t="s">
        <v>17</v>
      </c>
      <c r="B45" s="32">
        <f>'[42]OR'!$AI173</f>
        <v>678216</v>
      </c>
      <c r="C45" s="32">
        <f>'[3]OR'!$AE173</f>
        <v>558079.0630000002</v>
      </c>
      <c r="D45" s="49">
        <f t="shared" si="8"/>
        <v>0.9419666666666666</v>
      </c>
      <c r="E45" s="49">
        <f t="shared" si="8"/>
        <v>0.9473138293964133</v>
      </c>
      <c r="F45" s="185">
        <f t="shared" si="10"/>
        <v>-0.5347162729746668</v>
      </c>
      <c r="G45" s="156">
        <f t="shared" si="9"/>
        <v>0.9249743062692704</v>
      </c>
      <c r="H45" s="15"/>
    </row>
    <row r="46" spans="1:8" ht="12">
      <c r="A46" s="92" t="s">
        <v>18</v>
      </c>
      <c r="B46" s="32">
        <f>'[42]OR'!$AI174</f>
        <v>110784.9</v>
      </c>
      <c r="C46" s="32">
        <f>'[3]OR'!$AE174</f>
        <v>73799.449</v>
      </c>
      <c r="D46" s="49">
        <f t="shared" si="8"/>
        <v>0.9633469565217391</v>
      </c>
      <c r="E46" s="49">
        <f t="shared" si="8"/>
        <v>0.9311295015747686</v>
      </c>
      <c r="F46" s="185">
        <f t="shared" si="10"/>
        <v>3.221745494697048</v>
      </c>
      <c r="G46" s="156">
        <f t="shared" si="9"/>
        <v>0.5273777859304779</v>
      </c>
      <c r="H46" s="15"/>
    </row>
    <row r="47" spans="1:8" ht="12">
      <c r="A47" s="92" t="s">
        <v>20</v>
      </c>
      <c r="B47" s="32">
        <f>'[42]OR'!$AI175</f>
        <v>15167.4</v>
      </c>
      <c r="C47" s="32">
        <f>'[3]OR'!$AE175</f>
        <v>10152.086999999998</v>
      </c>
      <c r="D47" s="49">
        <f t="shared" si="8"/>
        <v>0.9599620253164557</v>
      </c>
      <c r="E47" s="49">
        <f t="shared" si="8"/>
        <v>0.9324992778060736</v>
      </c>
      <c r="F47" s="185">
        <f t="shared" si="10"/>
        <v>2.7462747510382135</v>
      </c>
      <c r="G47" s="156">
        <f t="shared" si="9"/>
        <v>0.441340782122905</v>
      </c>
      <c r="H47" s="15"/>
    </row>
    <row r="48" spans="1:8" ht="12">
      <c r="A48" s="92" t="s">
        <v>42</v>
      </c>
      <c r="B48" s="32">
        <f>'[42]OR'!$AI176</f>
        <v>1955318.9</v>
      </c>
      <c r="C48" s="32">
        <f>'[3]OR'!$AE176</f>
        <v>1405047.8630000001</v>
      </c>
      <c r="D48" s="49">
        <f t="shared" si="8"/>
        <v>0.9464273475314617</v>
      </c>
      <c r="E48" s="49">
        <f t="shared" si="8"/>
        <v>0.9378068567204685</v>
      </c>
      <c r="F48" s="185">
        <f t="shared" si="10"/>
        <v>0.8620490810993253</v>
      </c>
      <c r="G48" s="156">
        <f t="shared" si="9"/>
        <v>0.9429927559351261</v>
      </c>
      <c r="H48" s="15"/>
    </row>
    <row r="49" spans="1:8" ht="12">
      <c r="A49" s="92" t="s">
        <v>21</v>
      </c>
      <c r="B49" s="32">
        <f>'[42]OR'!$AI177</f>
        <v>1009126</v>
      </c>
      <c r="C49" s="32">
        <f>'[3]OR'!$AE177</f>
        <v>598271.756</v>
      </c>
      <c r="D49" s="49">
        <f t="shared" si="8"/>
        <v>0.8775008695652174</v>
      </c>
      <c r="E49" s="49">
        <f t="shared" si="8"/>
        <v>0.8929451757554964</v>
      </c>
      <c r="F49" s="185">
        <f t="shared" si="10"/>
        <v>-1.5444306190278922</v>
      </c>
      <c r="G49" s="156">
        <f t="shared" si="9"/>
        <v>0.8900928792569659</v>
      </c>
      <c r="H49" s="15"/>
    </row>
    <row r="50" spans="1:8" ht="12">
      <c r="A50" s="92" t="s">
        <v>60</v>
      </c>
      <c r="B50" s="32">
        <f>'[42]OR'!$AI178</f>
        <v>11222.7</v>
      </c>
      <c r="C50" s="32">
        <f>'[3]OR'!$AE178</f>
        <v>7017.425000000001</v>
      </c>
      <c r="D50" s="49">
        <f t="shared" si="8"/>
        <v>0.9124146341463415</v>
      </c>
      <c r="E50" s="49">
        <f t="shared" si="8"/>
        <v>0.9126295625950924</v>
      </c>
      <c r="F50" s="185">
        <f t="shared" si="10"/>
        <v>-0.021492844875092842</v>
      </c>
      <c r="G50" s="156">
        <f t="shared" si="9"/>
        <v>0.39935064935064934</v>
      </c>
      <c r="H50" s="15"/>
    </row>
    <row r="51" spans="1:8" ht="12">
      <c r="A51" s="92" t="s">
        <v>22</v>
      </c>
      <c r="B51" s="32">
        <f>'[42]OR'!$AI179</f>
        <v>250414.6</v>
      </c>
      <c r="C51" s="32">
        <f>'[3]OR'!$AE179</f>
        <v>239097.29899999997</v>
      </c>
      <c r="D51" s="49">
        <f t="shared" si="8"/>
        <v>0.9618382946034185</v>
      </c>
      <c r="E51" s="49">
        <f t="shared" si="8"/>
        <v>0.9578696832138541</v>
      </c>
      <c r="F51" s="185">
        <f t="shared" si="10"/>
        <v>0.39686113895643915</v>
      </c>
      <c r="G51" s="156">
        <f t="shared" si="9"/>
        <v>0.5954531939711365</v>
      </c>
      <c r="H51" s="15"/>
    </row>
    <row r="52" spans="1:8" ht="12">
      <c r="A52" s="92" t="s">
        <v>23</v>
      </c>
      <c r="B52" s="32">
        <f>'[42]OR'!$AI180</f>
        <v>180714.6</v>
      </c>
      <c r="C52" s="32">
        <f>'[3]OR'!$AE180</f>
        <v>113542.38</v>
      </c>
      <c r="D52" s="49">
        <f t="shared" si="8"/>
        <v>0.9267415384615385</v>
      </c>
      <c r="E52" s="49">
        <f t="shared" si="8"/>
        <v>0.8839264069230368</v>
      </c>
      <c r="F52" s="185">
        <f t="shared" si="10"/>
        <v>4.281513153850169</v>
      </c>
      <c r="G52" s="156">
        <f t="shared" si="9"/>
        <v>0.6206435596295236</v>
      </c>
      <c r="H52" s="15"/>
    </row>
    <row r="53" spans="1:8" ht="12">
      <c r="A53" s="92" t="s">
        <v>24</v>
      </c>
      <c r="B53" s="32">
        <f>'[42]OR'!$AI181</f>
        <v>1533369.6</v>
      </c>
      <c r="C53" s="32">
        <f>'[3]OR'!$AE181</f>
        <v>1128430.2639999997</v>
      </c>
      <c r="D53" s="49">
        <f t="shared" si="8"/>
        <v>0.9019821176470588</v>
      </c>
      <c r="E53" s="49">
        <f t="shared" si="8"/>
        <v>0.87940559231547</v>
      </c>
      <c r="F53" s="185">
        <f t="shared" si="10"/>
        <v>2.2576525331588826</v>
      </c>
      <c r="G53" s="156">
        <f t="shared" si="9"/>
        <v>0.9418543449957063</v>
      </c>
      <c r="H53" s="15"/>
    </row>
    <row r="54" spans="1:8" ht="12">
      <c r="A54" s="92" t="s">
        <v>25</v>
      </c>
      <c r="B54" s="32">
        <f>'[42]OR'!$AI182</f>
        <v>460472.4</v>
      </c>
      <c r="C54" s="32">
        <f>'[3]OR'!$AE182</f>
        <v>313430.622</v>
      </c>
      <c r="D54" s="49">
        <f t="shared" si="8"/>
        <v>0.9302472727272728</v>
      </c>
      <c r="E54" s="49">
        <f t="shared" si="8"/>
        <v>0.903308380335436</v>
      </c>
      <c r="F54" s="185">
        <f t="shared" si="10"/>
        <v>2.6938892391836777</v>
      </c>
      <c r="G54" s="156">
        <f t="shared" si="9"/>
        <v>0.9265238509700424</v>
      </c>
      <c r="H54" s="15"/>
    </row>
    <row r="55" spans="1:8" ht="12">
      <c r="A55" s="92" t="s">
        <v>26</v>
      </c>
      <c r="B55" s="32">
        <f>'[42]OR'!$AI183</f>
        <v>460173.9</v>
      </c>
      <c r="C55" s="32">
        <f>'[3]OR'!$AE183</f>
        <v>269804.74</v>
      </c>
      <c r="D55" s="49">
        <f t="shared" si="8"/>
        <v>0.9687871578947369</v>
      </c>
      <c r="E55" s="49">
        <f t="shared" si="8"/>
        <v>0.9294178453496543</v>
      </c>
      <c r="F55" s="185">
        <f t="shared" si="10"/>
        <v>3.936931254508258</v>
      </c>
      <c r="G55" s="156">
        <f t="shared" si="9"/>
        <v>0.8383472381312093</v>
      </c>
      <c r="H55" s="15"/>
    </row>
    <row r="56" spans="1:8" ht="12">
      <c r="A56" s="92" t="s">
        <v>27</v>
      </c>
      <c r="B56" s="32">
        <f>'[42]OR'!$AI184</f>
        <v>294254.6</v>
      </c>
      <c r="C56" s="32">
        <f>'[3]OR'!$AE184</f>
        <v>254579.22</v>
      </c>
      <c r="D56" s="49">
        <f t="shared" si="8"/>
        <v>0.8173738888888888</v>
      </c>
      <c r="E56" s="49">
        <f t="shared" si="8"/>
        <v>0.8446221156276226</v>
      </c>
      <c r="F56" s="185">
        <f t="shared" si="10"/>
        <v>-2.7248226738733727</v>
      </c>
      <c r="G56" s="156">
        <f t="shared" si="9"/>
        <v>0.9400064390441075</v>
      </c>
      <c r="H56" s="15"/>
    </row>
    <row r="57" spans="1:8" ht="12">
      <c r="A57" s="92" t="s">
        <v>61</v>
      </c>
      <c r="B57" s="32">
        <f>'[42]OR'!$AI185</f>
        <v>191478.3</v>
      </c>
      <c r="C57" s="32">
        <f>'[3]OR'!$AE185</f>
        <v>129559.51</v>
      </c>
      <c r="D57" s="49">
        <f t="shared" si="8"/>
        <v>0.9250159420289854</v>
      </c>
      <c r="E57" s="49">
        <f t="shared" si="8"/>
        <v>0.9127795474553493</v>
      </c>
      <c r="F57" s="185">
        <f t="shared" si="10"/>
        <v>1.2236394573636122</v>
      </c>
      <c r="G57" s="156">
        <f t="shared" si="9"/>
        <v>0.7325116001980214</v>
      </c>
      <c r="H57" s="15"/>
    </row>
    <row r="58" spans="1:8" ht="12">
      <c r="A58" s="92" t="s">
        <v>28</v>
      </c>
      <c r="B58" s="32">
        <f>'[42]OR'!$AI186</f>
        <v>166200.3</v>
      </c>
      <c r="C58" s="32">
        <f>'[3]OR'!$AE186</f>
        <v>101227.78800000002</v>
      </c>
      <c r="D58" s="49">
        <f t="shared" si="8"/>
        <v>0.9776488235294117</v>
      </c>
      <c r="E58" s="49">
        <f t="shared" si="8"/>
        <v>0.8509587601141407</v>
      </c>
      <c r="F58" s="185">
        <f t="shared" si="10"/>
        <v>12.669006341527101</v>
      </c>
      <c r="G58" s="156">
        <f t="shared" si="9"/>
        <v>0.3989475294822224</v>
      </c>
      <c r="H58" s="15"/>
    </row>
    <row r="59" spans="1:8" ht="12">
      <c r="A59" s="92" t="s">
        <v>29</v>
      </c>
      <c r="B59" s="32">
        <f>'[42]OR'!$AI187</f>
        <v>13502.3</v>
      </c>
      <c r="C59" s="32">
        <f>'[3]OR'!$AI187</f>
        <v>9277.111</v>
      </c>
      <c r="D59" s="49">
        <f t="shared" si="8"/>
        <v>0.9644499999999999</v>
      </c>
      <c r="E59" s="49">
        <f t="shared" si="8"/>
        <v>1</v>
      </c>
      <c r="F59" s="185">
        <f>IF(OR(D59="",D59=0),"",(D59-E59)*100)</f>
        <v>-3.555000000000008</v>
      </c>
      <c r="G59" s="156">
        <f t="shared" si="9"/>
        <v>0.3350484623668781</v>
      </c>
      <c r="H59" s="15"/>
    </row>
    <row r="60" spans="1:8" ht="12">
      <c r="A60" s="92"/>
      <c r="B60" s="32"/>
      <c r="C60" s="32"/>
      <c r="D60" s="186"/>
      <c r="E60" s="49">
        <f>IF(OR(G31="",G31=0),"",C60/G31)</f>
      </c>
      <c r="F60" s="185"/>
      <c r="G60" s="156"/>
      <c r="H60" s="15"/>
    </row>
    <row r="61" spans="1:8" ht="12.75" thickBot="1">
      <c r="A61" s="187" t="s">
        <v>30</v>
      </c>
      <c r="B61" s="188">
        <f>IF(SUM(B40:B59)=0,"",SUM(B40:B59))</f>
        <v>8755209.700000003</v>
      </c>
      <c r="C61" s="188">
        <f>IF(SUM(C40:C59)=0,"",SUM(C40:C59))</f>
        <v>6460899.568999998</v>
      </c>
      <c r="D61" s="189">
        <f>IF(OR(F32="",F32=0),"",B61/F32)</f>
        <v>0.9185360114145433</v>
      </c>
      <c r="E61" s="190">
        <f>IF(OR(G32="",G32=0),"",C61/G32)</f>
        <v>0.9071757935669127</v>
      </c>
      <c r="F61" s="191">
        <f>IF(OR(D61="",D61=0),"",(D61-E61)*100)</f>
        <v>1.1360217847630638</v>
      </c>
      <c r="G61" s="192">
        <f>IF(D32="","",(F32/D32))</f>
        <v>0.8414511841709963</v>
      </c>
      <c r="H61" s="15"/>
    </row>
    <row r="62" spans="2:8" ht="12.75">
      <c r="B62" s="9"/>
      <c r="C62" s="9"/>
      <c r="D62" s="9"/>
      <c r="E62" s="9"/>
      <c r="F62" s="9"/>
      <c r="G62" s="9"/>
      <c r="H62" s="246"/>
    </row>
    <row r="63" spans="2:8" ht="13.5" thickBot="1">
      <c r="B63" s="9"/>
      <c r="C63" s="9"/>
      <c r="D63" s="9"/>
      <c r="E63" s="9"/>
      <c r="F63" s="9"/>
      <c r="G63" s="9"/>
      <c r="H63" s="246"/>
    </row>
    <row r="64" spans="1:8" ht="13.5">
      <c r="A64" s="165" t="s">
        <v>0</v>
      </c>
      <c r="B64" s="166" t="s">
        <v>55</v>
      </c>
      <c r="C64" s="168" t="s">
        <v>55</v>
      </c>
      <c r="D64" s="167" t="s">
        <v>55</v>
      </c>
      <c r="E64" s="168" t="s">
        <v>55</v>
      </c>
      <c r="F64" s="169" t="s">
        <v>45</v>
      </c>
      <c r="G64" s="248" t="s">
        <v>56</v>
      </c>
      <c r="H64" s="248" t="s">
        <v>56</v>
      </c>
    </row>
    <row r="65" spans="1:8" ht="13.5">
      <c r="A65" s="92"/>
      <c r="B65" s="250" t="s">
        <v>57</v>
      </c>
      <c r="C65" s="173" t="s">
        <v>57</v>
      </c>
      <c r="D65" s="250" t="s">
        <v>57</v>
      </c>
      <c r="E65" s="173" t="s">
        <v>57</v>
      </c>
      <c r="F65" s="174" t="s">
        <v>48</v>
      </c>
      <c r="G65" s="251" t="s">
        <v>58</v>
      </c>
      <c r="H65" s="251" t="s">
        <v>58</v>
      </c>
    </row>
    <row r="66" spans="1:8" ht="13.5">
      <c r="A66" s="92"/>
      <c r="B66" s="253" t="s">
        <v>110</v>
      </c>
      <c r="C66" s="178" t="s">
        <v>110</v>
      </c>
      <c r="D66" s="253" t="s">
        <v>111</v>
      </c>
      <c r="E66" s="178" t="s">
        <v>111</v>
      </c>
      <c r="F66" s="174"/>
      <c r="G66" s="251" t="s">
        <v>13</v>
      </c>
      <c r="H66" s="251" t="s">
        <v>13</v>
      </c>
    </row>
    <row r="67" spans="1:8" ht="12">
      <c r="A67" s="92"/>
      <c r="B67" s="179" t="s">
        <v>51</v>
      </c>
      <c r="C67" s="181" t="s">
        <v>52</v>
      </c>
      <c r="D67" s="180" t="s">
        <v>51</v>
      </c>
      <c r="E67" s="181" t="s">
        <v>52</v>
      </c>
      <c r="F67" s="182"/>
      <c r="G67" s="183"/>
      <c r="H67" s="183"/>
    </row>
    <row r="68" spans="1:8" ht="12">
      <c r="A68" s="92" t="s">
        <v>14</v>
      </c>
      <c r="B68" s="255">
        <v>2746.5</v>
      </c>
      <c r="C68" s="256">
        <f aca="true" t="shared" si="11" ref="C68:C87">IF(OR(F11="",F11=0),"",B68/F11)</f>
        <v>0.05465671641791045</v>
      </c>
      <c r="D68" s="255">
        <v>2261.6</v>
      </c>
      <c r="E68" s="256">
        <f aca="true" t="shared" si="12" ref="E68:E87">IF(OR(G11="",G11=0),"",D68/G11)</f>
        <v>0.08703338755602659</v>
      </c>
      <c r="F68" s="185">
        <f>IF(OR(C68="",C68=0),"",(C68-E68)*100)</f>
        <v>-3.237667113811614</v>
      </c>
      <c r="G68" s="257">
        <f aca="true" t="shared" si="13" ref="G68:G87">IF(F11="","",(B40+B68)/F11)</f>
        <v>0.9732119402985074</v>
      </c>
      <c r="H68" s="257">
        <f aca="true" t="shared" si="14" ref="H68:H87">IF(G11="","",(C40+D68)/G11)</f>
        <v>0.9788881692548478</v>
      </c>
    </row>
    <row r="69" spans="1:8" ht="12">
      <c r="A69" s="92" t="s">
        <v>62</v>
      </c>
      <c r="B69" s="255">
        <v>3154.5</v>
      </c>
      <c r="C69" s="50">
        <f t="shared" si="11"/>
        <v>0.040442307692307694</v>
      </c>
      <c r="D69" s="255">
        <v>2652.3</v>
      </c>
      <c r="E69" s="50">
        <f t="shared" si="12"/>
        <v>0.05759939206939567</v>
      </c>
      <c r="F69" s="185">
        <f>IF(OR(C69="",C69=0),"",(C69-E69)*100)</f>
        <v>-1.7157084377087974</v>
      </c>
      <c r="G69" s="257">
        <f t="shared" si="13"/>
        <v>0.8989397435897436</v>
      </c>
      <c r="H69" s="257">
        <f t="shared" si="14"/>
        <v>0.8550150572146795</v>
      </c>
    </row>
    <row r="70" spans="1:8" ht="12">
      <c r="A70" s="92" t="s">
        <v>15</v>
      </c>
      <c r="B70" s="255">
        <v>30142.3</v>
      </c>
      <c r="C70" s="50">
        <f t="shared" si="11"/>
        <v>0.0301423</v>
      </c>
      <c r="D70" s="255">
        <v>27217.9</v>
      </c>
      <c r="E70" s="50">
        <f t="shared" si="12"/>
        <v>0.03198324469468078</v>
      </c>
      <c r="F70" s="185">
        <f aca="true" t="shared" si="15" ref="F70:F87">IF(OR(C70="",C70=0),"",(C70-E70)*100)</f>
        <v>-0.1840944694680779</v>
      </c>
      <c r="G70" s="257">
        <f t="shared" si="13"/>
        <v>0.940936</v>
      </c>
      <c r="H70" s="257">
        <f t="shared" si="14"/>
        <v>0.9177711952805954</v>
      </c>
    </row>
    <row r="71" spans="1:8" ht="12">
      <c r="A71" s="92" t="s">
        <v>59</v>
      </c>
      <c r="B71" s="255">
        <v>5188.1</v>
      </c>
      <c r="C71" s="50">
        <f t="shared" si="11"/>
        <v>0.04716454545454546</v>
      </c>
      <c r="D71" s="255">
        <v>7443.6</v>
      </c>
      <c r="E71" s="50">
        <f t="shared" si="12"/>
        <v>0.07830081138158614</v>
      </c>
      <c r="F71" s="185">
        <f t="shared" si="15"/>
        <v>-3.1136265927040676</v>
      </c>
      <c r="G71" s="257">
        <f t="shared" si="13"/>
        <v>0.9257372727272728</v>
      </c>
      <c r="H71" s="257">
        <f t="shared" si="14"/>
        <v>1.0030085263793822</v>
      </c>
    </row>
    <row r="72" spans="1:8" ht="12">
      <c r="A72" s="92" t="s">
        <v>16</v>
      </c>
      <c r="B72" s="255">
        <v>29653.7</v>
      </c>
      <c r="C72" s="50">
        <f t="shared" si="11"/>
        <v>0.0877328402366864</v>
      </c>
      <c r="D72" s="255">
        <v>27556.2</v>
      </c>
      <c r="E72" s="50">
        <f t="shared" si="12"/>
        <v>0.07278197651582805</v>
      </c>
      <c r="F72" s="185">
        <f t="shared" si="15"/>
        <v>1.4950863720858354</v>
      </c>
      <c r="G72" s="257">
        <f t="shared" si="13"/>
        <v>0.9878402366863905</v>
      </c>
      <c r="H72" s="257">
        <f t="shared" si="14"/>
        <v>0.9918534591337794</v>
      </c>
    </row>
    <row r="73" spans="1:8" ht="12">
      <c r="A73" s="92" t="s">
        <v>17</v>
      </c>
      <c r="B73" s="255">
        <v>24045.9</v>
      </c>
      <c r="C73" s="50">
        <f t="shared" si="11"/>
        <v>0.033397083333333334</v>
      </c>
      <c r="D73" s="255">
        <v>20753</v>
      </c>
      <c r="E73" s="50">
        <f t="shared" si="12"/>
        <v>0.035227273705237996</v>
      </c>
      <c r="F73" s="185">
        <f t="shared" si="15"/>
        <v>-0.18301903719046622</v>
      </c>
      <c r="G73" s="257">
        <f t="shared" si="13"/>
        <v>0.9753637500000001</v>
      </c>
      <c r="H73" s="257">
        <f t="shared" si="14"/>
        <v>0.9825411031016512</v>
      </c>
    </row>
    <row r="74" spans="1:8" ht="12">
      <c r="A74" s="92" t="s">
        <v>18</v>
      </c>
      <c r="B74" s="255">
        <v>7884</v>
      </c>
      <c r="C74" s="50">
        <f t="shared" si="11"/>
        <v>0.06855652173913043</v>
      </c>
      <c r="D74" s="255">
        <v>9474.9</v>
      </c>
      <c r="E74" s="50">
        <f t="shared" si="12"/>
        <v>0.11954505127092176</v>
      </c>
      <c r="F74" s="185">
        <f t="shared" si="15"/>
        <v>-5.098852953179132</v>
      </c>
      <c r="G74" s="257">
        <f t="shared" si="13"/>
        <v>1.0319034782608696</v>
      </c>
      <c r="H74" s="257">
        <f t="shared" si="14"/>
        <v>1.0506745528456902</v>
      </c>
    </row>
    <row r="75" spans="1:8" ht="12">
      <c r="A75" s="92" t="s">
        <v>20</v>
      </c>
      <c r="B75" s="255">
        <v>84.8</v>
      </c>
      <c r="C75" s="50">
        <f t="shared" si="11"/>
        <v>0.005367088607594937</v>
      </c>
      <c r="D75" s="255">
        <v>300.8</v>
      </c>
      <c r="E75" s="50">
        <f t="shared" si="12"/>
        <v>0.02762937145476265</v>
      </c>
      <c r="F75" s="185">
        <f t="shared" si="15"/>
        <v>-2.2262282847167714</v>
      </c>
      <c r="G75" s="257">
        <f t="shared" si="13"/>
        <v>0.9653291139240505</v>
      </c>
      <c r="H75" s="257">
        <f t="shared" si="14"/>
        <v>0.9601286492608361</v>
      </c>
    </row>
    <row r="76" spans="1:8" ht="12">
      <c r="A76" s="92" t="s">
        <v>42</v>
      </c>
      <c r="B76" s="255">
        <v>21795.5</v>
      </c>
      <c r="C76" s="50">
        <f t="shared" si="11"/>
        <v>0.010549612778315585</v>
      </c>
      <c r="D76" s="255">
        <v>11802.8</v>
      </c>
      <c r="E76" s="50">
        <f t="shared" si="12"/>
        <v>0.00787784321088309</v>
      </c>
      <c r="F76" s="185">
        <f t="shared" si="15"/>
        <v>0.2671769567432496</v>
      </c>
      <c r="G76" s="257">
        <f t="shared" si="13"/>
        <v>0.9569769603097773</v>
      </c>
      <c r="H76" s="257">
        <f t="shared" si="14"/>
        <v>0.9456846999313516</v>
      </c>
    </row>
    <row r="77" spans="1:8" ht="12">
      <c r="A77" s="92" t="s">
        <v>21</v>
      </c>
      <c r="B77" s="255">
        <v>30792.4</v>
      </c>
      <c r="C77" s="50">
        <f t="shared" si="11"/>
        <v>0.026776</v>
      </c>
      <c r="D77" s="255">
        <v>18573.2</v>
      </c>
      <c r="E77" s="50">
        <f t="shared" si="12"/>
        <v>0.027721264077761317</v>
      </c>
      <c r="F77" s="185">
        <f t="shared" si="15"/>
        <v>-0.0945264077761316</v>
      </c>
      <c r="G77" s="257">
        <f t="shared" si="13"/>
        <v>0.9042768695652175</v>
      </c>
      <c r="H77" s="257">
        <f t="shared" si="14"/>
        <v>0.9206664398332577</v>
      </c>
    </row>
    <row r="78" spans="1:8" ht="12">
      <c r="A78" s="92" t="s">
        <v>60</v>
      </c>
      <c r="B78" s="255">
        <v>506.3</v>
      </c>
      <c r="C78" s="50">
        <f t="shared" si="11"/>
        <v>0.04116260162601626</v>
      </c>
      <c r="D78" s="255">
        <v>208.7</v>
      </c>
      <c r="E78" s="50">
        <f t="shared" si="12"/>
        <v>0.027141834749013456</v>
      </c>
      <c r="F78" s="185">
        <f t="shared" si="15"/>
        <v>1.4020766877002804</v>
      </c>
      <c r="G78" s="257">
        <f t="shared" si="13"/>
        <v>0.9535772357723578</v>
      </c>
      <c r="H78" s="257">
        <f t="shared" si="14"/>
        <v>0.9397713973441059</v>
      </c>
    </row>
    <row r="79" spans="1:8" ht="12">
      <c r="A79" s="92" t="s">
        <v>22</v>
      </c>
      <c r="B79" s="255">
        <v>10858.4</v>
      </c>
      <c r="C79" s="50">
        <f t="shared" si="11"/>
        <v>0.04170693297484156</v>
      </c>
      <c r="D79" s="255">
        <v>9622.1</v>
      </c>
      <c r="E79" s="50">
        <f t="shared" si="12"/>
        <v>0.03854797991194383</v>
      </c>
      <c r="F79" s="185">
        <f t="shared" si="15"/>
        <v>0.3158953062897728</v>
      </c>
      <c r="G79" s="257">
        <f t="shared" si="13"/>
        <v>1.00354522757826</v>
      </c>
      <c r="H79" s="257">
        <f t="shared" si="14"/>
        <v>0.9964176631257979</v>
      </c>
    </row>
    <row r="80" spans="1:8" ht="12">
      <c r="A80" s="92" t="s">
        <v>23</v>
      </c>
      <c r="B80" s="255">
        <v>15265.4</v>
      </c>
      <c r="C80" s="50">
        <f t="shared" si="11"/>
        <v>0.07828410256410256</v>
      </c>
      <c r="D80" s="255">
        <v>13084.7</v>
      </c>
      <c r="E80" s="50">
        <f t="shared" si="12"/>
        <v>0.10186427179583395</v>
      </c>
      <c r="F80" s="185">
        <f t="shared" si="15"/>
        <v>-2.358016923173138</v>
      </c>
      <c r="G80" s="257">
        <f t="shared" si="13"/>
        <v>1.005025641025641</v>
      </c>
      <c r="H80" s="257">
        <f t="shared" si="14"/>
        <v>0.9857906787188707</v>
      </c>
    </row>
    <row r="81" spans="1:8" ht="12">
      <c r="A81" s="92" t="s">
        <v>24</v>
      </c>
      <c r="B81" s="255">
        <v>48500.4</v>
      </c>
      <c r="C81" s="50">
        <f t="shared" si="11"/>
        <v>0.02852964705882353</v>
      </c>
      <c r="D81" s="255">
        <v>43780.9</v>
      </c>
      <c r="E81" s="50">
        <f t="shared" si="12"/>
        <v>0.034119226969442897</v>
      </c>
      <c r="F81" s="185">
        <f t="shared" si="15"/>
        <v>-0.5589579910619366</v>
      </c>
      <c r="G81" s="257">
        <f t="shared" si="13"/>
        <v>0.9305117647058824</v>
      </c>
      <c r="H81" s="257">
        <f t="shared" si="14"/>
        <v>0.9135248192849128</v>
      </c>
    </row>
    <row r="82" spans="1:8" ht="12">
      <c r="A82" s="92" t="s">
        <v>25</v>
      </c>
      <c r="B82" s="255">
        <v>21038.2</v>
      </c>
      <c r="C82" s="50">
        <f t="shared" si="11"/>
        <v>0.042501414141414146</v>
      </c>
      <c r="D82" s="255">
        <v>17070.9</v>
      </c>
      <c r="E82" s="50">
        <f t="shared" si="12"/>
        <v>0.04919840611447403</v>
      </c>
      <c r="F82" s="185">
        <f t="shared" si="15"/>
        <v>-0.6696991973059883</v>
      </c>
      <c r="G82" s="257">
        <f t="shared" si="13"/>
        <v>0.972748686868687</v>
      </c>
      <c r="H82" s="257">
        <f t="shared" si="14"/>
        <v>0.9525067864499102</v>
      </c>
    </row>
    <row r="83" spans="1:8" ht="12">
      <c r="A83" s="92" t="s">
        <v>26</v>
      </c>
      <c r="B83" s="255">
        <v>20390</v>
      </c>
      <c r="C83" s="50">
        <f t="shared" si="11"/>
        <v>0.04292631578947369</v>
      </c>
      <c r="D83" s="255">
        <v>18511.3</v>
      </c>
      <c r="E83" s="50">
        <f t="shared" si="12"/>
        <v>0.0637673473068748</v>
      </c>
      <c r="F83" s="185">
        <f t="shared" si="15"/>
        <v>-2.084103151740112</v>
      </c>
      <c r="G83" s="257">
        <f t="shared" si="13"/>
        <v>1.0117134736842106</v>
      </c>
      <c r="H83" s="257">
        <f t="shared" si="14"/>
        <v>0.993185192656529</v>
      </c>
    </row>
    <row r="84" spans="1:8" ht="12">
      <c r="A84" s="92" t="s">
        <v>27</v>
      </c>
      <c r="B84" s="255">
        <v>36184.6</v>
      </c>
      <c r="C84" s="50">
        <f t="shared" si="11"/>
        <v>0.10051277777777777</v>
      </c>
      <c r="D84" s="255">
        <v>34216.1</v>
      </c>
      <c r="E84" s="50">
        <f t="shared" si="12"/>
        <v>0.1135193782529709</v>
      </c>
      <c r="F84" s="185">
        <f t="shared" si="15"/>
        <v>-1.3006600475193129</v>
      </c>
      <c r="G84" s="257">
        <f t="shared" si="13"/>
        <v>0.9178866666666665</v>
      </c>
      <c r="H84" s="257">
        <f t="shared" si="14"/>
        <v>0.9581414938805934</v>
      </c>
    </row>
    <row r="85" spans="1:8" ht="12">
      <c r="A85" s="92" t="s">
        <v>61</v>
      </c>
      <c r="B85" s="255">
        <v>8475.8</v>
      </c>
      <c r="C85" s="50">
        <f t="shared" si="11"/>
        <v>0.04094589371980676</v>
      </c>
      <c r="D85" s="255">
        <v>6752.8</v>
      </c>
      <c r="E85" s="50">
        <f t="shared" si="12"/>
        <v>0.04757518555030413</v>
      </c>
      <c r="F85" s="185">
        <f t="shared" si="15"/>
        <v>-0.6629291830497368</v>
      </c>
      <c r="G85" s="257">
        <f t="shared" si="13"/>
        <v>0.9659618357487921</v>
      </c>
      <c r="H85" s="257">
        <f t="shared" si="14"/>
        <v>0.9603547330056534</v>
      </c>
    </row>
    <row r="86" spans="1:8" ht="12">
      <c r="A86" s="92" t="s">
        <v>28</v>
      </c>
      <c r="B86" s="255">
        <v>5235.7</v>
      </c>
      <c r="C86" s="50">
        <f t="shared" si="11"/>
        <v>0.030798235294117647</v>
      </c>
      <c r="D86" s="255">
        <v>4419</v>
      </c>
      <c r="E86" s="50">
        <f t="shared" si="12"/>
        <v>0.037147771725925566</v>
      </c>
      <c r="F86" s="185">
        <f t="shared" si="15"/>
        <v>-0.6349536431807918</v>
      </c>
      <c r="G86" s="257">
        <f t="shared" si="13"/>
        <v>1.0084470588235295</v>
      </c>
      <c r="H86" s="257">
        <f t="shared" si="14"/>
        <v>0.8881065318400664</v>
      </c>
    </row>
    <row r="87" spans="1:8" ht="12">
      <c r="A87" s="92" t="s">
        <v>29</v>
      </c>
      <c r="B87" s="255">
        <v>191.7</v>
      </c>
      <c r="C87" s="50">
        <f t="shared" si="11"/>
        <v>0.013692857142857142</v>
      </c>
      <c r="D87" s="255">
        <v>228.4</v>
      </c>
      <c r="E87" s="50">
        <f t="shared" si="12"/>
        <v>0.02461973344934646</v>
      </c>
      <c r="F87" s="185">
        <f t="shared" si="15"/>
        <v>-1.092687630648932</v>
      </c>
      <c r="G87" s="257">
        <f t="shared" si="13"/>
        <v>0.9781428571428571</v>
      </c>
      <c r="H87" s="257">
        <f t="shared" si="14"/>
        <v>1.0246197334493463</v>
      </c>
    </row>
    <row r="88" spans="1:8" ht="12">
      <c r="A88" s="92"/>
      <c r="B88" s="32"/>
      <c r="C88" s="186"/>
      <c r="D88" s="32"/>
      <c r="E88" s="49"/>
      <c r="F88" s="185"/>
      <c r="G88" s="257"/>
      <c r="H88" s="257"/>
    </row>
    <row r="89" spans="1:8" ht="12.75" thickBot="1">
      <c r="A89" s="187" t="s">
        <v>30</v>
      </c>
      <c r="B89" s="188">
        <f>IF(SUM(B68:B87)=0,"",SUM(B68:B87))</f>
        <v>322134.2</v>
      </c>
      <c r="C89" s="189">
        <f>IF(OR(F32="",F32=0),"",B89/F32)</f>
        <v>0.033796090938657326</v>
      </c>
      <c r="D89" s="188">
        <f>IF(SUM(D68:D87)=0,"",SUM(D68:D87))</f>
        <v>275931.2</v>
      </c>
      <c r="E89" s="189">
        <f>IF(OR(G32="",G32=0),"",D89/G32)</f>
        <v>0.03874353759202824</v>
      </c>
      <c r="F89" s="191">
        <f>IF(OR(C89="",C89=0),"",(C89-E89)*100)</f>
        <v>-0.4947446653370914</v>
      </c>
      <c r="G89" s="259">
        <f>IF(F32="","",(B58+B89)/F32)</f>
        <v>0.051232676227745313</v>
      </c>
      <c r="H89" s="259">
        <f>IF(G32="","",(C58+D89)/G32)</f>
        <v>0.05295694517238112</v>
      </c>
    </row>
    <row r="90" spans="2:7" ht="12.75">
      <c r="B90" s="243" t="s">
        <v>53</v>
      </c>
      <c r="C90" s="244"/>
      <c r="D90" s="243"/>
      <c r="E90" s="243"/>
      <c r="F90" s="243"/>
      <c r="G90" s="245"/>
    </row>
    <row r="91" spans="2:7" ht="12.75">
      <c r="B91" s="243" t="s">
        <v>54</v>
      </c>
      <c r="C91" s="244"/>
      <c r="D91" s="243"/>
      <c r="E91" s="243"/>
      <c r="F91" s="243"/>
      <c r="G91" s="245"/>
    </row>
    <row r="92" spans="2:8" ht="10.5">
      <c r="B92" s="9"/>
      <c r="C92" s="9"/>
      <c r="D92" s="9"/>
      <c r="E92" s="9"/>
      <c r="F92" s="9"/>
      <c r="G92" s="9"/>
      <c r="H92" s="9"/>
    </row>
  </sheetData>
  <mergeCells count="1">
    <mergeCell ref="B7:E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C2" sqref="C2"/>
    </sheetView>
  </sheetViews>
  <sheetFormatPr defaultColWidth="12" defaultRowHeight="11.25"/>
  <cols>
    <col min="1" max="1" width="40.66015625" style="9" customWidth="1"/>
    <col min="2" max="2" width="25.66015625" style="69" customWidth="1"/>
    <col min="3" max="3" width="25.66015625" style="70" customWidth="1"/>
    <col min="4" max="4" width="25.66015625" style="69" customWidth="1"/>
    <col min="5" max="16384" width="11.5" style="9" customWidth="1"/>
  </cols>
  <sheetData>
    <row r="1" ht="12">
      <c r="A1" s="72"/>
    </row>
    <row r="2" spans="1:4" ht="10.5">
      <c r="A2" s="74"/>
      <c r="D2" s="75"/>
    </row>
    <row r="3" ht="15" customHeight="1" hidden="1"/>
    <row r="4" spans="1:4" s="21" customFormat="1" ht="15" customHeight="1" thickBot="1">
      <c r="A4" s="76"/>
      <c r="C4" s="75"/>
      <c r="D4" s="77"/>
    </row>
    <row r="5" spans="1:4" ht="23.25">
      <c r="A5" s="303" t="s">
        <v>92</v>
      </c>
      <c r="B5" s="303"/>
      <c r="C5" s="303"/>
      <c r="D5" s="303"/>
    </row>
    <row r="6" spans="1:4" ht="15" customHeight="1">
      <c r="A6" s="83"/>
      <c r="B6" s="15"/>
      <c r="C6" s="15"/>
      <c r="D6" s="15"/>
    </row>
    <row r="7" ht="11.25" thickBot="1"/>
    <row r="8" spans="1:4" ht="16.5" thickTop="1">
      <c r="A8" s="84" t="s">
        <v>0</v>
      </c>
      <c r="B8" s="89"/>
      <c r="C8" s="90" t="s">
        <v>1</v>
      </c>
      <c r="D8" s="204"/>
    </row>
    <row r="9" spans="1:4" ht="12">
      <c r="A9" s="92"/>
      <c r="B9" s="101"/>
      <c r="C9" s="102"/>
      <c r="D9" s="106"/>
    </row>
    <row r="10" spans="1:4" ht="12" customHeight="1">
      <c r="A10" s="92"/>
      <c r="B10" s="111" t="s">
        <v>5</v>
      </c>
      <c r="C10" s="112" t="s">
        <v>6</v>
      </c>
      <c r="D10" s="205" t="s">
        <v>7</v>
      </c>
    </row>
    <row r="11" spans="1:4" ht="12">
      <c r="A11" s="113"/>
      <c r="B11" s="118" t="s">
        <v>9</v>
      </c>
      <c r="C11" s="115" t="s">
        <v>10</v>
      </c>
      <c r="D11" s="116" t="s">
        <v>11</v>
      </c>
    </row>
    <row r="12" spans="1:4" ht="13.5" customHeight="1">
      <c r="A12" s="123" t="s">
        <v>14</v>
      </c>
      <c r="B12" s="124">
        <f>IF(ISERROR('[1]Récolte_N'!$F$11)=TRUE,"",'[1]Récolte_N'!$F$11)</f>
        <v>13420</v>
      </c>
      <c r="C12" s="124">
        <f aca="true" t="shared" si="0" ref="C12:C31">IF(OR(B12="",B12=0),"",(D12/B12)*10)</f>
        <v>59.15424739195231</v>
      </c>
      <c r="D12" s="125">
        <f>IF(ISERROR('[1]Récolte_N'!$H$11)=TRUE,"",'[1]Récolte_N'!$H$11)</f>
        <v>79385</v>
      </c>
    </row>
    <row r="13" spans="1:4" ht="13.5" customHeight="1">
      <c r="A13" s="132" t="s">
        <v>62</v>
      </c>
      <c r="B13" s="124">
        <f>IF(ISERROR('[4]Récolte_N'!$F$11)=TRUE,"",'[4]Récolte_N'!$F$11)</f>
        <v>28450</v>
      </c>
      <c r="C13" s="124">
        <f t="shared" si="0"/>
        <v>56.07557117750439</v>
      </c>
      <c r="D13" s="125">
        <f>IF(ISERROR('[4]Récolte_N'!$H$11)=TRUE,"",'[4]Récolte_N'!$H$11)</f>
        <v>159535</v>
      </c>
    </row>
    <row r="14" spans="1:4" ht="13.5" customHeight="1">
      <c r="A14" s="132" t="s">
        <v>15</v>
      </c>
      <c r="B14" s="124">
        <f>IF(ISERROR('[6]Récolte_N'!$F$11)=TRUE,"",'[6]Récolte_N'!$F$11)</f>
        <v>102300</v>
      </c>
      <c r="C14" s="124">
        <f t="shared" si="0"/>
        <v>61.09872922776149</v>
      </c>
      <c r="D14" s="125">
        <f>IF(ISERROR('[6]Récolte_N'!$H$11)=TRUE,"",'[6]Récolte_N'!$H$11)</f>
        <v>625040</v>
      </c>
    </row>
    <row r="15" spans="1:4" ht="13.5" customHeight="1">
      <c r="A15" s="132" t="s">
        <v>59</v>
      </c>
      <c r="B15" s="124">
        <f>IF(ISERROR('[8]Récolte_N'!$F$11)=TRUE,"",'[8]Récolte_N'!$F$11)</f>
        <v>25650</v>
      </c>
      <c r="C15" s="124">
        <f>IF(OR(B15="",B15=0),"",(D15/B15)*10)</f>
        <v>55.099999999999994</v>
      </c>
      <c r="D15" s="125">
        <f>IF(ISERROR('[8]Récolte_N'!$H$11)=TRUE,"",'[8]Récolte_N'!$H$11)</f>
        <v>141331.5</v>
      </c>
    </row>
    <row r="16" spans="1:4" ht="13.5" customHeight="1">
      <c r="A16" s="132" t="s">
        <v>16</v>
      </c>
      <c r="B16" s="124">
        <f>IF(ISERROR('[10]Récolte_N'!$F$11)=TRUE,"",'[10]Récolte_N'!$F$11)</f>
        <v>40200</v>
      </c>
      <c r="C16" s="124">
        <f t="shared" si="0"/>
        <v>81</v>
      </c>
      <c r="D16" s="125">
        <f>IF(ISERROR('[10]Récolte_N'!$H$11)=TRUE,"",'[10]Récolte_N'!$H$11)</f>
        <v>325620</v>
      </c>
    </row>
    <row r="17" spans="1:4" ht="13.5" customHeight="1">
      <c r="A17" s="132" t="s">
        <v>17</v>
      </c>
      <c r="B17" s="124">
        <f>IF(ISERROR('[12]Récolte_N'!$F$11)=TRUE,"",'[12]Récolte_N'!$F$11)</f>
        <v>58800</v>
      </c>
      <c r="C17" s="124">
        <f t="shared" si="0"/>
        <v>83.3843537414966</v>
      </c>
      <c r="D17" s="125">
        <f>IF(ISERROR('[12]Récolte_N'!$H$11)=TRUE,"",'[12]Récolte_N'!$H$11)</f>
        <v>490300</v>
      </c>
    </row>
    <row r="18" spans="1:4" ht="13.5" customHeight="1">
      <c r="A18" s="132" t="s">
        <v>18</v>
      </c>
      <c r="B18" s="124">
        <f>IF(ISERROR('[14]Récolte_N'!$F$11)=TRUE,"",'[14]Récolte_N'!$F$11)</f>
        <v>35560</v>
      </c>
      <c r="C18" s="124">
        <f t="shared" si="0"/>
        <v>58.394263217097865</v>
      </c>
      <c r="D18" s="125">
        <f>IF(ISERROR('[14]Récolte_N'!$H$11)=TRUE,"",'[14]Récolte_N'!$H$11)</f>
        <v>207650</v>
      </c>
    </row>
    <row r="19" spans="1:4" ht="13.5" customHeight="1">
      <c r="A19" s="132" t="s">
        <v>20</v>
      </c>
      <c r="B19" s="124">
        <f>IF(ISERROR('[16]Récolte_N'!$F$11)=TRUE,"",'[16]Récolte_N'!$F$11)</f>
        <v>6080</v>
      </c>
      <c r="C19" s="124">
        <f t="shared" si="0"/>
        <v>41.036184210526315</v>
      </c>
      <c r="D19" s="125">
        <f>IF(ISERROR('[16]Récolte_N'!$H$11)=TRUE,"",'[16]Récolte_N'!$H$11)</f>
        <v>24950</v>
      </c>
    </row>
    <row r="20" spans="1:4" ht="13.5" customHeight="1">
      <c r="A20" s="132" t="s">
        <v>42</v>
      </c>
      <c r="B20" s="124">
        <f>IF(ISERROR('[18]Récolte_N'!$F$11)=TRUE,"",'[18]Récolte_N'!$F$11)</f>
        <v>82500</v>
      </c>
      <c r="C20" s="124">
        <f t="shared" si="0"/>
        <v>70.44775757575758</v>
      </c>
      <c r="D20" s="125">
        <f>IF(ISERROR('[18]Récolte_N'!$H$11)=TRUE,"",'[18]Récolte_N'!$H$11)</f>
        <v>581194</v>
      </c>
    </row>
    <row r="21" spans="1:4" ht="13.5" customHeight="1">
      <c r="A21" s="132" t="s">
        <v>21</v>
      </c>
      <c r="B21" s="124">
        <f>IF(ISERROR('[20]Récolte_N'!$F$11)=TRUE,"",'[20]Récolte_N'!$F$11)</f>
        <v>48900</v>
      </c>
      <c r="C21" s="124">
        <f t="shared" si="0"/>
        <v>58.077709611451944</v>
      </c>
      <c r="D21" s="125">
        <f>IF(ISERROR('[20]Récolte_N'!$H$11)=TRUE,"",'[20]Récolte_N'!$H$11)</f>
        <v>284000</v>
      </c>
    </row>
    <row r="22" spans="1:4" ht="13.5" customHeight="1">
      <c r="A22" s="132" t="s">
        <v>60</v>
      </c>
      <c r="B22" s="124">
        <f>IF(ISERROR('[22]Récolte_N'!$F$11)=TRUE,"",'[22]Récolte_N'!$F$11)</f>
        <v>3300</v>
      </c>
      <c r="C22" s="124">
        <f>IF(OR(B22="",B22=0),"",(D22/B22)*10)</f>
        <v>60</v>
      </c>
      <c r="D22" s="125">
        <f>IF(ISERROR('[22]Récolte_N'!$H$11)=TRUE,"",'[22]Récolte_N'!$H$11)</f>
        <v>19800</v>
      </c>
    </row>
    <row r="23" spans="1:4" ht="13.5" customHeight="1">
      <c r="A23" s="132" t="s">
        <v>22</v>
      </c>
      <c r="B23" s="124">
        <f>IF(ISERROR('[24]Récolte_N'!$F$11)=TRUE,"",'[24]Récolte_N'!$F$11)</f>
        <v>62710</v>
      </c>
      <c r="C23" s="124">
        <f t="shared" si="0"/>
        <v>66.63163769733694</v>
      </c>
      <c r="D23" s="125">
        <f>IF(ISERROR('[24]Récolte_N'!$H$11)=TRUE,"",'[24]Récolte_N'!$H$11)</f>
        <v>417847</v>
      </c>
    </row>
    <row r="24" spans="1:4" ht="13.5" customHeight="1">
      <c r="A24" s="132" t="s">
        <v>23</v>
      </c>
      <c r="B24" s="124">
        <f>IF(ISERROR('[26]Récolte_N'!$F$11)=TRUE,"",'[26]Récolte_N'!$F$11)</f>
        <v>42590</v>
      </c>
      <c r="C24" s="124">
        <f t="shared" si="0"/>
        <v>70.07231744540972</v>
      </c>
      <c r="D24" s="125">
        <f>IF(ISERROR('[26]Récolte_N'!$H$11)=TRUE,"",'[26]Récolte_N'!$H$11)</f>
        <v>298438</v>
      </c>
    </row>
    <row r="25" spans="1:4" ht="13.5" customHeight="1">
      <c r="A25" s="132" t="s">
        <v>24</v>
      </c>
      <c r="B25" s="124">
        <f>IF(ISERROR('[28]Récolte_N'!$F$11)=TRUE,"",'[28]Récolte_N'!$F$11)</f>
        <v>176500</v>
      </c>
      <c r="C25" s="124">
        <f t="shared" si="0"/>
        <v>73.61473087818696</v>
      </c>
      <c r="D25" s="125">
        <f>IF(ISERROR('[28]Récolte_N'!$H$11)=TRUE,"",'[28]Récolte_N'!$H$11)</f>
        <v>1299300</v>
      </c>
    </row>
    <row r="26" spans="1:4" ht="13.5" customHeight="1">
      <c r="A26" s="132" t="s">
        <v>25</v>
      </c>
      <c r="B26" s="124">
        <f>IF(ISERROR('[30]Récolte_N'!$F$11)=TRUE,"",'[30]Récolte_N'!$F$11)</f>
        <v>34730</v>
      </c>
      <c r="C26" s="124">
        <f t="shared" si="0"/>
        <v>79</v>
      </c>
      <c r="D26" s="125">
        <f>IF(ISERROR('[30]Récolte_N'!$H$11)=TRUE,"",'[30]Récolte_N'!$H$11)</f>
        <v>274367</v>
      </c>
    </row>
    <row r="27" spans="1:4" ht="13.5" customHeight="1">
      <c r="A27" s="132" t="s">
        <v>26</v>
      </c>
      <c r="B27" s="124">
        <f>IF(ISERROR('[32]Récolte_N'!$F$11)=TRUE,"",'[32]Récolte_N'!$F$11)</f>
        <v>65300</v>
      </c>
      <c r="C27" s="124">
        <f t="shared" si="0"/>
        <v>68.90964777947933</v>
      </c>
      <c r="D27" s="125">
        <f>IF(ISERROR('[32]Récolte_N'!$H$11)=TRUE,"",'[32]Récolte_N'!$H$11)</f>
        <v>449980</v>
      </c>
    </row>
    <row r="28" spans="1:4" ht="13.5" customHeight="1">
      <c r="A28" s="132" t="s">
        <v>27</v>
      </c>
      <c r="B28" s="124">
        <f>IF(ISERROR('[34]Récolte_N'!$F$11)=TRUE,"",'[34]Récolte_N'!$F$11)</f>
        <v>42553</v>
      </c>
      <c r="C28" s="124">
        <f t="shared" si="0"/>
        <v>81</v>
      </c>
      <c r="D28" s="125">
        <f>IF(ISERROR('[34]Récolte_N'!$H$11)=TRUE,"",'[34]Récolte_N'!$H$11)</f>
        <v>344679.3</v>
      </c>
    </row>
    <row r="29" spans="1:4" ht="12">
      <c r="A29" s="132" t="s">
        <v>61</v>
      </c>
      <c r="B29" s="124">
        <f>IF(ISERROR('[36]Récolte_N'!$F$11)=TRUE,"",'[36]Récolte_N'!$F$11)</f>
        <v>36200</v>
      </c>
      <c r="C29" s="124">
        <f>IF(OR(B29="",B29=0),"",(D29/B29)*10)</f>
        <v>72.9639175257732</v>
      </c>
      <c r="D29" s="125">
        <f>IF(ISERROR('[36]Récolte_N'!$H$11)=TRUE,"",'[36]Récolte_N'!$H$11)</f>
        <v>264129.381443299</v>
      </c>
    </row>
    <row r="30" spans="1:4" ht="12">
      <c r="A30" s="132" t="s">
        <v>28</v>
      </c>
      <c r="B30" s="124">
        <f>IF(ISERROR('[38]Récolte_N'!$F$11)=TRUE,"",'[38]Récolte_N'!$F$11)</f>
        <v>72118</v>
      </c>
      <c r="C30" s="124">
        <f t="shared" si="0"/>
        <v>55.10000277323276</v>
      </c>
      <c r="D30" s="125">
        <f>IF(ISERROR('[38]Récolte_N'!$H$11)=TRUE,"",'[38]Récolte_N'!$H$11)</f>
        <v>397370.2</v>
      </c>
    </row>
    <row r="31" spans="1:4" ht="12">
      <c r="A31" s="132" t="s">
        <v>29</v>
      </c>
      <c r="B31" s="124">
        <f>IF(ISERROR('[40]Récolte_N'!$F$11)=TRUE,"",'[40]Récolte_N'!$F$11)</f>
        <v>7150</v>
      </c>
      <c r="C31" s="124">
        <f t="shared" si="0"/>
        <v>43.90209790209791</v>
      </c>
      <c r="D31" s="125">
        <f>IF(ISERROR('[40]Récolte_N'!$H$11)=TRUE,"",'[40]Récolte_N'!$H$11)</f>
        <v>31390</v>
      </c>
    </row>
    <row r="32" spans="1:4" ht="12">
      <c r="A32" s="92"/>
      <c r="B32" s="137"/>
      <c r="C32" s="137"/>
      <c r="D32" s="33"/>
    </row>
    <row r="33" spans="1:4" ht="15.75" thickBot="1">
      <c r="A33" s="144" t="s">
        <v>30</v>
      </c>
      <c r="B33" s="145">
        <f>IF(SUM(B12:B31)=0,"",SUM(B12:B31))</f>
        <v>985011</v>
      </c>
      <c r="C33" s="145">
        <f>IF(OR(B33="",B33=0),"",(D33/B33)*10)</f>
        <v>68.18509013039753</v>
      </c>
      <c r="D33" s="145">
        <f>IF(SUM(D12:D31)=0,"",SUM(D12:D31))</f>
        <v>6716306.381443299</v>
      </c>
    </row>
    <row r="34" spans="1:4" ht="12.75" thickTop="1">
      <c r="A34" s="154"/>
      <c r="B34" s="155"/>
      <c r="C34" s="198"/>
      <c r="D34" s="155"/>
    </row>
    <row r="35" spans="1:4" ht="15" customHeight="1">
      <c r="A35" s="159"/>
      <c r="B35" s="160"/>
      <c r="C35" s="206"/>
      <c r="D35" s="160"/>
    </row>
    <row r="36" spans="1:4" ht="12">
      <c r="A36" s="159"/>
      <c r="B36" s="161"/>
      <c r="C36" s="162"/>
      <c r="D36" s="161"/>
    </row>
    <row r="37" spans="1:4" ht="12">
      <c r="A37" s="159"/>
      <c r="B37" s="163"/>
      <c r="C37" s="163"/>
      <c r="D37" s="163"/>
    </row>
    <row r="38" spans="1:4" ht="12">
      <c r="A38" s="159"/>
      <c r="B38" s="207"/>
      <c r="C38" s="163"/>
      <c r="D38" s="163"/>
    </row>
  </sheetData>
  <mergeCells count="1">
    <mergeCell ref="A5:D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B1" sqref="B1"/>
    </sheetView>
  </sheetViews>
  <sheetFormatPr defaultColWidth="12" defaultRowHeight="11.25"/>
  <cols>
    <col min="1" max="1" width="40.66015625" style="9" customWidth="1"/>
    <col min="2" max="2" width="25.66015625" style="69" customWidth="1"/>
    <col min="3" max="3" width="25.66015625" style="70" customWidth="1"/>
    <col min="4" max="4" width="25.66015625" style="69" customWidth="1"/>
    <col min="5" max="16384" width="11.5" style="9" customWidth="1"/>
  </cols>
  <sheetData>
    <row r="1" ht="12">
      <c r="A1" s="72"/>
    </row>
    <row r="2" spans="1:4" ht="10.5">
      <c r="A2" s="74"/>
      <c r="D2" s="75"/>
    </row>
    <row r="3" ht="15" customHeight="1" hidden="1"/>
    <row r="4" spans="1:4" s="21" customFormat="1" ht="15" customHeight="1" thickBot="1">
      <c r="A4" s="76"/>
      <c r="C4" s="75"/>
      <c r="D4" s="77"/>
    </row>
    <row r="5" spans="1:4" ht="20.25">
      <c r="A5" s="304" t="s">
        <v>91</v>
      </c>
      <c r="B5" s="304"/>
      <c r="C5" s="304"/>
      <c r="D5" s="304"/>
    </row>
    <row r="6" spans="1:4" ht="15" customHeight="1">
      <c r="A6" s="83"/>
      <c r="B6" s="15"/>
      <c r="C6" s="15"/>
      <c r="D6" s="15"/>
    </row>
    <row r="7" ht="11.25" thickBot="1"/>
    <row r="8" spans="1:4" ht="16.5" thickTop="1">
      <c r="A8" s="84" t="s">
        <v>0</v>
      </c>
      <c r="B8" s="89"/>
      <c r="C8" s="90" t="s">
        <v>1</v>
      </c>
      <c r="D8" s="204"/>
    </row>
    <row r="9" spans="1:4" ht="12">
      <c r="A9" s="92"/>
      <c r="B9" s="101"/>
      <c r="C9" s="102"/>
      <c r="D9" s="106"/>
    </row>
    <row r="10" spans="1:4" ht="12" customHeight="1">
      <c r="A10" s="92"/>
      <c r="B10" s="111" t="s">
        <v>5</v>
      </c>
      <c r="C10" s="112" t="s">
        <v>6</v>
      </c>
      <c r="D10" s="205" t="s">
        <v>7</v>
      </c>
    </row>
    <row r="11" spans="1:4" ht="12">
      <c r="A11" s="113"/>
      <c r="B11" s="118" t="s">
        <v>9</v>
      </c>
      <c r="C11" s="115" t="s">
        <v>10</v>
      </c>
      <c r="D11" s="116" t="s">
        <v>11</v>
      </c>
    </row>
    <row r="12" spans="1:4" ht="13.5" customHeight="1">
      <c r="A12" s="123" t="s">
        <v>14</v>
      </c>
      <c r="B12" s="124">
        <f>IF(ISERROR('[1]Récolte_N'!$F$12)=TRUE,"",'[1]Récolte_N'!$F$12)</f>
        <v>2495</v>
      </c>
      <c r="C12" s="124">
        <f aca="true" t="shared" si="0" ref="C12:C31">IF(OR(B12="",B12=0),"",(D12/B12)*10)</f>
        <v>57.97595190380761</v>
      </c>
      <c r="D12" s="125">
        <f>IF(ISERROR('[1]Récolte_N'!$H$12)=TRUE,"",'[1]Récolte_N'!$H$12)</f>
        <v>14465</v>
      </c>
    </row>
    <row r="13" spans="1:4" ht="13.5" customHeight="1">
      <c r="A13" s="132" t="s">
        <v>62</v>
      </c>
      <c r="B13" s="124">
        <f>IF(ISERROR('[4]Récolte_N'!$F$12)=TRUE,"",'[4]Récolte_N'!$F$12)</f>
        <v>3150</v>
      </c>
      <c r="C13" s="124">
        <f t="shared" si="0"/>
        <v>38.714285714285715</v>
      </c>
      <c r="D13" s="125">
        <f>IF(ISERROR('[4]Récolte_N'!$H$12)=TRUE,"",'[4]Récolte_N'!$H$12)</f>
        <v>12195</v>
      </c>
    </row>
    <row r="14" spans="1:4" ht="13.5" customHeight="1">
      <c r="A14" s="132" t="s">
        <v>15</v>
      </c>
      <c r="B14" s="124">
        <f>IF(ISERROR('[6]Récolte_N'!$F$12)=TRUE,"",'[6]Récolte_N'!$F$12)</f>
        <v>91200</v>
      </c>
      <c r="C14" s="124">
        <f t="shared" si="0"/>
        <v>57.14802631578947</v>
      </c>
      <c r="D14" s="125">
        <f>IF(ISERROR('[6]Récolte_N'!$H$12)=TRUE,"",'[6]Récolte_N'!$H$12)</f>
        <v>521190</v>
      </c>
    </row>
    <row r="15" spans="1:4" ht="13.5" customHeight="1">
      <c r="A15" s="132" t="s">
        <v>59</v>
      </c>
      <c r="B15" s="124">
        <f>IF(ISERROR('[8]Récolte_N'!$F$12)=TRUE,"",'[8]Récolte_N'!$F$12)</f>
        <v>6300</v>
      </c>
      <c r="C15" s="124">
        <f>IF(OR(B15="",B15=0),"",(D15/B15)*10)</f>
        <v>60.199999999999996</v>
      </c>
      <c r="D15" s="125">
        <f>IF(ISERROR('[8]Récolte_N'!$H$12)=TRUE,"",'[8]Récolte_N'!$H$12)</f>
        <v>37926</v>
      </c>
    </row>
    <row r="16" spans="1:4" ht="13.5" customHeight="1">
      <c r="A16" s="132" t="s">
        <v>16</v>
      </c>
      <c r="B16" s="124">
        <f>IF(ISERROR('[10]Récolte_N'!$F$12)=TRUE,"",'[10]Récolte_N'!$F$12)</f>
        <v>11440</v>
      </c>
      <c r="C16" s="124">
        <f t="shared" si="0"/>
        <v>65</v>
      </c>
      <c r="D16" s="125">
        <f>IF(ISERROR('[10]Récolte_N'!$H$12)=TRUE,"",'[10]Récolte_N'!$H$12)</f>
        <v>74360</v>
      </c>
    </row>
    <row r="17" spans="1:4" ht="13.5" customHeight="1">
      <c r="A17" s="132" t="s">
        <v>17</v>
      </c>
      <c r="B17" s="124">
        <f>IF(ISERROR('[12]Récolte_N'!$F$12)=TRUE,"",'[12]Récolte_N'!$F$12)</f>
        <v>40200</v>
      </c>
      <c r="C17" s="124">
        <f t="shared" si="0"/>
        <v>71.66666666666667</v>
      </c>
      <c r="D17" s="125">
        <f>IF(ISERROR('[12]Récolte_N'!$H$12)=TRUE,"",'[12]Récolte_N'!$H$12)</f>
        <v>288100</v>
      </c>
    </row>
    <row r="18" spans="1:4" ht="13.5" customHeight="1">
      <c r="A18" s="132" t="s">
        <v>18</v>
      </c>
      <c r="B18" s="124">
        <f>IF(ISERROR('[14]Récolte_N'!$F$12)=TRUE,"",'[14]Récolte_N'!$F$12)</f>
        <v>2450</v>
      </c>
      <c r="C18" s="124">
        <f t="shared" si="0"/>
        <v>42.48979591836735</v>
      </c>
      <c r="D18" s="125">
        <f>IF(ISERROR('[14]Récolte_N'!$H$12)=TRUE,"",'[14]Récolte_N'!$H$12)</f>
        <v>10410</v>
      </c>
    </row>
    <row r="19" spans="1:4" ht="13.5" customHeight="1">
      <c r="A19" s="132" t="s">
        <v>20</v>
      </c>
      <c r="B19" s="124">
        <f>IF(ISERROR('[16]Récolte_N'!$F$12)=TRUE,"",'[16]Récolte_N'!$F$12)</f>
        <v>2720</v>
      </c>
      <c r="C19" s="124">
        <f t="shared" si="0"/>
        <v>39.88970588235294</v>
      </c>
      <c r="D19" s="125">
        <f>IF(ISERROR('[16]Récolte_N'!$H$12)=TRUE,"",'[16]Récolte_N'!$H$12)</f>
        <v>10850</v>
      </c>
    </row>
    <row r="20" spans="1:4" ht="13.5" customHeight="1">
      <c r="A20" s="132" t="s">
        <v>42</v>
      </c>
      <c r="B20" s="124">
        <f>IF(ISERROR('[18]Récolte_N'!$F$12)=TRUE,"",'[18]Récolte_N'!$F$12)</f>
        <v>229380</v>
      </c>
      <c r="C20" s="124">
        <f t="shared" si="0"/>
        <v>70.17625773825094</v>
      </c>
      <c r="D20" s="125">
        <f>IF(ISERROR('[18]Récolte_N'!$H$12)=TRUE,"",'[18]Récolte_N'!$H$12)</f>
        <v>1609703</v>
      </c>
    </row>
    <row r="21" spans="1:4" ht="13.5" customHeight="1">
      <c r="A21" s="132" t="s">
        <v>21</v>
      </c>
      <c r="B21" s="124">
        <f>IF(ISERROR('[20]Récolte_N'!$F$12)=TRUE,"",'[20]Récolte_N'!$F$12)</f>
        <v>154250</v>
      </c>
      <c r="C21" s="124">
        <f t="shared" si="0"/>
        <v>65.3484602917342</v>
      </c>
      <c r="D21" s="125">
        <f>IF(ISERROR('[20]Récolte_N'!$H$12)=TRUE,"",'[20]Récolte_N'!$H$12)</f>
        <v>1008000</v>
      </c>
    </row>
    <row r="22" spans="1:4" ht="13.5" customHeight="1">
      <c r="A22" s="132" t="s">
        <v>60</v>
      </c>
      <c r="B22" s="124">
        <f>IF(ISERROR('[22]Récolte_N'!$F$12)=TRUE,"",'[22]Récolte_N'!$F$12)</f>
        <v>1780</v>
      </c>
      <c r="C22" s="124">
        <f>IF(OR(B22="",B22=0),"",(D22/B22)*10)</f>
        <v>61.79775280898877</v>
      </c>
      <c r="D22" s="125">
        <f>IF(ISERROR('[22]Récolte_N'!$H$12)=TRUE,"",'[22]Récolte_N'!$H$12)</f>
        <v>11000</v>
      </c>
    </row>
    <row r="23" spans="1:4" ht="13.5" customHeight="1">
      <c r="A23" s="132" t="s">
        <v>22</v>
      </c>
      <c r="B23" s="124">
        <f>IF(ISERROR('[24]Récolte_N'!$F$12)=TRUE,"",'[24]Récolte_N'!$F$12)</f>
        <v>3180</v>
      </c>
      <c r="C23" s="124">
        <f t="shared" si="0"/>
        <v>60.95283018867924</v>
      </c>
      <c r="D23" s="125">
        <f>IF(ISERROR('[24]Récolte_N'!$H$12)=TRUE,"",'[24]Récolte_N'!$H$12)</f>
        <v>19383</v>
      </c>
    </row>
    <row r="24" spans="1:4" ht="13.5" customHeight="1">
      <c r="A24" s="132" t="s">
        <v>23</v>
      </c>
      <c r="B24" s="124">
        <f>IF(ISERROR('[26]Récolte_N'!$F$12)=TRUE,"",'[26]Récolte_N'!$F$12)</f>
        <v>2675</v>
      </c>
      <c r="C24" s="124">
        <f t="shared" si="0"/>
        <v>58.88598130841122</v>
      </c>
      <c r="D24" s="125">
        <f>IF(ISERROR('[26]Récolte_N'!$H$12)=TRUE,"",'[26]Récolte_N'!$H$12)</f>
        <v>15752</v>
      </c>
    </row>
    <row r="25" spans="1:4" ht="13.5" customHeight="1">
      <c r="A25" s="132" t="s">
        <v>24</v>
      </c>
      <c r="B25" s="124">
        <f>IF(ISERROR('[28]Récolte_N'!$F$12)=TRUE,"",'[28]Récolte_N'!$F$12)</f>
        <v>70500</v>
      </c>
      <c r="C25" s="124">
        <f t="shared" si="0"/>
        <v>71.72340425531915</v>
      </c>
      <c r="D25" s="125">
        <f>IF(ISERROR('[28]Récolte_N'!$H$12)=TRUE,"",'[28]Récolte_N'!$H$12)</f>
        <v>505650</v>
      </c>
    </row>
    <row r="26" spans="1:4" ht="13.5" customHeight="1">
      <c r="A26" s="132" t="s">
        <v>25</v>
      </c>
      <c r="B26" s="124">
        <f>IF(ISERROR('[30]Récolte_N'!$F$12)=TRUE,"",'[30]Récolte_N'!$F$12)</f>
        <v>35120</v>
      </c>
      <c r="C26" s="124">
        <f t="shared" si="0"/>
        <v>74</v>
      </c>
      <c r="D26" s="125">
        <f>IF(ISERROR('[30]Récolte_N'!$H$12)=TRUE,"",'[30]Récolte_N'!$H$12)</f>
        <v>259888</v>
      </c>
    </row>
    <row r="27" spans="1:4" ht="13.5" customHeight="1">
      <c r="A27" s="132" t="s">
        <v>26</v>
      </c>
      <c r="B27" s="124">
        <f>IF(ISERROR('[32]Récolte_N'!$F$12)=TRUE,"",'[32]Récolte_N'!$F$12)</f>
        <v>19480</v>
      </c>
      <c r="C27" s="124">
        <f t="shared" si="0"/>
        <v>59.86190965092402</v>
      </c>
      <c r="D27" s="125">
        <f>IF(ISERROR('[32]Récolte_N'!$H$12)=TRUE,"",'[32]Récolte_N'!$H$12)</f>
        <v>116611</v>
      </c>
    </row>
    <row r="28" spans="1:4" ht="13.5" customHeight="1">
      <c r="A28" s="132" t="s">
        <v>27</v>
      </c>
      <c r="B28" s="124">
        <f>IF(ISERROR('[34]Récolte_N'!$F$12)=TRUE,"",'[34]Récolte_N'!$F$12)</f>
        <v>4728</v>
      </c>
      <c r="C28" s="124">
        <f t="shared" si="0"/>
        <v>81.00000000000001</v>
      </c>
      <c r="D28" s="125">
        <f>IF(ISERROR('[34]Récolte_N'!$H$12)=TRUE,"",'[34]Récolte_N'!$H$12)</f>
        <v>38296.8</v>
      </c>
    </row>
    <row r="29" spans="1:4" ht="12">
      <c r="A29" s="132" t="s">
        <v>61</v>
      </c>
      <c r="B29" s="124">
        <f>IF(ISERROR('[36]Récolte_N'!$F$12)=TRUE,"",'[36]Récolte_N'!$F$12)</f>
        <v>2600</v>
      </c>
      <c r="C29" s="124">
        <f>IF(OR(B29="",B29=0),"",(D29/B29)*10)</f>
        <v>71</v>
      </c>
      <c r="D29" s="125">
        <f>IF(ISERROR('[36]Récolte_N'!$H$12)=TRUE,"",'[36]Récolte_N'!$H$12)</f>
        <v>18460</v>
      </c>
    </row>
    <row r="30" spans="1:4" ht="12">
      <c r="A30" s="132" t="s">
        <v>28</v>
      </c>
      <c r="B30" s="124">
        <f>IF(ISERROR('[38]Récolte_N'!$F$12)=TRUE,"",'[38]Récolte_N'!$F$12)</f>
        <v>6581</v>
      </c>
      <c r="C30" s="124">
        <f t="shared" si="0"/>
        <v>43.68788937851391</v>
      </c>
      <c r="D30" s="125">
        <f>IF(ISERROR('[38]Récolte_N'!$H$12)=TRUE,"",'[38]Récolte_N'!$H$12)</f>
        <v>28751</v>
      </c>
    </row>
    <row r="31" spans="1:4" ht="12">
      <c r="A31" s="132" t="s">
        <v>29</v>
      </c>
      <c r="B31" s="124">
        <f>IF(ISERROR('[40]Récolte_N'!$F$12)=TRUE,"",'[40]Récolte_N'!$F$12)</f>
        <v>2550</v>
      </c>
      <c r="C31" s="124">
        <f t="shared" si="0"/>
        <v>40.76470588235294</v>
      </c>
      <c r="D31" s="125">
        <f>IF(ISERROR('[40]Récolte_N'!$H$12)=TRUE,"",'[40]Récolte_N'!$H$12)</f>
        <v>10395</v>
      </c>
    </row>
    <row r="32" spans="1:4" ht="12">
      <c r="A32" s="92"/>
      <c r="B32" s="137"/>
      <c r="C32" s="137"/>
      <c r="D32" s="33"/>
    </row>
    <row r="33" spans="1:4" ht="15.75" thickBot="1">
      <c r="A33" s="144" t="s">
        <v>30</v>
      </c>
      <c r="B33" s="145">
        <f>IF(SUM(B12:B31)=0,"",SUM(B12:B31))</f>
        <v>692779</v>
      </c>
      <c r="C33" s="208">
        <f>IF(OR(B33="",B33=0),"",(D33/B33)*10)</f>
        <v>66.56359098644734</v>
      </c>
      <c r="D33" s="145">
        <f>IF(SUM(D12:D31)=0,"",SUM(D12:D31))</f>
        <v>4611385.8</v>
      </c>
    </row>
    <row r="34" spans="1:4" ht="12.75" thickTop="1">
      <c r="A34" s="154"/>
      <c r="B34" s="155"/>
      <c r="C34" s="198"/>
      <c r="D34" s="155"/>
    </row>
    <row r="35" spans="1:4" ht="15" customHeight="1">
      <c r="A35" s="159"/>
      <c r="B35" s="160"/>
      <c r="C35" s="209"/>
      <c r="D35" s="160"/>
    </row>
    <row r="36" spans="1:4" ht="12">
      <c r="A36" s="159"/>
      <c r="B36" s="161"/>
      <c r="C36" s="162"/>
      <c r="D36" s="161"/>
    </row>
    <row r="37" spans="1:4" ht="12">
      <c r="A37" s="159"/>
      <c r="B37" s="163"/>
      <c r="C37" s="163"/>
      <c r="D37" s="163"/>
    </row>
    <row r="38" spans="1:4" ht="12">
      <c r="A38" s="159"/>
      <c r="B38" s="207"/>
      <c r="C38" s="163"/>
      <c r="D38" s="163"/>
    </row>
  </sheetData>
  <mergeCells count="1">
    <mergeCell ref="A5:D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C2" sqref="C2"/>
    </sheetView>
  </sheetViews>
  <sheetFormatPr defaultColWidth="12" defaultRowHeight="11.25"/>
  <cols>
    <col min="1" max="1" width="32.5" style="9" customWidth="1"/>
    <col min="2" max="2" width="14.66015625" style="69" customWidth="1"/>
    <col min="3" max="3" width="14.66015625" style="70" customWidth="1"/>
    <col min="4" max="4" width="14.16015625" style="69" customWidth="1"/>
    <col min="5" max="6" width="14.66015625" style="69" customWidth="1"/>
    <col min="7" max="7" width="14.66015625" style="73" customWidth="1"/>
    <col min="8" max="8" width="16.5" style="71" customWidth="1"/>
    <col min="9" max="9" width="14.66015625" style="9" customWidth="1"/>
    <col min="10" max="10" width="13.66015625" style="9" customWidth="1"/>
    <col min="11" max="11" width="22" style="9" customWidth="1"/>
    <col min="12" max="12" width="20.16015625" style="9" bestFit="1" customWidth="1"/>
    <col min="13" max="14" width="10.66015625" style="9" customWidth="1"/>
    <col min="15" max="15" width="11.5" style="9" customWidth="1"/>
    <col min="16" max="16384" width="11.5" style="9" customWidth="1"/>
  </cols>
  <sheetData>
    <row r="1" ht="12">
      <c r="A1" s="72"/>
    </row>
    <row r="2" spans="1:4" ht="11.25" thickBot="1">
      <c r="A2" s="74"/>
      <c r="D2" s="75"/>
    </row>
    <row r="3" ht="15" customHeight="1" hidden="1"/>
    <row r="4" spans="1:9" ht="30">
      <c r="A4" s="78" t="s">
        <v>98</v>
      </c>
      <c r="B4" s="78"/>
      <c r="C4" s="79"/>
      <c r="D4" s="80"/>
      <c r="E4" s="80"/>
      <c r="F4" s="80"/>
      <c r="G4" s="80"/>
      <c r="H4" s="81"/>
      <c r="I4" s="82"/>
    </row>
    <row r="5" spans="1:7" ht="15" customHeight="1">
      <c r="A5" s="83"/>
      <c r="B5" s="15"/>
      <c r="C5" s="15"/>
      <c r="D5" s="15"/>
      <c r="E5" s="15"/>
      <c r="F5" s="15"/>
      <c r="G5" s="15"/>
    </row>
    <row r="6" ht="11.25" thickBot="1"/>
    <row r="7" spans="1:16" ht="16.5" thickTop="1">
      <c r="A7" s="84" t="s">
        <v>0</v>
      </c>
      <c r="B7" s="300" t="s">
        <v>1</v>
      </c>
      <c r="C7" s="301"/>
      <c r="D7" s="301"/>
      <c r="E7" s="302"/>
      <c r="F7" s="85" t="s">
        <v>86</v>
      </c>
      <c r="G7" s="85" t="s">
        <v>63</v>
      </c>
      <c r="H7" s="86"/>
      <c r="I7" s="87" t="s">
        <v>3</v>
      </c>
      <c r="J7" s="87"/>
      <c r="L7" s="88" t="s">
        <v>0</v>
      </c>
      <c r="M7" s="89"/>
      <c r="N7" s="90" t="s">
        <v>1</v>
      </c>
      <c r="O7" s="91"/>
      <c r="P7" s="85" t="s">
        <v>63</v>
      </c>
    </row>
    <row r="8" spans="1:16" ht="12.75">
      <c r="A8" s="92"/>
      <c r="B8" s="93" t="s">
        <v>86</v>
      </c>
      <c r="C8" s="94" t="s">
        <v>86</v>
      </c>
      <c r="D8" s="94" t="s">
        <v>86</v>
      </c>
      <c r="E8" s="95" t="s">
        <v>63</v>
      </c>
      <c r="F8" s="96" t="s">
        <v>4</v>
      </c>
      <c r="G8" s="96" t="s">
        <v>4</v>
      </c>
      <c r="H8" s="97" t="s">
        <v>2</v>
      </c>
      <c r="I8" s="98"/>
      <c r="J8" s="99"/>
      <c r="L8" s="100" t="s">
        <v>87</v>
      </c>
      <c r="M8" s="101"/>
      <c r="N8" s="102"/>
      <c r="O8" s="103"/>
      <c r="P8" s="96" t="s">
        <v>4</v>
      </c>
    </row>
    <row r="9" spans="1:16" ht="12" customHeight="1">
      <c r="A9" s="92"/>
      <c r="B9" s="104" t="s">
        <v>5</v>
      </c>
      <c r="C9" s="105" t="s">
        <v>6</v>
      </c>
      <c r="D9" s="106" t="s">
        <v>7</v>
      </c>
      <c r="E9" s="107" t="s">
        <v>7</v>
      </c>
      <c r="F9" s="103" t="s">
        <v>8</v>
      </c>
      <c r="G9" s="103" t="s">
        <v>8</v>
      </c>
      <c r="H9" s="108" t="s">
        <v>13</v>
      </c>
      <c r="I9" s="109" t="s">
        <v>88</v>
      </c>
      <c r="J9" s="109" t="s">
        <v>64</v>
      </c>
      <c r="K9" s="110"/>
      <c r="L9" s="100" t="s">
        <v>89</v>
      </c>
      <c r="M9" s="111" t="s">
        <v>5</v>
      </c>
      <c r="N9" s="112" t="s">
        <v>6</v>
      </c>
      <c r="O9" s="111" t="s">
        <v>7</v>
      </c>
      <c r="P9" s="103" t="s">
        <v>8</v>
      </c>
    </row>
    <row r="10" spans="1:16" ht="12">
      <c r="A10" s="113"/>
      <c r="B10" s="114" t="s">
        <v>9</v>
      </c>
      <c r="C10" s="115" t="s">
        <v>10</v>
      </c>
      <c r="D10" s="116" t="s">
        <v>11</v>
      </c>
      <c r="E10" s="117" t="s">
        <v>11</v>
      </c>
      <c r="F10" s="118" t="s">
        <v>12</v>
      </c>
      <c r="G10" s="118" t="s">
        <v>43</v>
      </c>
      <c r="H10" s="119"/>
      <c r="I10" s="120"/>
      <c r="J10" s="121"/>
      <c r="L10" s="122"/>
      <c r="M10" s="118" t="s">
        <v>9</v>
      </c>
      <c r="N10" s="115" t="s">
        <v>10</v>
      </c>
      <c r="O10" s="118" t="s">
        <v>11</v>
      </c>
      <c r="P10" s="118" t="s">
        <v>43</v>
      </c>
    </row>
    <row r="11" spans="1:16" ht="13.5" customHeight="1">
      <c r="A11" s="123" t="s">
        <v>14</v>
      </c>
      <c r="B11" s="124">
        <f>IF(ISERROR('[1]Récolte_N'!$F$8)=TRUE,"",'[1]Récolte_N'!$F$8)</f>
        <v>2385</v>
      </c>
      <c r="C11" s="124">
        <f aca="true" t="shared" si="0" ref="C11:C29">IF(OR(B11="",B11=0),"",(D11/B11)*10)</f>
        <v>58.071278825995805</v>
      </c>
      <c r="D11" s="125">
        <f>IF(ISERROR('[1]Récolte_N'!$H$8)=TRUE,"",'[1]Récolte_N'!$H$8)</f>
        <v>13850</v>
      </c>
      <c r="E11" s="125">
        <f>O11</f>
        <v>6515</v>
      </c>
      <c r="F11" s="126">
        <f>IF(ISERROR('[1]Récolte_N'!$I$8)=TRUE,"",'[1]Récolte_N'!$I$8)</f>
        <v>10400</v>
      </c>
      <c r="G11" s="126">
        <f>P11</f>
        <v>5278.7</v>
      </c>
      <c r="H11" s="127">
        <f>IF(OR(G11=0,G11=""),"",(F11/G11)-1)</f>
        <v>0.970182052399265</v>
      </c>
      <c r="I11" s="128">
        <f>D11-F11</f>
        <v>3450</v>
      </c>
      <c r="J11" s="129">
        <f>O11-G11</f>
        <v>1236.3000000000002</v>
      </c>
      <c r="K11" s="130">
        <f>F11-G11</f>
        <v>5121.3</v>
      </c>
      <c r="L11" s="131" t="s">
        <v>14</v>
      </c>
      <c r="M11" s="124">
        <f>IF(ISERROR('[2]Récolte_N'!$F$8)=TRUE,"",'[2]Récolte_N'!$F$8)</f>
        <v>1550</v>
      </c>
      <c r="N11" s="124">
        <f aca="true" t="shared" si="1" ref="N11:N18">IF(OR(M11="",M11=0),"",(O11/M11)*10)</f>
        <v>42.03225806451613</v>
      </c>
      <c r="O11" s="125">
        <f>IF(ISERROR('[2]Récolte_N'!$H$8)=TRUE,"",'[2]Récolte_N'!$H$8)</f>
        <v>6515</v>
      </c>
      <c r="P11" s="126">
        <f>'[3]BD'!$AI168</f>
        <v>5278.7</v>
      </c>
    </row>
    <row r="12" spans="1:16" ht="13.5" customHeight="1">
      <c r="A12" s="132" t="s">
        <v>62</v>
      </c>
      <c r="B12" s="124">
        <f>IF(ISERROR('[4]Récolte_N'!$F$8)=TRUE,"",'[4]Récolte_N'!$F$8)</f>
        <v>0</v>
      </c>
      <c r="C12" s="124">
        <f t="shared" si="0"/>
      </c>
      <c r="D12" s="125">
        <f>IF(ISERROR('[4]Récolte_N'!$H$8)=TRUE,"",'[4]Récolte_N'!$H$8)</f>
        <v>0</v>
      </c>
      <c r="E12" s="125">
        <f>O12</f>
        <v>0</v>
      </c>
      <c r="F12" s="126">
        <f>IF(ISERROR('[4]Récolte_N'!$I$8)=TRUE,"",'[4]Récolte_N'!$I$8)</f>
        <v>0</v>
      </c>
      <c r="G12" s="126">
        <f>P12</f>
        <v>369.7</v>
      </c>
      <c r="H12" s="127">
        <f>IF(OR(G12=0,G12=""),"",(F12/G12)-1)</f>
        <v>-1</v>
      </c>
      <c r="I12" s="128">
        <f aca="true" t="shared" si="2" ref="I12:I30">D12-F12</f>
        <v>0</v>
      </c>
      <c r="J12" s="129">
        <f>O12-G12</f>
        <v>-369.7</v>
      </c>
      <c r="K12" s="130">
        <f>F12-G12</f>
        <v>-369.7</v>
      </c>
      <c r="L12" s="133" t="s">
        <v>62</v>
      </c>
      <c r="M12" s="124">
        <f>IF(ISERROR('[5]Récolte_N'!$F$8)=TRUE,"",'[5]Récolte_N'!$F$8)</f>
        <v>0</v>
      </c>
      <c r="N12" s="124">
        <f t="shared" si="1"/>
      </c>
      <c r="O12" s="125">
        <f>IF(ISERROR('[5]Récolte_N'!$H$8)=TRUE,"",'[5]Récolte_N'!$H$8)</f>
        <v>0</v>
      </c>
      <c r="P12" s="126">
        <f>'[3]BD'!$AI169</f>
        <v>369.7</v>
      </c>
    </row>
    <row r="13" spans="1:16" ht="13.5" customHeight="1">
      <c r="A13" s="132" t="s">
        <v>15</v>
      </c>
      <c r="B13" s="124">
        <f>IF(ISERROR('[6]Récolte_N'!$F$8)=TRUE,"",'[6]Récolte_N'!$F$8)</f>
        <v>1950</v>
      </c>
      <c r="C13" s="124">
        <f t="shared" si="0"/>
        <v>58</v>
      </c>
      <c r="D13" s="125">
        <f>IF(ISERROR('[6]Récolte_N'!$H$8)=TRUE,"",'[6]Récolte_N'!$H$8)</f>
        <v>11310</v>
      </c>
      <c r="E13" s="134">
        <f>O13</f>
        <v>10530</v>
      </c>
      <c r="F13" s="126">
        <f>IF(ISERROR('[6]Récolte_N'!$I$8)=TRUE,"",'[6]Récolte_N'!$I$8)</f>
        <v>1700</v>
      </c>
      <c r="G13" s="135">
        <f>P13</f>
        <v>2465.57</v>
      </c>
      <c r="H13" s="127">
        <f aca="true" t="shared" si="3" ref="H13:H30">IF(OR(G13=0,G13=""),"",(F13/G13)-1)</f>
        <v>-0.31050426473391557</v>
      </c>
      <c r="I13" s="128">
        <f t="shared" si="2"/>
        <v>9610</v>
      </c>
      <c r="J13" s="136">
        <f>O13-G13</f>
        <v>8064.43</v>
      </c>
      <c r="K13" s="130">
        <f>F13-G13</f>
        <v>-765.5700000000002</v>
      </c>
      <c r="L13" s="100" t="s">
        <v>15</v>
      </c>
      <c r="M13" s="124">
        <f>IF(ISERROR('[7]Récolte_N'!$F$8)=TRUE,"",'[7]Récolte_N'!$F$8)</f>
        <v>1950</v>
      </c>
      <c r="N13" s="124">
        <f t="shared" si="1"/>
        <v>54</v>
      </c>
      <c r="O13" s="125">
        <f>IF(ISERROR('[7]Récolte_N'!$H$8)=TRUE,"",'[7]Récolte_N'!$H$8)</f>
        <v>10530</v>
      </c>
      <c r="P13" s="126">
        <f>'[3]BD'!$AI170</f>
        <v>2465.57</v>
      </c>
    </row>
    <row r="14" spans="1:16" ht="13.5" customHeight="1">
      <c r="A14" s="132" t="s">
        <v>59</v>
      </c>
      <c r="B14" s="124">
        <f>IF(ISERROR('[8]Récolte_N'!$F$8)=TRUE,"",'[8]Récolte_N'!$F$8)</f>
        <v>0</v>
      </c>
      <c r="C14" s="124">
        <f t="shared" si="0"/>
      </c>
      <c r="D14" s="125">
        <f>IF(ISERROR('[8]Récolte_N'!$H$8)=TRUE,"",'[8]Récolte_N'!$H$8)</f>
        <v>0</v>
      </c>
      <c r="E14" s="134">
        <f aca="true" t="shared" si="4" ref="E14:E29">O14</f>
        <v>0</v>
      </c>
      <c r="F14" s="126">
        <f>IF(ISERROR('[8]Récolte_N'!$I$8)=TRUE,"",'[8]Récolte_N'!$I$8)</f>
        <v>0</v>
      </c>
      <c r="G14" s="135">
        <f aca="true" t="shared" si="5" ref="G14:G29">P14</f>
        <v>0</v>
      </c>
      <c r="H14" s="127">
        <f t="shared" si="3"/>
      </c>
      <c r="I14" s="128">
        <f t="shared" si="2"/>
        <v>0</v>
      </c>
      <c r="J14" s="136">
        <f aca="true" t="shared" si="6" ref="J14:J28">O14-G14</f>
        <v>0</v>
      </c>
      <c r="K14" s="130">
        <f aca="true" t="shared" si="7" ref="K14:K19">F15-G15</f>
        <v>-1158.11</v>
      </c>
      <c r="L14" s="100" t="s">
        <v>59</v>
      </c>
      <c r="M14" s="124">
        <f>IF(ISERROR('[9]Récolte_N'!$F$8)=TRUE,"",'[9]Récolte_N'!$F$8)</f>
        <v>0</v>
      </c>
      <c r="N14" s="124">
        <f t="shared" si="1"/>
      </c>
      <c r="O14" s="125">
        <f>IF(ISERROR('[9]Récolte_N'!$H$8)=TRUE,"",'[9]Récolte_N'!$H$8)</f>
        <v>0</v>
      </c>
      <c r="P14" s="126">
        <f>'[3]BD'!$AI171</f>
        <v>0</v>
      </c>
    </row>
    <row r="15" spans="1:16" ht="13.5" customHeight="1">
      <c r="A15" s="132" t="s">
        <v>16</v>
      </c>
      <c r="B15" s="124">
        <f>IF(ISERROR('[10]Récolte_N'!$F$8)=TRUE,"",'[10]Récolte_N'!$F$8)</f>
        <v>0</v>
      </c>
      <c r="C15" s="124">
        <f t="shared" si="0"/>
      </c>
      <c r="D15" s="125">
        <f>IF(ISERROR('[10]Récolte_N'!$H$8)=TRUE,"",'[10]Récolte_N'!$H$8)</f>
        <v>0</v>
      </c>
      <c r="E15" s="134">
        <f t="shared" si="4"/>
        <v>0</v>
      </c>
      <c r="F15" s="126">
        <f>IF(ISERROR('[10]Récolte_N'!$I$8)=TRUE,"",'[10]Récolte_N'!$I$8)</f>
        <v>0</v>
      </c>
      <c r="G15" s="135">
        <f t="shared" si="5"/>
        <v>1158.11</v>
      </c>
      <c r="H15" s="127">
        <f t="shared" si="3"/>
        <v>-1</v>
      </c>
      <c r="I15" s="128">
        <f t="shared" si="2"/>
        <v>0</v>
      </c>
      <c r="J15" s="136">
        <f t="shared" si="6"/>
        <v>-1158.11</v>
      </c>
      <c r="K15" s="130">
        <f t="shared" si="7"/>
        <v>447.63</v>
      </c>
      <c r="L15" s="100" t="s">
        <v>16</v>
      </c>
      <c r="M15" s="124">
        <f>IF(ISERROR('[11]Récolte_N'!$F$8)=TRUE,"",'[11]Récolte_N'!$F$8)</f>
        <v>0</v>
      </c>
      <c r="N15" s="124">
        <f t="shared" si="1"/>
      </c>
      <c r="O15" s="125">
        <f>IF(ISERROR('[11]Récolte_N'!$H$8)=TRUE,"",'[11]Récolte_N'!$H$8)</f>
        <v>0</v>
      </c>
      <c r="P15" s="126">
        <f>'[3]BD'!$AI172</f>
        <v>1158.11</v>
      </c>
    </row>
    <row r="16" spans="1:16" ht="13.5" customHeight="1">
      <c r="A16" s="132" t="s">
        <v>17</v>
      </c>
      <c r="B16" s="124">
        <f>IF(ISERROR('[12]Récolte_N'!$F$8)=TRUE,"",'[12]Récolte_N'!$F$8)</f>
        <v>150</v>
      </c>
      <c r="C16" s="124">
        <f t="shared" si="0"/>
        <v>60</v>
      </c>
      <c r="D16" s="125">
        <f>IF(ISERROR('[12]Récolte_N'!$H$8)=TRUE,"",'[12]Récolte_N'!$H$8)</f>
        <v>900</v>
      </c>
      <c r="E16" s="134">
        <f t="shared" si="4"/>
        <v>900</v>
      </c>
      <c r="F16" s="126">
        <f>IF(ISERROR('[12]Récolte_N'!$I$8)=TRUE,"",'[12]Récolte_N'!$I$8)</f>
        <v>700</v>
      </c>
      <c r="G16" s="135">
        <f t="shared" si="5"/>
        <v>252.37</v>
      </c>
      <c r="H16" s="127">
        <f t="shared" si="3"/>
        <v>1.7737052740024568</v>
      </c>
      <c r="I16" s="128">
        <f t="shared" si="2"/>
        <v>200</v>
      </c>
      <c r="J16" s="136">
        <f t="shared" si="6"/>
        <v>647.63</v>
      </c>
      <c r="K16" s="130">
        <f t="shared" si="7"/>
        <v>9011.129999999997</v>
      </c>
      <c r="L16" s="100" t="s">
        <v>17</v>
      </c>
      <c r="M16" s="124">
        <f>IF(ISERROR('[13]Récolte_N'!$F$8)=TRUE,"",'[13]Récolte_N'!$F$8)</f>
        <v>150</v>
      </c>
      <c r="N16" s="124">
        <f t="shared" si="1"/>
        <v>60</v>
      </c>
      <c r="O16" s="125">
        <f>IF(ISERROR('[13]Récolte_N'!$H$8)=TRUE,"",'[13]Récolte_N'!$H$8)</f>
        <v>900</v>
      </c>
      <c r="P16" s="126">
        <f>'[3]BD'!$AI173</f>
        <v>252.37</v>
      </c>
    </row>
    <row r="17" spans="1:16" ht="13.5" customHeight="1">
      <c r="A17" s="132" t="s">
        <v>18</v>
      </c>
      <c r="B17" s="124">
        <f>IF(ISERROR('[14]Récolte_N'!$F$8)=TRUE,"",'[14]Récolte_N'!$F$8)</f>
        <v>8880</v>
      </c>
      <c r="C17" s="124">
        <f t="shared" si="0"/>
        <v>54.05405405405405</v>
      </c>
      <c r="D17" s="125">
        <f>IF(ISERROR('[14]Récolte_N'!$H$8)=TRUE,"",'[14]Récolte_N'!$H$8)</f>
        <v>48000</v>
      </c>
      <c r="E17" s="134">
        <f t="shared" si="4"/>
        <v>38000</v>
      </c>
      <c r="F17" s="126">
        <f>IF(ISERROR('[14]Récolte_N'!$I$8)=TRUE,"",'[14]Récolte_N'!$I$8)</f>
        <v>47000</v>
      </c>
      <c r="G17" s="135">
        <f t="shared" si="5"/>
        <v>37988.87</v>
      </c>
      <c r="H17" s="127">
        <f t="shared" si="3"/>
        <v>0.2372044759425589</v>
      </c>
      <c r="I17" s="128">
        <f t="shared" si="2"/>
        <v>1000</v>
      </c>
      <c r="J17" s="136">
        <f t="shared" si="6"/>
        <v>11.12999999999738</v>
      </c>
      <c r="K17" s="130">
        <f t="shared" si="7"/>
        <v>4338.500999999989</v>
      </c>
      <c r="L17" s="100" t="s">
        <v>18</v>
      </c>
      <c r="M17" s="124">
        <f>IF(ISERROR('[15]Récolte_N'!$F$8)=TRUE,"",'[15]Récolte_N'!$F$8)</f>
        <v>9900</v>
      </c>
      <c r="N17" s="124">
        <f t="shared" si="1"/>
        <v>38.38383838383838</v>
      </c>
      <c r="O17" s="125">
        <f>IF(ISERROR('[15]Récolte_N'!$H$8)=TRUE,"",'[15]Récolte_N'!$H$8)</f>
        <v>38000</v>
      </c>
      <c r="P17" s="126">
        <f>'[3]BD'!$AI174</f>
        <v>37988.87</v>
      </c>
    </row>
    <row r="18" spans="1:16" ht="13.5" customHeight="1">
      <c r="A18" s="132" t="s">
        <v>20</v>
      </c>
      <c r="B18" s="124">
        <f>IF(ISERROR('[16]Récolte_N'!$F$8)=TRUE,"",'[16]Récolte_N'!$F$8)</f>
        <v>46400</v>
      </c>
      <c r="C18" s="124">
        <f t="shared" si="0"/>
        <v>35.08620689655173</v>
      </c>
      <c r="D18" s="125">
        <f>IF(ISERROR('[16]Récolte_N'!$H$8)=TRUE,"",'[16]Récolte_N'!$H$8)</f>
        <v>162800</v>
      </c>
      <c r="E18" s="134">
        <f t="shared" si="4"/>
        <v>164700</v>
      </c>
      <c r="F18" s="126">
        <f>IF(ISERROR('[16]Récolte_N'!$I$8)=TRUE,"",'[16]Récolte_N'!$I$8)</f>
        <v>160500</v>
      </c>
      <c r="G18" s="135">
        <f t="shared" si="5"/>
        <v>156161.499</v>
      </c>
      <c r="H18" s="127">
        <f t="shared" si="3"/>
        <v>0.027782142383251607</v>
      </c>
      <c r="I18" s="128">
        <f t="shared" si="2"/>
        <v>2300</v>
      </c>
      <c r="J18" s="136">
        <f t="shared" si="6"/>
        <v>8538.50099999999</v>
      </c>
      <c r="K18" s="130">
        <f t="shared" si="7"/>
        <v>-1190.0300000000002</v>
      </c>
      <c r="L18" s="100" t="s">
        <v>20</v>
      </c>
      <c r="M18" s="124">
        <f>IF(ISERROR('[17]Récolte_N'!$F$8)=TRUE,"",'[17]Récolte_N'!$F$8)</f>
        <v>47500</v>
      </c>
      <c r="N18" s="124">
        <f t="shared" si="1"/>
        <v>34.67368421052632</v>
      </c>
      <c r="O18" s="125">
        <f>IF(ISERROR('[17]Récolte_N'!$H$8)=TRUE,"",'[17]Récolte_N'!$H$8)</f>
        <v>164700</v>
      </c>
      <c r="P18" s="126">
        <f>'[3]BD'!$AI175</f>
        <v>156161.499</v>
      </c>
    </row>
    <row r="19" spans="1:16" ht="13.5" customHeight="1">
      <c r="A19" s="132" t="s">
        <v>42</v>
      </c>
      <c r="B19" s="124">
        <f>IF(ISERROR('[18]Récolte_N'!$F$8)=TRUE,"",'[18]Récolte_N'!$F$8)</f>
        <v>600</v>
      </c>
      <c r="C19" s="124">
        <f>IF(OR(B19="",B19=0),"",(D19/B19)*10)</f>
        <v>51</v>
      </c>
      <c r="D19" s="125">
        <f>IF(ISERROR('[18]Récolte_N'!$H$8)=TRUE,"",'[18]Récolte_N'!$H$8)</f>
        <v>3060</v>
      </c>
      <c r="E19" s="134">
        <f t="shared" si="4"/>
        <v>1675</v>
      </c>
      <c r="F19" s="126">
        <f>IF(ISERROR('[18]Récolte_N'!$I$8)=TRUE,"",'[18]Récolte_N'!$I$8)</f>
        <v>1620</v>
      </c>
      <c r="G19" s="135">
        <f t="shared" si="5"/>
        <v>2810.03</v>
      </c>
      <c r="H19" s="127">
        <f t="shared" si="3"/>
        <v>-0.42349369935552295</v>
      </c>
      <c r="I19" s="128">
        <f t="shared" si="2"/>
        <v>1440</v>
      </c>
      <c r="J19" s="136">
        <f t="shared" si="6"/>
        <v>-1135.0300000000002</v>
      </c>
      <c r="K19" s="130">
        <f t="shared" si="7"/>
        <v>-121.84</v>
      </c>
      <c r="L19" s="100" t="s">
        <v>42</v>
      </c>
      <c r="M19" s="124">
        <f>IF(ISERROR('[19]Récolte_N'!$F$8)=TRUE,"",'[19]Récolte_N'!$F$8)</f>
        <v>340</v>
      </c>
      <c r="N19" s="124">
        <f>IF(OR(M19="",M19=0),"",(O19/M19)*10)</f>
        <v>49.26470588235294</v>
      </c>
      <c r="O19" s="125">
        <f>IF(ISERROR('[19]Récolte_N'!$H$8)=TRUE,"",'[19]Récolte_N'!$H$8)</f>
        <v>1675</v>
      </c>
      <c r="P19" s="126">
        <f>'[3]BD'!$AI176</f>
        <v>2810.03</v>
      </c>
    </row>
    <row r="20" spans="1:16" ht="13.5" customHeight="1">
      <c r="A20" s="132" t="s">
        <v>21</v>
      </c>
      <c r="B20" s="124">
        <f>IF(ISERROR('[20]Récolte_N'!$F$8)=TRUE,"",'[20]Récolte_N'!$F$8)</f>
        <v>0</v>
      </c>
      <c r="C20" s="124">
        <f>IF(OR(B20="",B20=0),"",(D20/B20)*10)</f>
      </c>
      <c r="D20" s="125">
        <f>IF(ISERROR('[20]Récolte_N'!$H$8)=TRUE,"",'[20]Récolte_N'!$H$8)</f>
        <v>0</v>
      </c>
      <c r="E20" s="134">
        <f t="shared" si="4"/>
        <v>0</v>
      </c>
      <c r="F20" s="126">
        <f>IF(ISERROR('[20]Récolte_N'!$I$8)=TRUE,"",'[20]Récolte_N'!$I$8)</f>
        <v>0</v>
      </c>
      <c r="G20" s="135">
        <f t="shared" si="5"/>
        <v>121.84</v>
      </c>
      <c r="H20" s="127">
        <f t="shared" si="3"/>
        <v>-1</v>
      </c>
      <c r="I20" s="128">
        <f t="shared" si="2"/>
        <v>0</v>
      </c>
      <c r="J20" s="136">
        <f t="shared" si="6"/>
        <v>-121.84</v>
      </c>
      <c r="K20" s="130">
        <f aca="true" t="shared" si="8" ref="K20:K25">F22-G22</f>
        <v>0</v>
      </c>
      <c r="L20" s="100" t="s">
        <v>21</v>
      </c>
      <c r="M20" s="124">
        <f>IF(ISERROR('[21]Récolte_N'!$F$8)=TRUE,"",'[21]Récolte_N'!$F$8)</f>
        <v>0</v>
      </c>
      <c r="N20" s="124">
        <f>IF(OR(M20="",M20=0),"",(O20/M20)*10)</f>
      </c>
      <c r="O20" s="125">
        <f>IF(ISERROR('[21]Récolte_N'!$H$8)=TRUE,"",'[21]Récolte_N'!$H$8)</f>
        <v>0</v>
      </c>
      <c r="P20" s="126">
        <f>'[3]BD'!$AI177</f>
        <v>121.84</v>
      </c>
    </row>
    <row r="21" spans="1:16" ht="13.5" customHeight="1">
      <c r="A21" s="132" t="s">
        <v>60</v>
      </c>
      <c r="B21" s="124">
        <f>IF(ISERROR('[22]Récolte_N'!$F$8)=TRUE,"",'[22]Récolte_N'!$F$8)</f>
        <v>0</v>
      </c>
      <c r="C21" s="124">
        <f>IF(OR(B21="",B21=0),"",(D21/B21)*10)</f>
      </c>
      <c r="D21" s="125">
        <f>IF(ISERROR('[22]Récolte_N'!$H$8)=TRUE,"",'[22]Récolte_N'!$H$8)</f>
        <v>0</v>
      </c>
      <c r="E21" s="134">
        <f t="shared" si="4"/>
        <v>0</v>
      </c>
      <c r="F21" s="126">
        <f>IF(ISERROR('[22]Récolte_N'!$I$8)=TRUE,"",'[22]Récolte_N'!$I$8)</f>
        <v>0</v>
      </c>
      <c r="G21" s="135">
        <f t="shared" si="5"/>
        <v>0</v>
      </c>
      <c r="H21" s="127">
        <f t="shared" si="3"/>
      </c>
      <c r="I21" s="128">
        <f t="shared" si="2"/>
        <v>0</v>
      </c>
      <c r="J21" s="136">
        <f t="shared" si="6"/>
        <v>0</v>
      </c>
      <c r="K21" s="130">
        <f t="shared" si="8"/>
        <v>46348.01999999999</v>
      </c>
      <c r="L21" s="100" t="s">
        <v>60</v>
      </c>
      <c r="M21" s="124">
        <f>IF(ISERROR('[23]Récolte_N'!$F$8)=TRUE,"",'[23]Récolte_N'!$F$8)</f>
        <v>0</v>
      </c>
      <c r="N21" s="124">
        <f>IF(OR(M21="",M21=0),"",(O21/M21)*10)</f>
      </c>
      <c r="O21" s="125">
        <f>IF(ISERROR('[23]Récolte_N'!$H$8)=TRUE,"",'[23]Récolte_N'!$H$8)</f>
        <v>0</v>
      </c>
      <c r="P21" s="126">
        <f>'[3]BD'!$AI178</f>
        <v>0</v>
      </c>
    </row>
    <row r="22" spans="1:16" ht="13.5" customHeight="1">
      <c r="A22" s="132" t="s">
        <v>22</v>
      </c>
      <c r="B22" s="124">
        <f>IF(ISERROR('[24]Récolte_N'!$F$8)=TRUE,"",'[24]Récolte_N'!$F$8)</f>
        <v>0</v>
      </c>
      <c r="C22" s="124">
        <f t="shared" si="0"/>
      </c>
      <c r="D22" s="125">
        <f>IF(ISERROR('[24]Récolte_N'!$H$8)=TRUE,"",'[24]Récolte_N'!$H$8)</f>
        <v>0</v>
      </c>
      <c r="E22" s="134">
        <f t="shared" si="4"/>
        <v>0</v>
      </c>
      <c r="F22" s="126">
        <f>IF(ISERROR('[24]Récolte_N'!$I$8)=TRUE,"",'[24]Récolte_N'!$I$8)</f>
        <v>0</v>
      </c>
      <c r="G22" s="135">
        <f t="shared" si="5"/>
        <v>0</v>
      </c>
      <c r="H22" s="127">
        <f t="shared" si="3"/>
      </c>
      <c r="I22" s="128">
        <f t="shared" si="2"/>
        <v>0</v>
      </c>
      <c r="J22" s="136">
        <f t="shared" si="6"/>
        <v>0</v>
      </c>
      <c r="K22" s="130">
        <f t="shared" si="8"/>
        <v>-13376.290000000037</v>
      </c>
      <c r="L22" s="100" t="s">
        <v>22</v>
      </c>
      <c r="M22" s="124">
        <f>IF(ISERROR('[25]Récolte_N'!$F$8)=TRUE,"",'[25]Récolte_N'!$F$8)</f>
        <v>0</v>
      </c>
      <c r="N22" s="124">
        <f aca="true" t="shared" si="9" ref="N22:N29">IF(OR(M22="",M22=0),"",(O22/M22)*10)</f>
      </c>
      <c r="O22" s="125">
        <f>IF(ISERROR('[25]Récolte_N'!$H$8)=TRUE,"",'[25]Récolte_N'!$H$8)</f>
        <v>0</v>
      </c>
      <c r="P22" s="126">
        <f>'[3]BD'!$AI179</f>
        <v>0</v>
      </c>
    </row>
    <row r="23" spans="1:16" ht="13.5" customHeight="1">
      <c r="A23" s="132" t="s">
        <v>23</v>
      </c>
      <c r="B23" s="124">
        <f>IF(ISERROR('[26]Récolte_N'!$F$8)=TRUE,"",'[26]Récolte_N'!$F$8)</f>
        <v>32035</v>
      </c>
      <c r="C23" s="124">
        <f t="shared" si="0"/>
        <v>71.10035898236303</v>
      </c>
      <c r="D23" s="125">
        <f>IF(ISERROR('[26]Récolte_N'!$H$8)=TRUE,"",'[26]Récolte_N'!$H$8)</f>
        <v>227770</v>
      </c>
      <c r="E23" s="134">
        <f t="shared" si="4"/>
        <v>183915</v>
      </c>
      <c r="F23" s="126">
        <f>IF(ISERROR('[26]Récolte_N'!$I$8)=TRUE,"",'[26]Récolte_N'!$I$8)</f>
        <v>207400</v>
      </c>
      <c r="G23" s="135">
        <f t="shared" si="5"/>
        <v>161051.98</v>
      </c>
      <c r="H23" s="127">
        <f t="shared" si="3"/>
        <v>0.287782987827905</v>
      </c>
      <c r="I23" s="128">
        <f t="shared" si="2"/>
        <v>20370</v>
      </c>
      <c r="J23" s="136">
        <f t="shared" si="6"/>
        <v>22863.01999999999</v>
      </c>
      <c r="K23" s="130">
        <f t="shared" si="8"/>
        <v>-18355.24899999999</v>
      </c>
      <c r="L23" s="100" t="s">
        <v>23</v>
      </c>
      <c r="M23" s="124">
        <f>IF(ISERROR('[27]Récolte_N'!$F$8)=TRUE,"",'[27]Récolte_N'!$F$8)</f>
        <v>28740</v>
      </c>
      <c r="N23" s="124">
        <f t="shared" si="9"/>
        <v>63.99269311064718</v>
      </c>
      <c r="O23" s="125">
        <f>IF(ISERROR('[27]Récolte_N'!$H$8)=TRUE,"",'[27]Récolte_N'!$H$8)</f>
        <v>183915</v>
      </c>
      <c r="P23" s="126">
        <f>'[3]BD'!$AI180</f>
        <v>161051.98</v>
      </c>
    </row>
    <row r="24" spans="1:16" ht="13.5" customHeight="1">
      <c r="A24" s="132" t="s">
        <v>24</v>
      </c>
      <c r="B24" s="124">
        <f>IF(ISERROR('[28]Récolte_N'!$F$8)=TRUE,"",'[28]Récolte_N'!$F$8)</f>
        <v>103500</v>
      </c>
      <c r="C24" s="124">
        <f t="shared" si="0"/>
        <v>60.772946859903385</v>
      </c>
      <c r="D24" s="125">
        <f>IF(ISERROR('[28]Récolte_N'!$H$8)=TRUE,"",'[28]Récolte_N'!$H$8)</f>
        <v>629000</v>
      </c>
      <c r="E24" s="134">
        <f t="shared" si="4"/>
        <v>646300</v>
      </c>
      <c r="F24" s="126">
        <f>IF(ISERROR('[28]Récolte_N'!$I$8)=TRUE,"",'[28]Récolte_N'!$I$8)</f>
        <v>570000</v>
      </c>
      <c r="G24" s="135">
        <f t="shared" si="5"/>
        <v>583376.29</v>
      </c>
      <c r="H24" s="127">
        <f t="shared" si="3"/>
        <v>-0.022929094358634328</v>
      </c>
      <c r="I24" s="128">
        <f t="shared" si="2"/>
        <v>59000</v>
      </c>
      <c r="J24" s="136">
        <f t="shared" si="6"/>
        <v>62923.70999999996</v>
      </c>
      <c r="K24" s="130">
        <f t="shared" si="8"/>
        <v>76402</v>
      </c>
      <c r="L24" s="100" t="s">
        <v>24</v>
      </c>
      <c r="M24" s="124">
        <f>IF(ISERROR('[29]Récolte_N'!$F$8)=TRUE,"",'[29]Récolte_N'!$F$8)</f>
        <v>102400</v>
      </c>
      <c r="N24" s="124">
        <f t="shared" si="9"/>
        <v>63.115234375</v>
      </c>
      <c r="O24" s="125">
        <f>IF(ISERROR('[29]Récolte_N'!$H$8)=TRUE,"",'[29]Récolte_N'!$H$8)</f>
        <v>646300</v>
      </c>
      <c r="P24" s="126">
        <f>'[3]BD'!$AI181</f>
        <v>583376.29</v>
      </c>
    </row>
    <row r="25" spans="1:16" ht="13.5" customHeight="1">
      <c r="A25" s="132" t="s">
        <v>25</v>
      </c>
      <c r="B25" s="124">
        <f>IF(ISERROR('[30]Récolte_N'!$F$8)=TRUE,"",'[30]Récolte_N'!$F$8)</f>
        <v>5050</v>
      </c>
      <c r="C25" s="124">
        <f t="shared" si="0"/>
        <v>64</v>
      </c>
      <c r="D25" s="125">
        <f>IF(ISERROR('[30]Récolte_N'!$H$8)=TRUE,"",'[30]Récolte_N'!$H$8)</f>
        <v>32320</v>
      </c>
      <c r="E25" s="134">
        <f t="shared" si="4"/>
        <v>27750</v>
      </c>
      <c r="F25" s="126">
        <f>IF(ISERROR('[30]Récolte_N'!$I$8)=TRUE,"",'[30]Récolte_N'!$I$8)</f>
        <v>26000</v>
      </c>
      <c r="G25" s="135">
        <f t="shared" si="5"/>
        <v>44355.24899999999</v>
      </c>
      <c r="H25" s="127">
        <f t="shared" si="3"/>
        <v>-0.4138236040564217</v>
      </c>
      <c r="I25" s="128">
        <f t="shared" si="2"/>
        <v>6320</v>
      </c>
      <c r="J25" s="136">
        <f t="shared" si="6"/>
        <v>-16605.24899999999</v>
      </c>
      <c r="K25" s="130">
        <f t="shared" si="8"/>
        <v>-5130.02</v>
      </c>
      <c r="L25" s="100" t="s">
        <v>25</v>
      </c>
      <c r="M25" s="124">
        <f>IF(ISERROR('[31]Récolte_N'!$F$8)=TRUE,"",'[31]Récolte_N'!$F$8)</f>
        <v>4625</v>
      </c>
      <c r="N25" s="124">
        <f t="shared" si="9"/>
        <v>60</v>
      </c>
      <c r="O25" s="125">
        <f>IF(ISERROR('[31]Récolte_N'!$H$8)=TRUE,"",'[31]Récolte_N'!$H$8)</f>
        <v>27750</v>
      </c>
      <c r="P25" s="126">
        <f>'[3]BD'!$AI182</f>
        <v>44355.24899999999</v>
      </c>
    </row>
    <row r="26" spans="1:16" ht="13.5" customHeight="1">
      <c r="A26" s="132" t="s">
        <v>26</v>
      </c>
      <c r="B26" s="124">
        <f>IF(ISERROR('[32]Récolte_N'!$F$8)=TRUE,"",'[32]Récolte_N'!$F$8)</f>
        <v>51495</v>
      </c>
      <c r="C26" s="124">
        <f t="shared" si="0"/>
        <v>63.67666763763472</v>
      </c>
      <c r="D26" s="125">
        <f>IF(ISERROR('[32]Récolte_N'!$H$8)=TRUE,"",'[32]Récolte_N'!$H$8)</f>
        <v>327903</v>
      </c>
      <c r="E26" s="134">
        <f t="shared" si="4"/>
        <v>226430</v>
      </c>
      <c r="F26" s="126">
        <f>IF(ISERROR('[32]Récolte_N'!$I$8)=TRUE,"",'[32]Récolte_N'!$I$8)</f>
        <v>293000</v>
      </c>
      <c r="G26" s="135">
        <f t="shared" si="5"/>
        <v>216598</v>
      </c>
      <c r="H26" s="127">
        <f t="shared" si="3"/>
        <v>0.35273640569165</v>
      </c>
      <c r="I26" s="128">
        <f t="shared" si="2"/>
        <v>34903</v>
      </c>
      <c r="J26" s="136">
        <f t="shared" si="6"/>
        <v>9832</v>
      </c>
      <c r="K26" s="130">
        <f>F29-G29</f>
        <v>58663.02000000002</v>
      </c>
      <c r="L26" s="100" t="s">
        <v>26</v>
      </c>
      <c r="M26" s="124">
        <f>IF(ISERROR('[33]Récolte_N'!$F$8)=TRUE,"",'[33]Récolte_N'!$F$8)</f>
        <v>45700</v>
      </c>
      <c r="N26" s="124">
        <f t="shared" si="9"/>
        <v>49.54704595185996</v>
      </c>
      <c r="O26" s="125">
        <f>IF(ISERROR('[33]Récolte_N'!$H$8)=TRUE,"",'[33]Récolte_N'!$H$8)</f>
        <v>226430</v>
      </c>
      <c r="P26" s="126">
        <f>'[3]BD'!$AI183</f>
        <v>216598</v>
      </c>
    </row>
    <row r="27" spans="1:16" ht="13.5" customHeight="1">
      <c r="A27" s="132" t="s">
        <v>27</v>
      </c>
      <c r="B27" s="124">
        <f>IF(ISERROR('[34]Récolte_N'!$F$8)=TRUE,"",'[34]Récolte_N'!$F$8)</f>
        <v>883</v>
      </c>
      <c r="C27" s="124">
        <f t="shared" si="0"/>
        <v>49.20000000000001</v>
      </c>
      <c r="D27" s="125">
        <f>IF(ISERROR('[34]Récolte_N'!$H$8)=TRUE,"",'[34]Récolte_N'!$H$8)</f>
        <v>4344.360000000001</v>
      </c>
      <c r="E27" s="134">
        <f t="shared" si="4"/>
        <v>4410.4</v>
      </c>
      <c r="F27" s="126">
        <f>IF(ISERROR('[34]Récolte_N'!$I$8)=TRUE,"",'[34]Récolte_N'!$I$8)</f>
        <v>400</v>
      </c>
      <c r="G27" s="135">
        <f t="shared" si="5"/>
        <v>5530.02</v>
      </c>
      <c r="H27" s="127">
        <f t="shared" si="3"/>
        <v>-0.9276675310396707</v>
      </c>
      <c r="I27" s="128">
        <f t="shared" si="2"/>
        <v>3944.3600000000006</v>
      </c>
      <c r="J27" s="136">
        <f t="shared" si="6"/>
        <v>-1119.6200000000008</v>
      </c>
      <c r="K27" s="130">
        <f>F30-G30</f>
        <v>18372.440000000002</v>
      </c>
      <c r="L27" s="100" t="s">
        <v>27</v>
      </c>
      <c r="M27" s="124">
        <f>IF(ISERROR('[35]Récolte_N'!$F$8)=TRUE,"",'[35]Récolte_N'!$F$8)</f>
        <v>800</v>
      </c>
      <c r="N27" s="124">
        <f t="shared" si="9"/>
        <v>55.129999999999995</v>
      </c>
      <c r="O27" s="125">
        <f>IF(ISERROR('[35]Récolte_N'!$H$8)=TRUE,"",'[35]Récolte_N'!$H$8)</f>
        <v>4410.4</v>
      </c>
      <c r="P27" s="126">
        <f>'[3]BD'!$AI184</f>
        <v>5530.02</v>
      </c>
    </row>
    <row r="28" spans="1:16" ht="12.75">
      <c r="A28" s="132" t="s">
        <v>61</v>
      </c>
      <c r="B28" s="124">
        <f>IF(ISERROR('[36]Récolte_N'!$F$8)=TRUE,"",'[36]Récolte_N'!$F$8)</f>
        <v>1360</v>
      </c>
      <c r="C28" s="124">
        <f t="shared" si="0"/>
        <v>55</v>
      </c>
      <c r="D28" s="125">
        <f>IF(ISERROR('[36]Récolte_N'!$H$8)=TRUE,"",'[36]Récolte_N'!$H$8)</f>
        <v>7480</v>
      </c>
      <c r="E28" s="134">
        <f t="shared" si="4"/>
        <v>2240</v>
      </c>
      <c r="F28" s="126">
        <f>IF(ISERROR('[36]Récolte_N'!$I$8)=TRUE,"",'[36]Récolte_N'!$I$8)</f>
        <v>7400</v>
      </c>
      <c r="G28" s="135">
        <f t="shared" si="5"/>
        <v>2038.57</v>
      </c>
      <c r="H28" s="127">
        <f t="shared" si="3"/>
        <v>2.6299955360865708</v>
      </c>
      <c r="I28" s="128">
        <f t="shared" si="2"/>
        <v>80</v>
      </c>
      <c r="J28" s="136">
        <f t="shared" si="6"/>
        <v>201.43000000000006</v>
      </c>
      <c r="L28" s="100" t="s">
        <v>61</v>
      </c>
      <c r="M28" s="124">
        <f>IF(ISERROR('[37]Récolte_N'!$F$8)=TRUE,"",'[37]Récolte_N'!$F$8)</f>
        <v>400</v>
      </c>
      <c r="N28" s="124">
        <f t="shared" si="9"/>
        <v>56</v>
      </c>
      <c r="O28" s="125">
        <f>IF(ISERROR('[37]Récolte_N'!$H$8)=TRUE,"",'[37]Récolte_N'!$H$8)</f>
        <v>2240</v>
      </c>
      <c r="P28" s="126">
        <f>'[3]BD'!$AI185</f>
        <v>2038.57</v>
      </c>
    </row>
    <row r="29" spans="1:16" ht="12.75">
      <c r="A29" s="132" t="s">
        <v>28</v>
      </c>
      <c r="B29" s="124">
        <f>IF(ISERROR('[38]Récolte_N'!$F$8)=TRUE,"",'[38]Récolte_N'!$F$8)</f>
        <v>110238</v>
      </c>
      <c r="C29" s="124">
        <f t="shared" si="0"/>
        <v>57.69852500952485</v>
      </c>
      <c r="D29" s="125">
        <f>IF(ISERROR('[38]Récolte_N'!$H$8)=TRUE,"",'[38]Récolte_N'!$H$8)</f>
        <v>636057</v>
      </c>
      <c r="E29" s="134">
        <f t="shared" si="4"/>
        <v>446125</v>
      </c>
      <c r="F29" s="126">
        <f>IF(ISERROR('[38]Récolte_N'!$I$8)=TRUE,"",'[38]Récolte_N'!$I$8)</f>
        <v>500000</v>
      </c>
      <c r="G29" s="135">
        <f t="shared" si="5"/>
        <v>441336.98</v>
      </c>
      <c r="H29" s="127">
        <f t="shared" si="3"/>
        <v>0.13292115244908786</v>
      </c>
      <c r="I29" s="128">
        <f t="shared" si="2"/>
        <v>136057</v>
      </c>
      <c r="J29" s="129">
        <f>O29-G29</f>
        <v>4788.020000000019</v>
      </c>
      <c r="K29" s="130">
        <f>F32-G32</f>
        <v>183598.66199999978</v>
      </c>
      <c r="L29" s="100" t="s">
        <v>28</v>
      </c>
      <c r="M29" s="124">
        <f>IF(ISERROR('[39]Récolte_N'!$F$8)=TRUE,"",'[39]Récolte_N'!$F$8)</f>
        <v>100150</v>
      </c>
      <c r="N29" s="124">
        <f t="shared" si="9"/>
        <v>44.545681477783326</v>
      </c>
      <c r="O29" s="125">
        <f>IF(ISERROR('[39]Récolte_N'!$H$8)=TRUE,"",'[39]Récolte_N'!$H$8)</f>
        <v>446125</v>
      </c>
      <c r="P29" s="126">
        <f>'[3]BD'!$AI186</f>
        <v>441336.98</v>
      </c>
    </row>
    <row r="30" spans="1:16" ht="12.75">
      <c r="A30" s="132" t="s">
        <v>29</v>
      </c>
      <c r="B30" s="124">
        <f>IF(ISERROR('[40]Récolte_N'!$F$8)=TRUE,"",'[40]Récolte_N'!$F$8)</f>
        <v>71600</v>
      </c>
      <c r="C30" s="124">
        <f>IF(OR(B30="",B30=0),"",(D30/B30)*10)</f>
        <v>36.39664804469274</v>
      </c>
      <c r="D30" s="125">
        <f>IF(ISERROR('[40]Récolte_N'!$H$8)=TRUE,"",'[40]Récolte_N'!$H$8)</f>
        <v>260600</v>
      </c>
      <c r="E30" s="125">
        <f>O30</f>
        <v>262380</v>
      </c>
      <c r="F30" s="126">
        <f>IF(ISERROR('[40]Récolte_N'!$I$8)=TRUE,"",'[40]Récolte_N'!$I$8)</f>
        <v>250000</v>
      </c>
      <c r="G30" s="126">
        <f>P30</f>
        <v>231627.56</v>
      </c>
      <c r="H30" s="127">
        <f t="shared" si="3"/>
        <v>0.07931888588732705</v>
      </c>
      <c r="I30" s="128">
        <f t="shared" si="2"/>
        <v>10600</v>
      </c>
      <c r="J30" s="129">
        <f>O30-G30</f>
        <v>30752.440000000002</v>
      </c>
      <c r="L30" s="100" t="s">
        <v>29</v>
      </c>
      <c r="M30" s="124">
        <f>IF(ISERROR('[41]Récolte_N'!$F$8)=TRUE,"",'[41]Récolte_N'!$F$8)</f>
        <v>72800</v>
      </c>
      <c r="N30" s="124">
        <f>IF(OR(M30="",M30=0),"",(O30/M30)*10)</f>
        <v>36.04120879120879</v>
      </c>
      <c r="O30" s="125">
        <f>IF(ISERROR('[41]Récolte_N'!$H$8)=TRUE,"",'[41]Récolte_N'!$H$8)</f>
        <v>262380</v>
      </c>
      <c r="P30" s="126">
        <f>'[3]BD'!$AI187</f>
        <v>231627.56</v>
      </c>
    </row>
    <row r="31" spans="1:16" ht="12.75">
      <c r="A31" s="92"/>
      <c r="B31" s="137"/>
      <c r="C31" s="137"/>
      <c r="D31" s="33"/>
      <c r="E31" s="138"/>
      <c r="F31" s="139"/>
      <c r="G31" s="39"/>
      <c r="H31" s="140"/>
      <c r="I31" s="141"/>
      <c r="J31" s="142"/>
      <c r="L31" s="100"/>
      <c r="M31" s="143"/>
      <c r="N31" s="143"/>
      <c r="O31" s="143"/>
      <c r="P31" s="39"/>
    </row>
    <row r="32" spans="1:16" ht="15.75" thickBot="1">
      <c r="A32" s="144" t="s">
        <v>30</v>
      </c>
      <c r="B32" s="145">
        <f>IF(SUM(B11:B30)=0,"",SUM(B11:B30))</f>
        <v>436526</v>
      </c>
      <c r="C32" s="145">
        <f>IF(OR(B32="",B32=0),"",(D32/B32)*10)</f>
        <v>54.186792081113154</v>
      </c>
      <c r="D32" s="145">
        <f>IF(SUM(D11:D30)=0,"",SUM(D11:D30))</f>
        <v>2365394.3600000003</v>
      </c>
      <c r="E32" s="146">
        <f>IF(SUM(E11:E30)=0,"",SUM(E11:E30))</f>
        <v>2021870.4</v>
      </c>
      <c r="F32" s="147">
        <f>IF(SUM(F11:F30)=0,"",SUM(F11:F30))</f>
        <v>2076120</v>
      </c>
      <c r="G32" s="148">
        <f>IF(SUM(G11:G30)=0,"",SUM(G11:G30))</f>
        <v>1892521.3380000002</v>
      </c>
      <c r="H32" s="149">
        <f>IF(OR(F32=0,F32=""),"",(F32/G32)-1)</f>
        <v>0.0970127302205348</v>
      </c>
      <c r="I32" s="150">
        <f>SUM(I11:I30)</f>
        <v>289274.36</v>
      </c>
      <c r="J32" s="150">
        <f>SUM(J11:J30)</f>
        <v>129349.06199999998</v>
      </c>
      <c r="L32" s="151" t="s">
        <v>30</v>
      </c>
      <c r="M32" s="152">
        <f>IF(SUM(M11:M30)=0,"",SUM(M11:M30))</f>
        <v>417005</v>
      </c>
      <c r="N32" s="152">
        <f>IF(OR(M32="",M32=0),"",(O32/M32)*10)</f>
        <v>48.48551935828107</v>
      </c>
      <c r="O32" s="153">
        <f>IF(SUM(O11:O30)=0,"",SUM(O11:O30))</f>
        <v>2021870.4</v>
      </c>
      <c r="P32" s="148">
        <f>IF(SUM(P11:P30)=0,"",SUM(P11:P30))</f>
        <v>1892521.3380000002</v>
      </c>
    </row>
    <row r="33" spans="1:9" ht="12.75" thickTop="1">
      <c r="A33" s="159" t="s">
        <v>101</v>
      </c>
      <c r="B33" s="160">
        <f>M32</f>
        <v>417005</v>
      </c>
      <c r="C33" s="160">
        <f>(D33/B33)*10</f>
        <v>48.48551935828107</v>
      </c>
      <c r="D33" s="160">
        <f>O32</f>
        <v>2021870.4</v>
      </c>
      <c r="F33" s="160">
        <f>P32</f>
        <v>1892521.3380000002</v>
      </c>
      <c r="G33" s="156"/>
      <c r="H33" s="157"/>
      <c r="I33" s="158"/>
    </row>
    <row r="34" spans="1:9" ht="12">
      <c r="A34" s="159" t="s">
        <v>31</v>
      </c>
      <c r="B34" s="163">
        <f>IF(OR(B32="",B32=0),"",(B32/B33)-1)</f>
        <v>0.04681238834066748</v>
      </c>
      <c r="C34" s="163">
        <f>IF(OR(C32="",C32=0),"",(C32/C33)-1)</f>
        <v>0.11758712288307871</v>
      </c>
      <c r="D34" s="163">
        <f>IF(OR(D32="",D32=0),"",(D32/D33)-1)</f>
        <v>0.1699040452840106</v>
      </c>
      <c r="F34" s="163">
        <f>IF(OR(F32="",F32=0),"",(F32/F33)-1)</f>
        <v>0.0970127302205348</v>
      </c>
      <c r="G34" s="156"/>
      <c r="H34" s="157"/>
      <c r="I34" s="158"/>
    </row>
    <row r="35" spans="2:9" ht="12">
      <c r="B35" s="9"/>
      <c r="C35" s="9"/>
      <c r="D35" s="9"/>
      <c r="E35" s="9"/>
      <c r="F35" s="9"/>
      <c r="G35" s="156"/>
      <c r="H35" s="157"/>
      <c r="I35" s="158"/>
    </row>
    <row r="36" spans="8:9" ht="12.75" thickBot="1">
      <c r="H36" s="157"/>
      <c r="I36" s="158"/>
    </row>
    <row r="37" spans="1:11" ht="12.75">
      <c r="A37" s="165" t="s">
        <v>0</v>
      </c>
      <c r="B37" s="166" t="s">
        <v>4</v>
      </c>
      <c r="C37" s="167" t="s">
        <v>4</v>
      </c>
      <c r="D37" s="168" t="s">
        <v>4</v>
      </c>
      <c r="E37" s="168" t="s">
        <v>4</v>
      </c>
      <c r="F37" s="169" t="s">
        <v>45</v>
      </c>
      <c r="G37" s="170" t="s">
        <v>46</v>
      </c>
      <c r="K37" s="164"/>
    </row>
    <row r="38" spans="1:11" ht="12">
      <c r="A38" s="92"/>
      <c r="B38" s="171" t="s">
        <v>47</v>
      </c>
      <c r="C38" s="172" t="s">
        <v>47</v>
      </c>
      <c r="D38" s="173" t="s">
        <v>47</v>
      </c>
      <c r="E38" s="173" t="s">
        <v>47</v>
      </c>
      <c r="F38" s="174" t="s">
        <v>48</v>
      </c>
      <c r="G38" s="175" t="s">
        <v>49</v>
      </c>
      <c r="K38" s="164"/>
    </row>
    <row r="39" spans="1:7" ht="12.75">
      <c r="A39" s="92"/>
      <c r="B39" s="176" t="s">
        <v>102</v>
      </c>
      <c r="C39" s="177" t="s">
        <v>103</v>
      </c>
      <c r="D39" s="178" t="s">
        <v>102</v>
      </c>
      <c r="E39" s="178" t="s">
        <v>103</v>
      </c>
      <c r="F39" s="174" t="s">
        <v>50</v>
      </c>
      <c r="G39" s="175" t="s">
        <v>13</v>
      </c>
    </row>
    <row r="40" spans="1:7" ht="12">
      <c r="A40" s="92"/>
      <c r="B40" s="179" t="s">
        <v>51</v>
      </c>
      <c r="C40" s="180" t="s">
        <v>51</v>
      </c>
      <c r="D40" s="181" t="s">
        <v>52</v>
      </c>
      <c r="E40" s="181" t="s">
        <v>52</v>
      </c>
      <c r="F40" s="182" t="s">
        <v>47</v>
      </c>
      <c r="G40" s="183"/>
    </row>
    <row r="41" spans="1:7" ht="12">
      <c r="A41" s="92" t="s">
        <v>14</v>
      </c>
      <c r="B41" s="57">
        <f>'[42]BD'!$AI168</f>
        <v>9595.8</v>
      </c>
      <c r="C41" s="32">
        <f>'[3]BD'!$AD168</f>
        <v>4440.3</v>
      </c>
      <c r="D41" s="184">
        <f aca="true" t="shared" si="10" ref="D41:E60">IF(OR(F11="",F11=0),"",B41/F11)</f>
        <v>0.9226730769230769</v>
      </c>
      <c r="E41" s="49">
        <f t="shared" si="10"/>
        <v>0.8411730160835055</v>
      </c>
      <c r="F41" s="185">
        <f aca="true" t="shared" si="11" ref="F41:F62">IF(OR(D41="",D41=0),"",(D41-E41)*100)</f>
        <v>8.15000608395714</v>
      </c>
      <c r="G41" s="156">
        <f aca="true" t="shared" si="12" ref="G41:G60">IF(D11="","",(F11/D11))</f>
        <v>0.7509025270758123</v>
      </c>
    </row>
    <row r="42" spans="1:7" ht="12">
      <c r="A42" s="92" t="s">
        <v>62</v>
      </c>
      <c r="B42" s="32">
        <f>'[42]BD'!$AI169</f>
        <v>908.4</v>
      </c>
      <c r="C42" s="32">
        <f>'[3]BD'!$AD169</f>
        <v>329.9</v>
      </c>
      <c r="D42" s="49">
        <f t="shared" si="10"/>
      </c>
      <c r="E42" s="49">
        <f t="shared" si="10"/>
        <v>0.8923451447119286</v>
      </c>
      <c r="F42" s="185">
        <f t="shared" si="11"/>
      </c>
      <c r="G42" s="156" t="e">
        <f t="shared" si="12"/>
        <v>#DIV/0!</v>
      </c>
    </row>
    <row r="43" spans="1:7" ht="12">
      <c r="A43" s="92" t="s">
        <v>15</v>
      </c>
      <c r="B43" s="32">
        <f>'[42]BD'!$AI170</f>
        <v>1385.3</v>
      </c>
      <c r="C43" s="32">
        <f>'[3]BD'!$AD170</f>
        <v>2281.48</v>
      </c>
      <c r="D43" s="49">
        <f t="shared" si="10"/>
        <v>0.8148823529411764</v>
      </c>
      <c r="E43" s="49">
        <f t="shared" si="10"/>
        <v>0.9253357235852155</v>
      </c>
      <c r="F43" s="185">
        <f t="shared" si="11"/>
        <v>-11.045337064403915</v>
      </c>
      <c r="G43" s="156">
        <f t="shared" si="12"/>
        <v>0.15030946065428824</v>
      </c>
    </row>
    <row r="44" spans="1:7" ht="12">
      <c r="A44" s="92" t="s">
        <v>59</v>
      </c>
      <c r="B44" s="32">
        <f>'[42]BD'!$AI171</f>
        <v>95.4</v>
      </c>
      <c r="C44" s="32">
        <f>'[3]BD'!$AD171</f>
        <v>0</v>
      </c>
      <c r="D44" s="49">
        <f t="shared" si="10"/>
      </c>
      <c r="E44" s="49">
        <f t="shared" si="10"/>
      </c>
      <c r="F44" s="185">
        <f t="shared" si="11"/>
      </c>
      <c r="G44" s="156" t="e">
        <f t="shared" si="12"/>
        <v>#DIV/0!</v>
      </c>
    </row>
    <row r="45" spans="1:7" ht="12">
      <c r="A45" s="92" t="s">
        <v>16</v>
      </c>
      <c r="B45" s="32">
        <f>'[42]BD'!$AI172</f>
        <v>19.9</v>
      </c>
      <c r="C45" s="32">
        <f>'[3]BD'!$AD172</f>
        <v>1158.11</v>
      </c>
      <c r="D45" s="49">
        <f t="shared" si="10"/>
      </c>
      <c r="E45" s="49">
        <f t="shared" si="10"/>
        <v>1</v>
      </c>
      <c r="F45" s="185">
        <f t="shared" si="11"/>
      </c>
      <c r="G45" s="156" t="e">
        <f t="shared" si="12"/>
        <v>#DIV/0!</v>
      </c>
    </row>
    <row r="46" spans="1:7" ht="12">
      <c r="A46" s="92" t="s">
        <v>17</v>
      </c>
      <c r="B46" s="32">
        <f>'[42]BD'!$AI173</f>
        <v>698.6</v>
      </c>
      <c r="C46" s="32">
        <f>'[3]BD'!$AD173</f>
        <v>184.6</v>
      </c>
      <c r="D46" s="49">
        <f t="shared" si="10"/>
        <v>0.998</v>
      </c>
      <c r="E46" s="49">
        <f t="shared" si="10"/>
        <v>0.731465705115505</v>
      </c>
      <c r="F46" s="185">
        <f t="shared" si="11"/>
        <v>26.653429488449497</v>
      </c>
      <c r="G46" s="156">
        <f t="shared" si="12"/>
        <v>0.7777777777777778</v>
      </c>
    </row>
    <row r="47" spans="1:7" ht="12">
      <c r="A47" s="92" t="s">
        <v>18</v>
      </c>
      <c r="B47" s="32">
        <f>'[42]BD'!$AI174</f>
        <v>43210.7</v>
      </c>
      <c r="C47" s="32">
        <f>'[3]BD'!$AD174</f>
        <v>35038.83</v>
      </c>
      <c r="D47" s="49">
        <f t="shared" si="10"/>
        <v>0.9193765957446808</v>
      </c>
      <c r="E47" s="49">
        <f t="shared" si="10"/>
        <v>0.9223446235700088</v>
      </c>
      <c r="F47" s="185">
        <f t="shared" si="11"/>
        <v>-0.29680278253280123</v>
      </c>
      <c r="G47" s="156">
        <f t="shared" si="12"/>
        <v>0.9791666666666666</v>
      </c>
    </row>
    <row r="48" spans="1:7" ht="12">
      <c r="A48" s="92" t="s">
        <v>20</v>
      </c>
      <c r="B48" s="32">
        <f>'[42]BD'!$AI175</f>
        <v>159194.2</v>
      </c>
      <c r="C48" s="32">
        <f>'[3]BD'!$AD175</f>
        <v>150812.62300000002</v>
      </c>
      <c r="D48" s="49">
        <f t="shared" si="10"/>
        <v>0.9918641744548288</v>
      </c>
      <c r="E48" s="49">
        <f t="shared" si="10"/>
        <v>0.9657477929307019</v>
      </c>
      <c r="F48" s="185">
        <f t="shared" si="11"/>
        <v>2.6116381524126875</v>
      </c>
      <c r="G48" s="156">
        <f t="shared" si="12"/>
        <v>0.9858722358722358</v>
      </c>
    </row>
    <row r="49" spans="1:7" ht="12">
      <c r="A49" s="92" t="s">
        <v>42</v>
      </c>
      <c r="B49" s="32">
        <f>'[42]BD'!$AI176</f>
        <v>1012.8</v>
      </c>
      <c r="C49" s="32">
        <f>'[3]BD'!$AD176</f>
        <v>2279.53</v>
      </c>
      <c r="D49" s="49">
        <f t="shared" si="10"/>
        <v>0.6251851851851852</v>
      </c>
      <c r="E49" s="49">
        <f t="shared" si="10"/>
        <v>0.8112119799432747</v>
      </c>
      <c r="F49" s="185">
        <f t="shared" si="11"/>
        <v>-18.602679475808948</v>
      </c>
      <c r="G49" s="156">
        <f t="shared" si="12"/>
        <v>0.5294117647058824</v>
      </c>
    </row>
    <row r="50" spans="1:7" ht="12">
      <c r="A50" s="92" t="s">
        <v>21</v>
      </c>
      <c r="B50" s="32">
        <f>'[42]BD'!$AI177</f>
        <v>545.5</v>
      </c>
      <c r="C50" s="32">
        <f>'[3]BD'!$AD177</f>
        <v>12.44</v>
      </c>
      <c r="D50" s="49">
        <f t="shared" si="10"/>
      </c>
      <c r="E50" s="49">
        <f t="shared" si="10"/>
        <v>0.1021011162179908</v>
      </c>
      <c r="F50" s="185">
        <f t="shared" si="11"/>
      </c>
      <c r="G50" s="156" t="e">
        <f t="shared" si="12"/>
        <v>#DIV/0!</v>
      </c>
    </row>
    <row r="51" spans="1:7" ht="12">
      <c r="A51" s="92" t="s">
        <v>60</v>
      </c>
      <c r="B51" s="32">
        <f>'[42]BD'!$AI178</f>
        <v>0</v>
      </c>
      <c r="C51" s="32">
        <f>'[3]BD'!$AD178</f>
        <v>0</v>
      </c>
      <c r="D51" s="49">
        <f t="shared" si="10"/>
      </c>
      <c r="E51" s="49">
        <f t="shared" si="10"/>
      </c>
      <c r="F51" s="185">
        <f t="shared" si="11"/>
      </c>
      <c r="G51" s="156" t="e">
        <f t="shared" si="12"/>
        <v>#DIV/0!</v>
      </c>
    </row>
    <row r="52" spans="1:7" ht="12">
      <c r="A52" s="92" t="s">
        <v>22</v>
      </c>
      <c r="B52" s="32">
        <f>'[42]BD'!$AI179</f>
        <v>0</v>
      </c>
      <c r="C52" s="32">
        <f>'[3]BD'!$AD179</f>
        <v>0</v>
      </c>
      <c r="D52" s="49">
        <f t="shared" si="10"/>
      </c>
      <c r="E52" s="49">
        <f t="shared" si="10"/>
      </c>
      <c r="F52" s="185">
        <f t="shared" si="11"/>
      </c>
      <c r="G52" s="156" t="e">
        <f t="shared" si="12"/>
        <v>#DIV/0!</v>
      </c>
    </row>
    <row r="53" spans="1:7" ht="12">
      <c r="A53" s="92" t="s">
        <v>23</v>
      </c>
      <c r="B53" s="32">
        <f>'[42]BD'!$AI180</f>
        <v>173550.5</v>
      </c>
      <c r="C53" s="32">
        <f>'[3]BD'!$AD180</f>
        <v>134708.26</v>
      </c>
      <c r="D53" s="49">
        <f t="shared" si="10"/>
        <v>0.836791224686596</v>
      </c>
      <c r="E53" s="49">
        <f t="shared" si="10"/>
        <v>0.8364272205781016</v>
      </c>
      <c r="F53" s="185">
        <f t="shared" si="11"/>
        <v>0.03640041084943535</v>
      </c>
      <c r="G53" s="156">
        <f t="shared" si="12"/>
        <v>0.9105676779207095</v>
      </c>
    </row>
    <row r="54" spans="1:7" ht="12">
      <c r="A54" s="92" t="s">
        <v>24</v>
      </c>
      <c r="B54" s="32">
        <f>'[42]BD'!$AI181</f>
        <v>339043.8</v>
      </c>
      <c r="C54" s="32">
        <f>'[3]BD'!$AD181</f>
        <v>424937.97599999997</v>
      </c>
      <c r="D54" s="49">
        <f t="shared" si="10"/>
        <v>0.5948136842105263</v>
      </c>
      <c r="E54" s="49">
        <f t="shared" si="10"/>
        <v>0.7284114614942612</v>
      </c>
      <c r="F54" s="185">
        <f t="shared" si="11"/>
        <v>-13.35977772837349</v>
      </c>
      <c r="G54" s="156">
        <f t="shared" si="12"/>
        <v>0.9062003179650239</v>
      </c>
    </row>
    <row r="55" spans="1:7" ht="12">
      <c r="A55" s="92" t="s">
        <v>25</v>
      </c>
      <c r="B55" s="32">
        <f>'[42]BD'!$AI182</f>
        <v>16554.2</v>
      </c>
      <c r="C55" s="32">
        <f>'[3]BD'!$AD182</f>
        <v>29402.992999999995</v>
      </c>
      <c r="D55" s="49">
        <f t="shared" si="10"/>
        <v>0.6367</v>
      </c>
      <c r="E55" s="49">
        <f t="shared" si="10"/>
        <v>0.6628977102574715</v>
      </c>
      <c r="F55" s="185">
        <f t="shared" si="11"/>
        <v>-2.619771025747142</v>
      </c>
      <c r="G55" s="156">
        <f t="shared" si="12"/>
        <v>0.8044554455445545</v>
      </c>
    </row>
    <row r="56" spans="1:7" ht="12">
      <c r="A56" s="92" t="s">
        <v>26</v>
      </c>
      <c r="B56" s="32">
        <f>'[42]BD'!$AI183</f>
        <v>229527</v>
      </c>
      <c r="C56" s="32">
        <f>'[3]BD'!$AD183</f>
        <v>185643.8</v>
      </c>
      <c r="D56" s="49">
        <f t="shared" si="10"/>
        <v>0.7833686006825938</v>
      </c>
      <c r="E56" s="49">
        <f t="shared" si="10"/>
        <v>0.8570891697984284</v>
      </c>
      <c r="F56" s="185">
        <f t="shared" si="11"/>
        <v>-7.372056911583458</v>
      </c>
      <c r="G56" s="156">
        <f t="shared" si="12"/>
        <v>0.8935569360451109</v>
      </c>
    </row>
    <row r="57" spans="1:7" ht="12">
      <c r="A57" s="92" t="s">
        <v>27</v>
      </c>
      <c r="B57" s="32">
        <f>'[42]BD'!$AI184</f>
        <v>117.1</v>
      </c>
      <c r="C57" s="32">
        <f>'[3]BD'!$AD184</f>
        <v>2611.9</v>
      </c>
      <c r="D57" s="49">
        <f t="shared" si="10"/>
        <v>0.29275</v>
      </c>
      <c r="E57" s="49">
        <f t="shared" si="10"/>
        <v>0.4723129391937099</v>
      </c>
      <c r="F57" s="185">
        <f t="shared" si="11"/>
        <v>-17.956293919370992</v>
      </c>
      <c r="G57" s="156">
        <f t="shared" si="12"/>
        <v>0.09207340091520959</v>
      </c>
    </row>
    <row r="58" spans="1:7" ht="12">
      <c r="A58" s="92" t="s">
        <v>61</v>
      </c>
      <c r="B58" s="32">
        <f>'[42]BD'!$AI185</f>
        <v>1231.5</v>
      </c>
      <c r="C58" s="32">
        <f>'[3]BD'!$AD185</f>
        <v>1614.15</v>
      </c>
      <c r="D58" s="49">
        <f t="shared" si="10"/>
        <v>0.1664189189189189</v>
      </c>
      <c r="E58" s="49">
        <f t="shared" si="10"/>
        <v>0.791805039807316</v>
      </c>
      <c r="F58" s="185">
        <f t="shared" si="11"/>
        <v>-62.538612088839706</v>
      </c>
      <c r="G58" s="156">
        <f t="shared" si="12"/>
        <v>0.9893048128342246</v>
      </c>
    </row>
    <row r="59" spans="1:7" ht="12">
      <c r="A59" s="92" t="s">
        <v>28</v>
      </c>
      <c r="B59" s="32">
        <f>'[42]BD'!$AI186</f>
        <v>481777.7</v>
      </c>
      <c r="C59" s="32">
        <f>'[3]BD'!$AD186</f>
        <v>257416.308</v>
      </c>
      <c r="D59" s="49">
        <f t="shared" si="10"/>
        <v>0.9635554000000001</v>
      </c>
      <c r="E59" s="49">
        <f t="shared" si="10"/>
        <v>0.5832647606370986</v>
      </c>
      <c r="F59" s="185">
        <f t="shared" si="11"/>
        <v>38.02906393629014</v>
      </c>
      <c r="G59" s="156">
        <f t="shared" si="12"/>
        <v>0.7860930702751483</v>
      </c>
    </row>
    <row r="60" spans="1:7" ht="12">
      <c r="A60" s="92" t="s">
        <v>29</v>
      </c>
      <c r="B60" s="32">
        <f>'[42]BD'!$AI187</f>
        <v>213143.9</v>
      </c>
      <c r="C60" s="32">
        <f>'[3]BD'!$AD187</f>
        <v>199684</v>
      </c>
      <c r="D60" s="49">
        <f t="shared" si="10"/>
        <v>0.8525756</v>
      </c>
      <c r="E60" s="49">
        <f t="shared" si="10"/>
        <v>0.8620908496381001</v>
      </c>
      <c r="F60" s="185">
        <f t="shared" si="11"/>
        <v>-0.9515249638100132</v>
      </c>
      <c r="G60" s="156">
        <f t="shared" si="12"/>
        <v>0.9593246354566385</v>
      </c>
    </row>
    <row r="61" spans="1:7" ht="12">
      <c r="A61" s="92"/>
      <c r="B61" s="32"/>
      <c r="C61" s="32"/>
      <c r="D61" s="186"/>
      <c r="E61" s="49">
        <f>IF(OR(G31="",G31=0),"",C61/G31)</f>
      </c>
      <c r="F61" s="185"/>
      <c r="G61" s="156"/>
    </row>
    <row r="62" spans="1:7" ht="12.75" thickBot="1">
      <c r="A62" s="187" t="s">
        <v>30</v>
      </c>
      <c r="B62" s="188">
        <f>IF(SUM(B41:B60)=0,"",SUM(B41:B60))</f>
        <v>1671612.2999999998</v>
      </c>
      <c r="C62" s="188">
        <f>IF(SUM(C41:C60)=0,"",SUM(C41:C60))</f>
        <v>1432557.2</v>
      </c>
      <c r="D62" s="189">
        <f>IF(OR(F32="",F32=0),"",B62/F32)</f>
        <v>0.8051616958557308</v>
      </c>
      <c r="E62" s="190">
        <f>IF(OR(G32="",G32=0),"",C62/G32)</f>
        <v>0.756956960661756</v>
      </c>
      <c r="F62" s="191">
        <f t="shared" si="11"/>
        <v>4.820473519397483</v>
      </c>
      <c r="G62" s="192">
        <f>IF(D32="","",(F32/D32))</f>
        <v>0.8777056524308275</v>
      </c>
    </row>
    <row r="63" spans="2:7" ht="10.5">
      <c r="B63" s="9"/>
      <c r="C63" s="9"/>
      <c r="D63" s="9"/>
      <c r="E63" s="9"/>
      <c r="F63" s="9"/>
      <c r="G63" s="9"/>
    </row>
    <row r="64" ht="10.5">
      <c r="B64" s="193"/>
    </row>
    <row r="68" ht="10.5">
      <c r="D68" s="194"/>
    </row>
  </sheetData>
  <mergeCells count="1">
    <mergeCell ref="B7:E7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C1" sqref="C1"/>
    </sheetView>
  </sheetViews>
  <sheetFormatPr defaultColWidth="12" defaultRowHeight="11.25"/>
  <cols>
    <col min="1" max="1" width="33.66015625" style="9" customWidth="1"/>
    <col min="2" max="2" width="14.66015625" style="69" customWidth="1"/>
    <col min="3" max="3" width="16.66015625" style="70" customWidth="1"/>
    <col min="4" max="4" width="16.66015625" style="69" customWidth="1"/>
    <col min="5" max="5" width="14.16015625" style="69" customWidth="1"/>
    <col min="6" max="6" width="14.66015625" style="69" customWidth="1"/>
    <col min="7" max="7" width="14.66015625" style="73" customWidth="1"/>
    <col min="8" max="8" width="16.5" style="71" customWidth="1"/>
    <col min="9" max="9" width="14.66015625" style="9" customWidth="1"/>
    <col min="10" max="10" width="13.66015625" style="9" customWidth="1"/>
    <col min="11" max="11" width="22" style="9" customWidth="1"/>
    <col min="12" max="12" width="20.16015625" style="9" bestFit="1" customWidth="1"/>
    <col min="13" max="14" width="10.66015625" style="9" customWidth="1"/>
    <col min="15" max="15" width="11.5" style="9" customWidth="1"/>
    <col min="16" max="16384" width="11.5" style="9" customWidth="1"/>
  </cols>
  <sheetData>
    <row r="1" ht="12">
      <c r="A1" s="72"/>
    </row>
    <row r="2" spans="1:4" ht="11.25" thickBot="1">
      <c r="A2" s="74"/>
      <c r="D2" s="75"/>
    </row>
    <row r="3" ht="15" customHeight="1" hidden="1"/>
    <row r="4" spans="1:9" ht="30">
      <c r="A4" s="78" t="s">
        <v>99</v>
      </c>
      <c r="B4" s="78"/>
      <c r="C4" s="79"/>
      <c r="D4" s="80"/>
      <c r="E4" s="80"/>
      <c r="F4" s="80"/>
      <c r="G4" s="80"/>
      <c r="H4" s="81"/>
      <c r="I4" s="82"/>
    </row>
    <row r="5" spans="1:7" ht="15" customHeight="1">
      <c r="A5" s="83"/>
      <c r="B5" s="15"/>
      <c r="C5" s="15"/>
      <c r="D5" s="15"/>
      <c r="E5" s="15"/>
      <c r="F5" s="15"/>
      <c r="G5" s="15"/>
    </row>
    <row r="6" ht="11.25" thickBot="1">
      <c r="E6" s="195"/>
    </row>
    <row r="7" spans="1:16" ht="16.5" thickTop="1">
      <c r="A7" s="84" t="s">
        <v>0</v>
      </c>
      <c r="B7" s="300" t="s">
        <v>1</v>
      </c>
      <c r="C7" s="301"/>
      <c r="D7" s="301"/>
      <c r="E7" s="302"/>
      <c r="F7" s="85" t="s">
        <v>86</v>
      </c>
      <c r="G7" s="85" t="s">
        <v>63</v>
      </c>
      <c r="H7" s="86"/>
      <c r="I7" s="87" t="s">
        <v>3</v>
      </c>
      <c r="J7" s="87"/>
      <c r="L7" s="88" t="s">
        <v>0</v>
      </c>
      <c r="M7" s="89"/>
      <c r="N7" s="90" t="s">
        <v>1</v>
      </c>
      <c r="O7" s="91"/>
      <c r="P7" s="85" t="s">
        <v>63</v>
      </c>
    </row>
    <row r="8" spans="1:16" ht="12.75">
      <c r="A8" s="92"/>
      <c r="B8" s="93" t="s">
        <v>86</v>
      </c>
      <c r="C8" s="94" t="s">
        <v>86</v>
      </c>
      <c r="D8" s="94" t="s">
        <v>86</v>
      </c>
      <c r="E8" s="95" t="s">
        <v>63</v>
      </c>
      <c r="F8" s="96" t="s">
        <v>4</v>
      </c>
      <c r="G8" s="96" t="s">
        <v>4</v>
      </c>
      <c r="H8" s="97" t="s">
        <v>2</v>
      </c>
      <c r="I8" s="98"/>
      <c r="J8" s="99"/>
      <c r="L8" s="100" t="s">
        <v>87</v>
      </c>
      <c r="M8" s="101"/>
      <c r="N8" s="102"/>
      <c r="O8" s="103"/>
      <c r="P8" s="96" t="s">
        <v>4</v>
      </c>
    </row>
    <row r="9" spans="1:16" ht="12" customHeight="1">
      <c r="A9" s="92"/>
      <c r="B9" s="104" t="s">
        <v>5</v>
      </c>
      <c r="C9" s="105" t="s">
        <v>6</v>
      </c>
      <c r="D9" s="106" t="s">
        <v>7</v>
      </c>
      <c r="E9" s="107" t="s">
        <v>7</v>
      </c>
      <c r="F9" s="103" t="s">
        <v>8</v>
      </c>
      <c r="G9" s="103" t="s">
        <v>8</v>
      </c>
      <c r="H9" s="108" t="s">
        <v>13</v>
      </c>
      <c r="I9" s="109" t="s">
        <v>88</v>
      </c>
      <c r="J9" s="109" t="s">
        <v>64</v>
      </c>
      <c r="K9" s="110"/>
      <c r="L9" s="100" t="s">
        <v>89</v>
      </c>
      <c r="M9" s="111" t="s">
        <v>5</v>
      </c>
      <c r="N9" s="112" t="s">
        <v>6</v>
      </c>
      <c r="O9" s="111" t="s">
        <v>7</v>
      </c>
      <c r="P9" s="103" t="s">
        <v>8</v>
      </c>
    </row>
    <row r="10" spans="1:16" ht="12">
      <c r="A10" s="113"/>
      <c r="B10" s="114" t="s">
        <v>9</v>
      </c>
      <c r="C10" s="115" t="s">
        <v>10</v>
      </c>
      <c r="D10" s="116" t="s">
        <v>11</v>
      </c>
      <c r="E10" s="117" t="s">
        <v>11</v>
      </c>
      <c r="F10" s="118" t="s">
        <v>12</v>
      </c>
      <c r="G10" s="118" t="s">
        <v>43</v>
      </c>
      <c r="H10" s="119"/>
      <c r="I10" s="120"/>
      <c r="J10" s="121"/>
      <c r="L10" s="122"/>
      <c r="M10" s="118" t="s">
        <v>9</v>
      </c>
      <c r="N10" s="115" t="s">
        <v>10</v>
      </c>
      <c r="O10" s="118" t="s">
        <v>11</v>
      </c>
      <c r="P10" s="118" t="s">
        <v>43</v>
      </c>
    </row>
    <row r="11" spans="1:16" ht="13.5" customHeight="1">
      <c r="A11" s="123" t="s">
        <v>14</v>
      </c>
      <c r="B11" s="124">
        <f>IF(ISERROR('[1]Récolte_N'!$F$14)=TRUE,"",'[1]Récolte_N'!$F$14)</f>
        <v>1925</v>
      </c>
      <c r="C11" s="124">
        <f aca="true" t="shared" si="0" ref="C11:C30">IF(OR(B11="",B11=0),"",(D11/B11)*10)</f>
        <v>42.93506493506493</v>
      </c>
      <c r="D11" s="125">
        <f>IF(ISERROR('[1]Récolte_N'!$H$14)=TRUE,"",'[1]Récolte_N'!$H$14)</f>
        <v>8265</v>
      </c>
      <c r="E11" s="125">
        <f>O11</f>
        <v>7300</v>
      </c>
      <c r="F11" s="126">
        <f>IF(ISERROR('[1]Récolte_N'!$I$14)=TRUE,"",'[1]Récolte_N'!$I$14)</f>
        <v>3350</v>
      </c>
      <c r="G11" s="126">
        <f>P11</f>
        <v>1547.1</v>
      </c>
      <c r="H11" s="127">
        <f>IF(OR(G11=0,G11=""),"",(F11/G11)-1)</f>
        <v>1.1653416068773836</v>
      </c>
      <c r="I11" s="128">
        <f>D11-F11</f>
        <v>4915</v>
      </c>
      <c r="J11" s="129">
        <f>O11-G11</f>
        <v>5752.9</v>
      </c>
      <c r="K11" s="130"/>
      <c r="L11" s="131" t="s">
        <v>14</v>
      </c>
      <c r="M11" s="124">
        <f>IF(ISERROR('[2]Récolte_N'!$F$14)=TRUE,"",'[2]Récolte_N'!$F$14)</f>
        <v>2100</v>
      </c>
      <c r="N11" s="124">
        <f aca="true" t="shared" si="1" ref="N11:N27">IF(OR(M11="",M11=0),"",(O11/M11)*10)</f>
        <v>34.76190476190476</v>
      </c>
      <c r="O11" s="125">
        <f>IF(ISERROR('[2]Récolte_N'!$H$14)=TRUE,"",'[2]Récolte_N'!$H$14)</f>
        <v>7300</v>
      </c>
      <c r="P11" s="126">
        <f>'[3]AV'!$AI168</f>
        <v>1547.1</v>
      </c>
    </row>
    <row r="12" spans="1:16" ht="13.5" customHeight="1">
      <c r="A12" s="132" t="s">
        <v>62</v>
      </c>
      <c r="B12" s="124">
        <f>IF(ISERROR('[4]Récolte_N'!$F$14)=TRUE,"",'[4]Récolte_N'!$F$14)</f>
        <v>4520</v>
      </c>
      <c r="C12" s="124">
        <f t="shared" si="0"/>
        <v>36.61725663716814</v>
      </c>
      <c r="D12" s="125">
        <f>IF(ISERROR('[4]Récolte_N'!$H$14)=TRUE,"",'[4]Récolte_N'!$H$14)</f>
        <v>16551</v>
      </c>
      <c r="E12" s="125">
        <f>O12</f>
        <v>17745</v>
      </c>
      <c r="F12" s="126">
        <f>IF(ISERROR('[4]Récolte_N'!$I$14)=TRUE,"",'[4]Récolte_N'!$I$14)</f>
        <v>7000</v>
      </c>
      <c r="G12" s="126">
        <f>P12</f>
        <v>5451.262</v>
      </c>
      <c r="H12" s="127">
        <f>IF(OR(G12=0,G12=""),"",(F12/G12)-1)</f>
        <v>0.2841063225359559</v>
      </c>
      <c r="I12" s="128">
        <f aca="true" t="shared" si="2" ref="I12:I30">D12-F12</f>
        <v>9551</v>
      </c>
      <c r="J12" s="129">
        <f>O12-G12</f>
        <v>12293.738000000001</v>
      </c>
      <c r="K12" s="130"/>
      <c r="L12" s="133" t="s">
        <v>62</v>
      </c>
      <c r="M12" s="124">
        <f>IF(ISERROR('[5]Récolte_N'!$F$14)=TRUE,"",'[5]Récolte_N'!$F$14)</f>
        <v>5430</v>
      </c>
      <c r="N12" s="124">
        <f t="shared" si="1"/>
        <v>32.67955801104972</v>
      </c>
      <c r="O12" s="125">
        <f>IF(ISERROR('[5]Récolte_N'!$H$14)=TRUE,"",'[5]Récolte_N'!$H$14)</f>
        <v>17745</v>
      </c>
      <c r="P12" s="126">
        <f>'[3]AV'!$AI169</f>
        <v>5451.262</v>
      </c>
    </row>
    <row r="13" spans="1:16" ht="13.5" customHeight="1">
      <c r="A13" s="132" t="s">
        <v>15</v>
      </c>
      <c r="B13" s="124">
        <f>IF(ISERROR('[6]Récolte_N'!$F$14)=TRUE,"",'[6]Récolte_N'!$F$14)</f>
        <v>8500</v>
      </c>
      <c r="C13" s="124">
        <f t="shared" si="0"/>
        <v>39.27058823529412</v>
      </c>
      <c r="D13" s="125">
        <f>IF(ISERROR('[6]Récolte_N'!$H$14)=TRUE,"",'[6]Récolte_N'!$H$14)</f>
        <v>33380</v>
      </c>
      <c r="E13" s="134">
        <f>O13</f>
        <v>34810</v>
      </c>
      <c r="F13" s="126">
        <f>IF(ISERROR('[6]Récolte_N'!$I$14)=TRUE,"",'[6]Récolte_N'!$I$14)</f>
        <v>17000</v>
      </c>
      <c r="G13" s="135">
        <f>P13</f>
        <v>13127.695000000002</v>
      </c>
      <c r="H13" s="127">
        <f aca="true" t="shared" si="3" ref="H13:H30">IF(OR(G13=0,G13=""),"",(F13/G13)-1)</f>
        <v>0.2949721942808694</v>
      </c>
      <c r="I13" s="128">
        <f t="shared" si="2"/>
        <v>16380</v>
      </c>
      <c r="J13" s="136">
        <f>O13-G13</f>
        <v>21682.305</v>
      </c>
      <c r="K13" s="130"/>
      <c r="L13" s="100" t="s">
        <v>15</v>
      </c>
      <c r="M13" s="124">
        <f>IF(ISERROR('[7]Récolte_N'!$F$14)=TRUE,"",'[7]Récolte_N'!$F$14)</f>
        <v>9500</v>
      </c>
      <c r="N13" s="124">
        <f t="shared" si="1"/>
        <v>36.642105263157895</v>
      </c>
      <c r="O13" s="125">
        <f>IF(ISERROR('[7]Récolte_N'!$H$14)=TRUE,"",'[7]Récolte_N'!$H$14)</f>
        <v>34810</v>
      </c>
      <c r="P13" s="126">
        <f>'[3]AV'!$AI170</f>
        <v>13127.695000000002</v>
      </c>
    </row>
    <row r="14" spans="1:16" ht="13.5" customHeight="1">
      <c r="A14" s="132" t="s">
        <v>59</v>
      </c>
      <c r="B14" s="124">
        <f>IF(ISERROR('[8]Récolte_N'!$F$14)=TRUE,"",'[8]Récolte_N'!$F$14)</f>
        <v>1395</v>
      </c>
      <c r="C14" s="124">
        <f>IF(OR(B14="",B14=0),"",(D14/B14)*10)</f>
        <v>47</v>
      </c>
      <c r="D14" s="125">
        <f>IF(ISERROR('[8]Récolte_N'!$H$14)=TRUE,"",'[8]Récolte_N'!$H$14)</f>
        <v>6556.5</v>
      </c>
      <c r="E14" s="134">
        <f aca="true" t="shared" si="4" ref="E14:E29">O14</f>
        <v>6480</v>
      </c>
      <c r="F14" s="126">
        <f>IF(ISERROR('[8]Récolte_N'!$I$14)=TRUE,"",'[8]Récolte_N'!$I$14)</f>
        <v>2600</v>
      </c>
      <c r="G14" s="135">
        <f aca="true" t="shared" si="5" ref="G14:G29">P14</f>
        <v>2165.3860000000004</v>
      </c>
      <c r="H14" s="127">
        <f t="shared" si="3"/>
        <v>0.2007097118019603</v>
      </c>
      <c r="I14" s="128">
        <f t="shared" si="2"/>
        <v>3956.5</v>
      </c>
      <c r="J14" s="136">
        <f aca="true" t="shared" si="6" ref="J14:J29">O14-G14</f>
        <v>4314.614</v>
      </c>
      <c r="K14" s="130"/>
      <c r="L14" s="100" t="s">
        <v>59</v>
      </c>
      <c r="M14" s="124">
        <f>IF(ISERROR('[9]Récolte_N'!$F$14)=TRUE,"",'[9]Récolte_N'!$F$14)</f>
        <v>1800</v>
      </c>
      <c r="N14" s="124">
        <f t="shared" si="1"/>
        <v>36</v>
      </c>
      <c r="O14" s="125">
        <f>IF(ISERROR('[9]Récolte_N'!$H$14)=TRUE,"",'[9]Récolte_N'!$H$14)</f>
        <v>6480</v>
      </c>
      <c r="P14" s="126">
        <f>'[3]AV'!$AI171</f>
        <v>2165.3860000000004</v>
      </c>
    </row>
    <row r="15" spans="1:16" ht="13.5" customHeight="1">
      <c r="A15" s="132" t="s">
        <v>16</v>
      </c>
      <c r="B15" s="124">
        <f>IF(ISERROR('[10]Récolte_N'!$F$14)=TRUE,"",'[10]Récolte_N'!$F$14)</f>
        <v>2560</v>
      </c>
      <c r="C15" s="124">
        <f t="shared" si="0"/>
        <v>60</v>
      </c>
      <c r="D15" s="125">
        <f>IF(ISERROR('[10]Récolte_N'!$H$14)=TRUE,"",'[10]Récolte_N'!$H$14)</f>
        <v>15360</v>
      </c>
      <c r="E15" s="134">
        <f t="shared" si="4"/>
        <v>15390</v>
      </c>
      <c r="F15" s="126">
        <f>IF(ISERROR('[10]Récolte_N'!$I$14)=TRUE,"",'[10]Récolte_N'!$I$14)</f>
        <v>7000</v>
      </c>
      <c r="G15" s="135">
        <f t="shared" si="5"/>
        <v>6612.059</v>
      </c>
      <c r="H15" s="127">
        <f t="shared" si="3"/>
        <v>0.058671739015032864</v>
      </c>
      <c r="I15" s="128">
        <f t="shared" si="2"/>
        <v>8360</v>
      </c>
      <c r="J15" s="136">
        <f t="shared" si="6"/>
        <v>8777.940999999999</v>
      </c>
      <c r="K15" s="130"/>
      <c r="L15" s="100" t="s">
        <v>16</v>
      </c>
      <c r="M15" s="124">
        <f>IF(ISERROR('[11]Récolte_N'!$F$14)=TRUE,"",'[11]Récolte_N'!$F$14)</f>
        <v>2700</v>
      </c>
      <c r="N15" s="124">
        <f t="shared" si="1"/>
        <v>57</v>
      </c>
      <c r="O15" s="125">
        <f>IF(ISERROR('[11]Récolte_N'!$H$14)=TRUE,"",'[11]Récolte_N'!$H$14)</f>
        <v>15390</v>
      </c>
      <c r="P15" s="126">
        <f>'[3]AV'!$AI172</f>
        <v>6612.059</v>
      </c>
    </row>
    <row r="16" spans="1:16" ht="13.5" customHeight="1">
      <c r="A16" s="132" t="s">
        <v>17</v>
      </c>
      <c r="B16" s="124">
        <f>IF(ISERROR('[12]Récolte_N'!$F$14)=TRUE,"",'[12]Récolte_N'!$F$14)</f>
        <v>2900</v>
      </c>
      <c r="C16" s="124">
        <f t="shared" si="0"/>
        <v>60</v>
      </c>
      <c r="D16" s="125">
        <f>IF(ISERROR('[12]Récolte_N'!$H$14)=TRUE,"",'[12]Récolte_N'!$H$14)</f>
        <v>17400</v>
      </c>
      <c r="E16" s="134">
        <f t="shared" si="4"/>
        <v>15500</v>
      </c>
      <c r="F16" s="126">
        <f>IF(ISERROR('[12]Récolte_N'!$I$14)=TRUE,"",'[12]Récolte_N'!$I$14)</f>
        <v>13500</v>
      </c>
      <c r="G16" s="135">
        <f t="shared" si="5"/>
        <v>7812.885000000001</v>
      </c>
      <c r="H16" s="127">
        <f t="shared" si="3"/>
        <v>0.7279148483562727</v>
      </c>
      <c r="I16" s="128">
        <f t="shared" si="2"/>
        <v>3900</v>
      </c>
      <c r="J16" s="136">
        <f t="shared" si="6"/>
        <v>7687.114999999999</v>
      </c>
      <c r="K16" s="130"/>
      <c r="L16" s="100" t="s">
        <v>17</v>
      </c>
      <c r="M16" s="124">
        <f>IF(ISERROR('[13]Récolte_N'!$F$14)=TRUE,"",'[13]Récolte_N'!$F$14)</f>
        <v>3000</v>
      </c>
      <c r="N16" s="124">
        <f t="shared" si="1"/>
        <v>51.66666666666667</v>
      </c>
      <c r="O16" s="125">
        <f>IF(ISERROR('[13]Récolte_N'!$H$14)=TRUE,"",'[13]Récolte_N'!$H$14)</f>
        <v>15500</v>
      </c>
      <c r="P16" s="126">
        <f>'[3]AV'!$AI173</f>
        <v>7812.885000000001</v>
      </c>
    </row>
    <row r="17" spans="1:16" ht="13.5" customHeight="1">
      <c r="A17" s="132" t="s">
        <v>18</v>
      </c>
      <c r="B17" s="124">
        <f>IF(ISERROR('[14]Récolte_N'!$F$14)=TRUE,"",'[14]Récolte_N'!$F$14)</f>
        <v>1800</v>
      </c>
      <c r="C17" s="124">
        <f t="shared" si="0"/>
        <v>42.611111111111114</v>
      </c>
      <c r="D17" s="125">
        <f>IF(ISERROR('[14]Récolte_N'!$H$14)=TRUE,"",'[14]Récolte_N'!$H$14)</f>
        <v>7670</v>
      </c>
      <c r="E17" s="134">
        <f t="shared" si="4"/>
        <v>8300</v>
      </c>
      <c r="F17" s="126">
        <f>IF(ISERROR('[14]Récolte_N'!$I$14)=TRUE,"",'[14]Récolte_N'!$I$14)</f>
        <v>3600</v>
      </c>
      <c r="G17" s="135">
        <f t="shared" si="5"/>
        <v>4324.345</v>
      </c>
      <c r="H17" s="127">
        <f t="shared" si="3"/>
        <v>-0.16750398037159386</v>
      </c>
      <c r="I17" s="128">
        <f t="shared" si="2"/>
        <v>4070</v>
      </c>
      <c r="J17" s="136">
        <f t="shared" si="6"/>
        <v>3975.6549999999997</v>
      </c>
      <c r="K17" s="130"/>
      <c r="L17" s="100" t="s">
        <v>18</v>
      </c>
      <c r="M17" s="124">
        <f>IF(ISERROR('[15]Récolte_N'!$F$14)=TRUE,"",'[15]Récolte_N'!$F$14)</f>
        <v>2360</v>
      </c>
      <c r="N17" s="124">
        <f t="shared" si="1"/>
        <v>35.16949152542373</v>
      </c>
      <c r="O17" s="125">
        <f>IF(ISERROR('[15]Récolte_N'!$H$14)=TRUE,"",'[15]Récolte_N'!$H$14)</f>
        <v>8300</v>
      </c>
      <c r="P17" s="126">
        <f>'[3]AV'!$AI174</f>
        <v>4324.345</v>
      </c>
    </row>
    <row r="18" spans="1:16" ht="13.5" customHeight="1">
      <c r="A18" s="132" t="s">
        <v>20</v>
      </c>
      <c r="B18" s="124">
        <f>IF(ISERROR('[16]Récolte_N'!$F$14)=TRUE,"",'[16]Récolte_N'!$F$14)</f>
        <v>1800</v>
      </c>
      <c r="C18" s="124">
        <f t="shared" si="0"/>
        <v>24.72222222222222</v>
      </c>
      <c r="D18" s="125">
        <f>IF(ISERROR('[16]Récolte_N'!$H$14)=TRUE,"",'[16]Récolte_N'!$H$14)</f>
        <v>4450</v>
      </c>
      <c r="E18" s="134">
        <f t="shared" si="4"/>
        <v>3760</v>
      </c>
      <c r="F18" s="126">
        <f>IF(ISERROR('[16]Récolte_N'!$I$14)=TRUE,"",'[16]Récolte_N'!$I$14)</f>
        <v>750</v>
      </c>
      <c r="G18" s="135">
        <f t="shared" si="5"/>
        <v>187.876</v>
      </c>
      <c r="H18" s="127">
        <f t="shared" si="3"/>
        <v>2.9919947199216503</v>
      </c>
      <c r="I18" s="128">
        <f t="shared" si="2"/>
        <v>3700</v>
      </c>
      <c r="J18" s="136">
        <f t="shared" si="6"/>
        <v>3572.124</v>
      </c>
      <c r="K18" s="130"/>
      <c r="L18" s="100" t="s">
        <v>20</v>
      </c>
      <c r="M18" s="124">
        <f>IF(ISERROR('[17]Récolte_N'!$F$14)=TRUE,"",'[17]Récolte_N'!$F$14)</f>
        <v>1600</v>
      </c>
      <c r="N18" s="124">
        <f t="shared" si="1"/>
        <v>23.5</v>
      </c>
      <c r="O18" s="125">
        <f>IF(ISERROR('[17]Récolte_N'!$H$14)=TRUE,"",'[17]Récolte_N'!$H$14)</f>
        <v>3760</v>
      </c>
      <c r="P18" s="126">
        <f>'[3]AV'!$AI175</f>
        <v>187.876</v>
      </c>
    </row>
    <row r="19" spans="1:16" ht="13.5" customHeight="1">
      <c r="A19" s="132" t="s">
        <v>42</v>
      </c>
      <c r="B19" s="124">
        <f>IF(ISERROR('[18]Récolte_N'!$F$14)=TRUE,"",'[18]Récolte_N'!$F$14)</f>
        <v>3990</v>
      </c>
      <c r="C19" s="124">
        <f>IF(OR(B19="",B19=0),"",(D19/B19)*10)</f>
        <v>48.636591478696744</v>
      </c>
      <c r="D19" s="125">
        <f>IF(ISERROR('[18]Récolte_N'!$H$14)=TRUE,"",'[18]Récolte_N'!$H$14)</f>
        <v>19406</v>
      </c>
      <c r="E19" s="134">
        <f t="shared" si="4"/>
        <v>12842</v>
      </c>
      <c r="F19" s="126">
        <f>IF(ISERROR('[18]Récolte_N'!$I$14)=TRUE,"",'[18]Récolte_N'!$I$14)</f>
        <v>16300</v>
      </c>
      <c r="G19" s="135">
        <f t="shared" si="5"/>
        <v>8308.628</v>
      </c>
      <c r="H19" s="127">
        <f t="shared" si="3"/>
        <v>0.9618160784187231</v>
      </c>
      <c r="I19" s="128">
        <f t="shared" si="2"/>
        <v>3106</v>
      </c>
      <c r="J19" s="136">
        <f t="shared" si="6"/>
        <v>4533.371999999999</v>
      </c>
      <c r="K19" s="130"/>
      <c r="L19" s="100" t="s">
        <v>42</v>
      </c>
      <c r="M19" s="124">
        <f>IF(ISERROR('[19]Récolte_N'!$F$14)=TRUE,"",'[19]Récolte_N'!$F$14)</f>
        <v>3015</v>
      </c>
      <c r="N19" s="124">
        <f t="shared" si="1"/>
        <v>42.59369817578773</v>
      </c>
      <c r="O19" s="125">
        <f>IF(ISERROR('[19]Récolte_N'!$H$14)=TRUE,"",'[19]Récolte_N'!$H$14)</f>
        <v>12842</v>
      </c>
      <c r="P19" s="126">
        <f>'[3]AV'!$AI176</f>
        <v>8308.628</v>
      </c>
    </row>
    <row r="20" spans="1:16" ht="13.5" customHeight="1">
      <c r="A20" s="132" t="s">
        <v>21</v>
      </c>
      <c r="B20" s="124">
        <f>IF(ISERROR('[20]Récolte_N'!$F$14)=TRUE,"",'[20]Récolte_N'!$F$14)</f>
        <v>4975</v>
      </c>
      <c r="C20" s="124">
        <f>IF(OR(B20="",B20=0),"",(D20/B20)*10)</f>
        <v>50.42814070351759</v>
      </c>
      <c r="D20" s="125">
        <f>IF(ISERROR('[20]Récolte_N'!$H$14)=TRUE,"",'[20]Récolte_N'!$H$14)</f>
        <v>25088</v>
      </c>
      <c r="E20" s="134">
        <f t="shared" si="4"/>
        <v>13565</v>
      </c>
      <c r="F20" s="126">
        <f>IF(ISERROR('[20]Récolte_N'!$I$14)=TRUE,"",'[20]Récolte_N'!$I$14)</f>
        <v>11000</v>
      </c>
      <c r="G20" s="135">
        <f t="shared" si="5"/>
        <v>2561.1</v>
      </c>
      <c r="H20" s="127">
        <f t="shared" si="3"/>
        <v>3.295029479520519</v>
      </c>
      <c r="I20" s="128">
        <f t="shared" si="2"/>
        <v>14088</v>
      </c>
      <c r="J20" s="136">
        <f t="shared" si="6"/>
        <v>11003.9</v>
      </c>
      <c r="K20" s="130"/>
      <c r="L20" s="100" t="s">
        <v>21</v>
      </c>
      <c r="M20" s="124">
        <f>IF(ISERROR('[21]Récolte_N'!$F$14)=TRUE,"",'[21]Récolte_N'!$F$14)</f>
        <v>3450</v>
      </c>
      <c r="N20" s="124">
        <f t="shared" si="1"/>
        <v>39.31884057971014</v>
      </c>
      <c r="O20" s="125">
        <f>IF(ISERROR('[21]Récolte_N'!$H$14)=TRUE,"",'[21]Récolte_N'!$H$14)</f>
        <v>13565</v>
      </c>
      <c r="P20" s="126">
        <f>'[3]AV'!$AI177</f>
        <v>2561.1</v>
      </c>
    </row>
    <row r="21" spans="1:16" ht="13.5" customHeight="1">
      <c r="A21" s="132" t="s">
        <v>60</v>
      </c>
      <c r="B21" s="124">
        <f>IF(ISERROR('[22]Récolte_N'!$F$14)=TRUE,"",'[22]Récolte_N'!$F$14)</f>
        <v>720</v>
      </c>
      <c r="C21" s="124">
        <f>IF(OR(B21="",B21=0),"",(D21/B21)*10)</f>
        <v>45.13888888888889</v>
      </c>
      <c r="D21" s="125">
        <f>IF(ISERROR('[22]Récolte_N'!$H$14)=TRUE,"",'[22]Récolte_N'!$H$14)</f>
        <v>3250</v>
      </c>
      <c r="E21" s="134">
        <f t="shared" si="4"/>
        <v>2500</v>
      </c>
      <c r="F21" s="126">
        <f>IF(ISERROR('[22]Récolte_N'!$I$14)=TRUE,"",'[22]Récolte_N'!$I$14)</f>
        <v>1100</v>
      </c>
      <c r="G21" s="135">
        <f t="shared" si="5"/>
        <v>746.8</v>
      </c>
      <c r="H21" s="127">
        <f t="shared" si="3"/>
        <v>0.47295125870380295</v>
      </c>
      <c r="I21" s="128">
        <f t="shared" si="2"/>
        <v>2150</v>
      </c>
      <c r="J21" s="136">
        <f t="shared" si="6"/>
        <v>1753.2</v>
      </c>
      <c r="K21" s="130"/>
      <c r="L21" s="100" t="s">
        <v>60</v>
      </c>
      <c r="M21" s="124">
        <f>IF(ISERROR('[23]Récolte_N'!$F$14)=TRUE,"",'[23]Récolte_N'!$F$14)</f>
        <v>600</v>
      </c>
      <c r="N21" s="124">
        <f t="shared" si="1"/>
        <v>41.66666666666667</v>
      </c>
      <c r="O21" s="125">
        <f>IF(ISERROR('[23]Récolte_N'!$H$14)=TRUE,"",'[23]Récolte_N'!$H$14)</f>
        <v>2500</v>
      </c>
      <c r="P21" s="126">
        <f>'[3]AV'!$AI178</f>
        <v>746.8</v>
      </c>
    </row>
    <row r="22" spans="1:16" ht="13.5" customHeight="1">
      <c r="A22" s="132" t="s">
        <v>22</v>
      </c>
      <c r="B22" s="124">
        <f>IF(ISERROR('[24]Récolte_N'!$F$14)=TRUE,"",'[24]Récolte_N'!$F$14)</f>
        <v>10290</v>
      </c>
      <c r="C22" s="124">
        <f t="shared" si="0"/>
        <v>52.97667638483965</v>
      </c>
      <c r="D22" s="125">
        <f>IF(ISERROR('[24]Récolte_N'!$H$14)=TRUE,"",'[24]Récolte_N'!$H$14)</f>
        <v>54513</v>
      </c>
      <c r="E22" s="134">
        <f t="shared" si="4"/>
        <v>53962.5</v>
      </c>
      <c r="F22" s="126">
        <f>IF(ISERROR('[24]Récolte_N'!$I$14)=TRUE,"",'[24]Récolte_N'!$I$14)</f>
        <v>31550</v>
      </c>
      <c r="G22" s="135">
        <f t="shared" si="5"/>
        <v>30776.09</v>
      </c>
      <c r="H22" s="127">
        <f t="shared" si="3"/>
        <v>0.02514646922334829</v>
      </c>
      <c r="I22" s="128">
        <f t="shared" si="2"/>
        <v>22963</v>
      </c>
      <c r="J22" s="136">
        <f t="shared" si="6"/>
        <v>23186.41</v>
      </c>
      <c r="K22" s="130"/>
      <c r="L22" s="100" t="s">
        <v>22</v>
      </c>
      <c r="M22" s="124">
        <f>IF(ISERROR('[25]Récolte_N'!$F$14)=TRUE,"",'[25]Récolte_N'!$F$14)</f>
        <v>10455</v>
      </c>
      <c r="N22" s="124">
        <f t="shared" si="1"/>
        <v>51.61406025824964</v>
      </c>
      <c r="O22" s="125">
        <f>IF(ISERROR('[25]Récolte_N'!$H$14)=TRUE,"",'[25]Récolte_N'!$H$14)</f>
        <v>53962.5</v>
      </c>
      <c r="P22" s="126">
        <f>'[3]AV'!$AI179</f>
        <v>30776.09</v>
      </c>
    </row>
    <row r="23" spans="1:16" ht="13.5" customHeight="1">
      <c r="A23" s="132" t="s">
        <v>23</v>
      </c>
      <c r="B23" s="124">
        <f>IF(ISERROR('[26]Récolte_N'!$F$14)=TRUE,"",'[26]Récolte_N'!$F$14)</f>
        <v>5370</v>
      </c>
      <c r="C23" s="124">
        <f t="shared" si="0"/>
        <v>55.7635009310987</v>
      </c>
      <c r="D23" s="125">
        <f>IF(ISERROR('[26]Récolte_N'!$H$14)=TRUE,"",'[26]Récolte_N'!$H$14)</f>
        <v>29945</v>
      </c>
      <c r="E23" s="134">
        <f t="shared" si="4"/>
        <v>16480</v>
      </c>
      <c r="F23" s="126">
        <f>IF(ISERROR('[26]Récolte_N'!$I$14)=TRUE,"",'[26]Récolte_N'!$I$14)</f>
        <v>13900</v>
      </c>
      <c r="G23" s="135">
        <f t="shared" si="5"/>
        <v>7385.19</v>
      </c>
      <c r="H23" s="127">
        <f t="shared" si="3"/>
        <v>0.8821452122423392</v>
      </c>
      <c r="I23" s="128">
        <f t="shared" si="2"/>
        <v>16045</v>
      </c>
      <c r="J23" s="136">
        <f t="shared" si="6"/>
        <v>9094.810000000001</v>
      </c>
      <c r="K23" s="130"/>
      <c r="L23" s="100" t="s">
        <v>23</v>
      </c>
      <c r="M23" s="124">
        <f>IF(ISERROR('[27]Récolte_N'!$F$14)=TRUE,"",'[27]Récolte_N'!$F$14)</f>
        <v>3660</v>
      </c>
      <c r="N23" s="124">
        <f t="shared" si="1"/>
        <v>45.02732240437158</v>
      </c>
      <c r="O23" s="125">
        <f>IF(ISERROR('[27]Récolte_N'!$H$14)=TRUE,"",'[27]Récolte_N'!$H$14)</f>
        <v>16480</v>
      </c>
      <c r="P23" s="126">
        <f>'[3]AV'!$AI180</f>
        <v>7385.19</v>
      </c>
    </row>
    <row r="24" spans="1:16" ht="13.5" customHeight="1">
      <c r="A24" s="132" t="s">
        <v>24</v>
      </c>
      <c r="B24" s="124">
        <f>IF(ISERROR('[28]Récolte_N'!$F$14)=TRUE,"",'[28]Récolte_N'!$F$14)</f>
        <v>8400</v>
      </c>
      <c r="C24" s="124">
        <f t="shared" si="0"/>
        <v>53.57142857142857</v>
      </c>
      <c r="D24" s="125">
        <f>IF(ISERROR('[28]Récolte_N'!$H$14)=TRUE,"",'[28]Récolte_N'!$H$14)</f>
        <v>45000</v>
      </c>
      <c r="E24" s="134">
        <f t="shared" si="4"/>
        <v>30200</v>
      </c>
      <c r="F24" s="126">
        <f>IF(ISERROR('[28]Récolte_N'!$I$14)=TRUE,"",'[28]Récolte_N'!$I$14)</f>
        <v>27000</v>
      </c>
      <c r="G24" s="135">
        <f t="shared" si="5"/>
        <v>17446.537000000004</v>
      </c>
      <c r="H24" s="127">
        <f t="shared" si="3"/>
        <v>0.5475850594304184</v>
      </c>
      <c r="I24" s="128">
        <f t="shared" si="2"/>
        <v>18000</v>
      </c>
      <c r="J24" s="136">
        <f t="shared" si="6"/>
        <v>12753.462999999996</v>
      </c>
      <c r="K24" s="130"/>
      <c r="L24" s="100" t="s">
        <v>24</v>
      </c>
      <c r="M24" s="124">
        <f>IF(ISERROR('[29]Récolte_N'!$F$14)=TRUE,"",'[29]Récolte_N'!$F$14)</f>
        <v>6900</v>
      </c>
      <c r="N24" s="124">
        <f t="shared" si="1"/>
        <v>43.768115942028984</v>
      </c>
      <c r="O24" s="125">
        <f>IF(ISERROR('[29]Récolte_N'!$H$14)=TRUE,"",'[29]Récolte_N'!$H$14)</f>
        <v>30200</v>
      </c>
      <c r="P24" s="126">
        <f>'[3]AV'!$AI181</f>
        <v>17446.537000000004</v>
      </c>
    </row>
    <row r="25" spans="1:16" ht="13.5" customHeight="1">
      <c r="A25" s="132" t="s">
        <v>25</v>
      </c>
      <c r="B25" s="124">
        <f>IF(ISERROR('[30]Récolte_N'!$F$14)=TRUE,"",'[30]Récolte_N'!$F$14)</f>
        <v>2125</v>
      </c>
      <c r="C25" s="124">
        <f t="shared" si="0"/>
        <v>62</v>
      </c>
      <c r="D25" s="125">
        <f>IF(ISERROR('[30]Récolte_N'!$H$14)=TRUE,"",'[30]Récolte_N'!$H$14)</f>
        <v>13175</v>
      </c>
      <c r="E25" s="134">
        <f t="shared" si="4"/>
        <v>10440</v>
      </c>
      <c r="F25" s="126">
        <f>IF(ISERROR('[30]Récolte_N'!$I$14)=TRUE,"",'[30]Récolte_N'!$I$14)</f>
        <v>8500</v>
      </c>
      <c r="G25" s="135">
        <f t="shared" si="5"/>
        <v>6177.05</v>
      </c>
      <c r="H25" s="127">
        <f t="shared" si="3"/>
        <v>0.37606138852688575</v>
      </c>
      <c r="I25" s="128">
        <f t="shared" si="2"/>
        <v>4675</v>
      </c>
      <c r="J25" s="136">
        <f t="shared" si="6"/>
        <v>4262.95</v>
      </c>
      <c r="K25" s="130"/>
      <c r="L25" s="100" t="s">
        <v>25</v>
      </c>
      <c r="M25" s="124">
        <f>IF(ISERROR('[31]Récolte_N'!$F$14)=TRUE,"",'[31]Récolte_N'!$F$14)</f>
        <v>1800</v>
      </c>
      <c r="N25" s="124">
        <f t="shared" si="1"/>
        <v>58</v>
      </c>
      <c r="O25" s="125">
        <f>IF(ISERROR('[31]Récolte_N'!$H$14)=TRUE,"",'[31]Récolte_N'!$H$14)</f>
        <v>10440</v>
      </c>
      <c r="P25" s="126">
        <f>'[3]AV'!$AI182</f>
        <v>6177.05</v>
      </c>
    </row>
    <row r="26" spans="1:16" ht="13.5" customHeight="1">
      <c r="A26" s="132" t="s">
        <v>26</v>
      </c>
      <c r="B26" s="124">
        <f>IF(ISERROR('[32]Récolte_N'!$F$14)=TRUE,"",'[32]Récolte_N'!$F$14)</f>
        <v>4950</v>
      </c>
      <c r="C26" s="124">
        <f t="shared" si="0"/>
        <v>47</v>
      </c>
      <c r="D26" s="125">
        <f>IF(ISERROR('[32]Récolte_N'!$H$14)=TRUE,"",'[32]Récolte_N'!$H$14)</f>
        <v>23265</v>
      </c>
      <c r="E26" s="134">
        <f t="shared" si="4"/>
        <v>16384</v>
      </c>
      <c r="F26" s="126">
        <f>IF(ISERROR('[32]Récolte_N'!$I$14)=TRUE,"",'[32]Récolte_N'!$I$14)</f>
        <v>6700</v>
      </c>
      <c r="G26" s="135">
        <f t="shared" si="5"/>
        <v>3761.8</v>
      </c>
      <c r="H26" s="127">
        <f t="shared" si="3"/>
        <v>0.7810622574299537</v>
      </c>
      <c r="I26" s="128">
        <f t="shared" si="2"/>
        <v>16565</v>
      </c>
      <c r="J26" s="136">
        <f t="shared" si="6"/>
        <v>12622.2</v>
      </c>
      <c r="K26" s="130"/>
      <c r="L26" s="100" t="s">
        <v>26</v>
      </c>
      <c r="M26" s="124">
        <f>IF(ISERROR('[33]Récolte_N'!$F$14)=TRUE,"",'[33]Récolte_N'!$F$14)</f>
        <v>4750</v>
      </c>
      <c r="N26" s="124">
        <f t="shared" si="1"/>
        <v>34.49263157894737</v>
      </c>
      <c r="O26" s="125">
        <f>IF(ISERROR('[33]Récolte_N'!$H$14)=TRUE,"",'[33]Récolte_N'!$H$14)</f>
        <v>16384</v>
      </c>
      <c r="P26" s="126">
        <f>'[3]AV'!$AI183</f>
        <v>3761.8</v>
      </c>
    </row>
    <row r="27" spans="1:16" ht="13.5" customHeight="1">
      <c r="A27" s="132" t="s">
        <v>27</v>
      </c>
      <c r="B27" s="124">
        <f>IF(ISERROR('[34]Récolte_N'!$F$14)=TRUE,"",'[34]Récolte_N'!$F$14)</f>
        <v>1331</v>
      </c>
      <c r="C27" s="124">
        <f t="shared" si="0"/>
        <v>68.80000000000001</v>
      </c>
      <c r="D27" s="125">
        <f>IF(ISERROR('[34]Récolte_N'!$H$14)=TRUE,"",'[34]Récolte_N'!$H$14)</f>
        <v>9157.28</v>
      </c>
      <c r="E27" s="134">
        <f t="shared" si="4"/>
        <v>7240.5</v>
      </c>
      <c r="F27" s="126">
        <f>IF(ISERROR('[34]Récolte_N'!$I$14)=TRUE,"",'[34]Récolte_N'!$I$14)</f>
        <v>3250</v>
      </c>
      <c r="G27" s="135">
        <f t="shared" si="5"/>
        <v>1920.88</v>
      </c>
      <c r="H27" s="127">
        <f t="shared" si="3"/>
        <v>0.6919328641039522</v>
      </c>
      <c r="I27" s="128">
        <f t="shared" si="2"/>
        <v>5907.280000000001</v>
      </c>
      <c r="J27" s="136">
        <f t="shared" si="6"/>
        <v>5319.62</v>
      </c>
      <c r="K27" s="130"/>
      <c r="L27" s="100" t="s">
        <v>27</v>
      </c>
      <c r="M27" s="124">
        <f>IF(ISERROR('[35]Récolte_N'!$F$14)=TRUE,"",'[35]Récolte_N'!$F$14)</f>
        <v>1500</v>
      </c>
      <c r="N27" s="124">
        <f t="shared" si="1"/>
        <v>48.269999999999996</v>
      </c>
      <c r="O27" s="125">
        <f>IF(ISERROR('[35]Récolte_N'!$H$14)=TRUE,"",'[35]Récolte_N'!$H$14)</f>
        <v>7240.5</v>
      </c>
      <c r="P27" s="126">
        <f>'[3]AV'!$AI184</f>
        <v>1920.88</v>
      </c>
    </row>
    <row r="28" spans="1:16" ht="12.75">
      <c r="A28" s="132" t="s">
        <v>61</v>
      </c>
      <c r="B28" s="124">
        <f>IF(ISERROR('[36]Récolte_N'!$F$14)=TRUE,"",'[36]Récolte_N'!$F$14)</f>
        <v>5800</v>
      </c>
      <c r="C28" s="124">
        <f>IF(OR(B28="",B28=0),"",(D28/B28)*10)</f>
        <v>60.81896551724138</v>
      </c>
      <c r="D28" s="125">
        <f>IF(ISERROR('[36]Récolte_N'!$H$14)=TRUE,"",'[36]Récolte_N'!$H$14)</f>
        <v>35275</v>
      </c>
      <c r="E28" s="134">
        <f t="shared" si="4"/>
        <v>31129</v>
      </c>
      <c r="F28" s="126">
        <f>IF(ISERROR('[36]Récolte_N'!$I$14)=TRUE,"",'[36]Récolte_N'!$I$14)</f>
        <v>25200</v>
      </c>
      <c r="G28" s="135">
        <f t="shared" si="5"/>
        <v>15654.666</v>
      </c>
      <c r="H28" s="127">
        <f t="shared" si="3"/>
        <v>0.6097437019735841</v>
      </c>
      <c r="I28" s="128">
        <f t="shared" si="2"/>
        <v>10075</v>
      </c>
      <c r="J28" s="136">
        <f t="shared" si="6"/>
        <v>15474.334</v>
      </c>
      <c r="L28" s="100" t="s">
        <v>61</v>
      </c>
      <c r="M28" s="124">
        <f>IF(ISERROR('[37]Récolte_N'!$F$14)=TRUE,"",'[37]Récolte_N'!$F$14)</f>
        <v>5690</v>
      </c>
      <c r="N28" s="124">
        <f>IF(OR(M28="",M28=0),"",(O28/M28)*10)</f>
        <v>54.708260105448154</v>
      </c>
      <c r="O28" s="125">
        <f>IF(ISERROR('[37]Récolte_N'!$H$14)=TRUE,"",'[37]Récolte_N'!$H$14)</f>
        <v>31129</v>
      </c>
      <c r="P28" s="126">
        <f>'[3]AV'!$AI185</f>
        <v>15654.666</v>
      </c>
    </row>
    <row r="29" spans="1:16" ht="12.75">
      <c r="A29" s="132" t="s">
        <v>28</v>
      </c>
      <c r="B29" s="124">
        <f>IF(ISERROR('[38]Récolte_N'!$F$14)=TRUE,"",'[38]Récolte_N'!$F$14)</f>
        <v>6642</v>
      </c>
      <c r="C29" s="124">
        <f t="shared" si="0"/>
        <v>36.48900933453779</v>
      </c>
      <c r="D29" s="125">
        <f>IF(ISERROR('[38]Récolte_N'!$H$14)=TRUE,"",'[38]Récolte_N'!$H$14)</f>
        <v>24236</v>
      </c>
      <c r="E29" s="134">
        <f t="shared" si="4"/>
        <v>18050</v>
      </c>
      <c r="F29" s="126">
        <f>IF(ISERROR('[38]Récolte_N'!$I$14)=TRUE,"",'[38]Récolte_N'!$I$14)</f>
        <v>8000</v>
      </c>
      <c r="G29" s="135">
        <f t="shared" si="5"/>
        <v>5120.536999999999</v>
      </c>
      <c r="H29" s="127">
        <f t="shared" si="3"/>
        <v>0.5623361377917981</v>
      </c>
      <c r="I29" s="128">
        <f t="shared" si="2"/>
        <v>16236</v>
      </c>
      <c r="J29" s="136">
        <f t="shared" si="6"/>
        <v>12929.463</v>
      </c>
      <c r="K29" s="15"/>
      <c r="L29" s="100" t="s">
        <v>28</v>
      </c>
      <c r="M29" s="124">
        <f>IF(ISERROR('[39]Récolte_N'!$F$14)=TRUE,"",'[39]Récolte_N'!$F$14)</f>
        <v>6530</v>
      </c>
      <c r="N29" s="124">
        <f>IF(OR(M29="",M29=0),"",(O29/M29)*10)</f>
        <v>27.641653905053598</v>
      </c>
      <c r="O29" s="125">
        <f>IF(ISERROR('[39]Récolte_N'!$H$14)=TRUE,"",'[39]Récolte_N'!$H$14)</f>
        <v>18050</v>
      </c>
      <c r="P29" s="126">
        <f>'[3]AV'!$AI186</f>
        <v>5120.536999999999</v>
      </c>
    </row>
    <row r="30" spans="1:16" ht="12.75">
      <c r="A30" s="132" t="s">
        <v>29</v>
      </c>
      <c r="B30" s="124">
        <f>IF(ISERROR('[40]Récolte_N'!$F$14)=TRUE,"",'[40]Récolte_N'!$F$14)</f>
        <v>2500</v>
      </c>
      <c r="C30" s="124">
        <f t="shared" si="0"/>
        <v>30.996000000000002</v>
      </c>
      <c r="D30" s="125">
        <f>IF(ISERROR('[40]Récolte_N'!$H$14)=TRUE,"",'[40]Récolte_N'!$H$14)</f>
        <v>7749</v>
      </c>
      <c r="E30" s="125">
        <f>O30</f>
        <v>6120</v>
      </c>
      <c r="F30" s="126">
        <f>IF(ISERROR('[40]Récolte_N'!$I$14)=TRUE,"",'[40]Récolte_N'!$I$14)</f>
        <v>250</v>
      </c>
      <c r="G30" s="126">
        <f>P30</f>
        <v>302.107</v>
      </c>
      <c r="H30" s="127">
        <f t="shared" si="3"/>
        <v>-0.17247862512288703</v>
      </c>
      <c r="I30" s="128">
        <f t="shared" si="2"/>
        <v>7499</v>
      </c>
      <c r="J30" s="129">
        <f>O30-G30</f>
        <v>5817.893</v>
      </c>
      <c r="L30" s="100" t="s">
        <v>29</v>
      </c>
      <c r="M30" s="124">
        <f>IF(ISERROR('[41]Récolte_N'!$F$14)=TRUE,"",'[41]Récolte_N'!$F$14)</f>
        <v>2400</v>
      </c>
      <c r="N30" s="124">
        <f>IF(OR(M30="",M30=0),"",(O30/M30)*10)</f>
        <v>25.5</v>
      </c>
      <c r="O30" s="125">
        <f>IF(ISERROR('[41]Récolte_N'!$H$14)=TRUE,"",'[41]Récolte_N'!$H$14)</f>
        <v>6120</v>
      </c>
      <c r="P30" s="126">
        <f>'[3]AV'!$AI187</f>
        <v>302.107</v>
      </c>
    </row>
    <row r="31" spans="1:16" ht="12.75">
      <c r="A31" s="92"/>
      <c r="B31" s="137"/>
      <c r="C31" s="137"/>
      <c r="D31" s="33"/>
      <c r="E31" s="138"/>
      <c r="F31" s="139"/>
      <c r="G31" s="196"/>
      <c r="H31" s="140"/>
      <c r="I31" s="141"/>
      <c r="J31" s="142"/>
      <c r="L31" s="100"/>
      <c r="M31" s="137"/>
      <c r="N31" s="185"/>
      <c r="O31" s="33"/>
      <c r="P31" s="139"/>
    </row>
    <row r="32" spans="1:16" ht="15.75" thickBot="1">
      <c r="A32" s="144" t="s">
        <v>30</v>
      </c>
      <c r="B32" s="145">
        <f>IF(SUM(B11:B30)=0,"",SUM(B11:B30))</f>
        <v>82493</v>
      </c>
      <c r="C32" s="145">
        <f>IF(OR(B32="",B32=0),"",(D32/B32)*10)</f>
        <v>48.45159952965706</v>
      </c>
      <c r="D32" s="145">
        <f>IF(SUM(D11:D30)=0,"",SUM(D11:D30))</f>
        <v>399691.78</v>
      </c>
      <c r="E32" s="146">
        <f>IF(SUM(E11:E30)=0,"",SUM(E11:E30))</f>
        <v>328198</v>
      </c>
      <c r="F32" s="147">
        <f>IF(SUM(F11:F30)=0,"",SUM(F11:F30))</f>
        <v>207550</v>
      </c>
      <c r="G32" s="197">
        <f>IF(SUM(G11:G30)=0,"",SUM(G11:G30))</f>
        <v>141389.99300000002</v>
      </c>
      <c r="H32" s="149">
        <f>IF(OR(F32=0,F32=""),"",(F32/G32)-1)</f>
        <v>0.4679256685443076</v>
      </c>
      <c r="I32" s="153">
        <f>SUM(I11:I30)</f>
        <v>192141.78</v>
      </c>
      <c r="J32" s="150">
        <f>SUM(J11:J30)</f>
        <v>186808.007</v>
      </c>
      <c r="L32" s="151" t="s">
        <v>30</v>
      </c>
      <c r="M32" s="145">
        <f>IF(SUM(M11:M30)=0,"",SUM(M11:M30))</f>
        <v>79240</v>
      </c>
      <c r="N32" s="152">
        <f>IF(OR(M32="",M32=0),"",(O32/M32)*10)</f>
        <v>41.418223119636544</v>
      </c>
      <c r="O32" s="145">
        <f>IF(SUM(O11:O30)=0,"",SUM(O11:O30))</f>
        <v>328198</v>
      </c>
      <c r="P32" s="147">
        <f>IF(SUM(P11:P30)=0,"",SUM(P11:P30))</f>
        <v>141389.99300000002</v>
      </c>
    </row>
    <row r="33" spans="1:9" ht="12.75" thickTop="1">
      <c r="A33" s="159" t="s">
        <v>101</v>
      </c>
      <c r="B33" s="160">
        <f>M32</f>
        <v>79240</v>
      </c>
      <c r="C33" s="160">
        <f>(D33/B33)*10</f>
        <v>41.418223119636544</v>
      </c>
      <c r="D33" s="160">
        <f>O32</f>
        <v>328198</v>
      </c>
      <c r="E33" s="160"/>
      <c r="F33" s="160">
        <f>P32</f>
        <v>141389.99300000002</v>
      </c>
      <c r="G33" s="156"/>
      <c r="H33" s="157"/>
      <c r="I33" s="158"/>
    </row>
    <row r="34" spans="1:9" ht="12">
      <c r="A34" s="159" t="s">
        <v>31</v>
      </c>
      <c r="B34" s="163">
        <f>IF(OR(B32="",B32=0),"",(B32/B33)-1)</f>
        <v>0.0410524987380112</v>
      </c>
      <c r="C34" s="163">
        <f>IF(OR(C32="",C32=0),"",(C32/C33)-1)</f>
        <v>0.16981357190781954</v>
      </c>
      <c r="D34" s="163">
        <f>IF(OR(D32="",D32=0),"",(D32/D33)-1)</f>
        <v>0.21783734209227368</v>
      </c>
      <c r="E34" s="163"/>
      <c r="F34" s="163">
        <f>IF(OR(F32="",F32=0),"",(F32/F33)-1)</f>
        <v>0.4679256685443076</v>
      </c>
      <c r="G34" s="156"/>
      <c r="H34" s="157"/>
      <c r="I34" s="158"/>
    </row>
    <row r="35" spans="2:9" ht="12">
      <c r="B35" s="9"/>
      <c r="C35" s="9"/>
      <c r="D35" s="9"/>
      <c r="E35" s="9"/>
      <c r="F35" s="9"/>
      <c r="G35" s="156"/>
      <c r="H35" s="157"/>
      <c r="I35" s="158"/>
    </row>
    <row r="36" spans="2:9" ht="12.75" thickBot="1">
      <c r="B36" s="9"/>
      <c r="C36" s="9"/>
      <c r="D36" s="9"/>
      <c r="E36" s="9"/>
      <c r="F36" s="9"/>
      <c r="G36" s="156"/>
      <c r="H36" s="157"/>
      <c r="I36" s="158"/>
    </row>
    <row r="37" spans="1:7" ht="12.75">
      <c r="A37" s="165" t="s">
        <v>0</v>
      </c>
      <c r="B37" s="166" t="s">
        <v>4</v>
      </c>
      <c r="C37" s="167" t="s">
        <v>4</v>
      </c>
      <c r="D37" s="168" t="s">
        <v>4</v>
      </c>
      <c r="E37" s="168" t="s">
        <v>4</v>
      </c>
      <c r="F37" s="169" t="s">
        <v>45</v>
      </c>
      <c r="G37" s="170" t="s">
        <v>46</v>
      </c>
    </row>
    <row r="38" spans="1:7" ht="12">
      <c r="A38" s="92"/>
      <c r="B38" s="171" t="s">
        <v>47</v>
      </c>
      <c r="C38" s="172" t="s">
        <v>47</v>
      </c>
      <c r="D38" s="173" t="s">
        <v>47</v>
      </c>
      <c r="E38" s="173" t="s">
        <v>47</v>
      </c>
      <c r="F38" s="174" t="s">
        <v>48</v>
      </c>
      <c r="G38" s="175" t="s">
        <v>49</v>
      </c>
    </row>
    <row r="39" spans="1:7" ht="12.75">
      <c r="A39" s="92"/>
      <c r="B39" s="176" t="s">
        <v>110</v>
      </c>
      <c r="C39" s="177" t="s">
        <v>111</v>
      </c>
      <c r="D39" s="178" t="s">
        <v>110</v>
      </c>
      <c r="E39" s="178" t="s">
        <v>111</v>
      </c>
      <c r="F39" s="174" t="s">
        <v>50</v>
      </c>
      <c r="G39" s="175" t="s">
        <v>13</v>
      </c>
    </row>
    <row r="40" spans="1:7" ht="12">
      <c r="A40" s="92"/>
      <c r="B40" s="179" t="s">
        <v>51</v>
      </c>
      <c r="C40" s="180" t="s">
        <v>51</v>
      </c>
      <c r="D40" s="181" t="s">
        <v>52</v>
      </c>
      <c r="E40" s="181" t="s">
        <v>52</v>
      </c>
      <c r="F40" s="182" t="s">
        <v>47</v>
      </c>
      <c r="G40" s="183"/>
    </row>
    <row r="41" spans="1:7" ht="12">
      <c r="A41" s="92" t="s">
        <v>14</v>
      </c>
      <c r="B41" s="57">
        <f>'[42]AV'!$AI168</f>
        <v>2930.9</v>
      </c>
      <c r="C41" s="32">
        <f>'[3]AV'!$AE168</f>
        <v>1472.8</v>
      </c>
      <c r="D41" s="184">
        <f aca="true" t="shared" si="7" ref="D41:E60">IF(OR(F11="",F11=0),"",B41/F11)</f>
        <v>0.8748955223880597</v>
      </c>
      <c r="E41" s="49">
        <f t="shared" si="7"/>
        <v>0.9519746622713464</v>
      </c>
      <c r="F41" s="185">
        <f aca="true" t="shared" si="8" ref="F41:F62">IF(OR(D41="",D41=0),"",(D41-E41)*100)</f>
        <v>-7.707913988328674</v>
      </c>
      <c r="G41" s="156">
        <f aca="true" t="shared" si="9" ref="G41:G60">IF(D11="","",(F11/D11))</f>
        <v>0.4053236539624924</v>
      </c>
    </row>
    <row r="42" spans="1:7" ht="12">
      <c r="A42" s="92" t="s">
        <v>62</v>
      </c>
      <c r="B42" s="32">
        <f>'[42]AV'!$AI169</f>
        <v>5992.5</v>
      </c>
      <c r="C42" s="32">
        <f>'[3]AV'!$AE169</f>
        <v>4429.508</v>
      </c>
      <c r="D42" s="49">
        <f t="shared" si="7"/>
        <v>0.8560714285714286</v>
      </c>
      <c r="E42" s="49">
        <f t="shared" si="7"/>
        <v>0.8125656040747996</v>
      </c>
      <c r="F42" s="185">
        <f t="shared" si="8"/>
        <v>4.350582449662898</v>
      </c>
      <c r="G42" s="156">
        <f t="shared" si="9"/>
        <v>0.4229351700803577</v>
      </c>
    </row>
    <row r="43" spans="1:7" ht="12">
      <c r="A43" s="92" t="s">
        <v>15</v>
      </c>
      <c r="B43" s="32">
        <f>'[42]AV'!$AI170</f>
        <v>15198.6</v>
      </c>
      <c r="C43" s="32">
        <f>'[3]AV'!$AE170</f>
        <v>11746.925000000001</v>
      </c>
      <c r="D43" s="49">
        <f t="shared" si="7"/>
        <v>0.894035294117647</v>
      </c>
      <c r="E43" s="199">
        <f t="shared" si="7"/>
        <v>0.894820073135459</v>
      </c>
      <c r="F43" s="185">
        <f t="shared" si="8"/>
        <v>-0.07847790178119318</v>
      </c>
      <c r="G43" s="156">
        <f t="shared" si="9"/>
        <v>0.5092869982025164</v>
      </c>
    </row>
    <row r="44" spans="1:7" ht="12">
      <c r="A44" s="92" t="s">
        <v>59</v>
      </c>
      <c r="B44" s="32">
        <f>'[42]AV'!$AI171</f>
        <v>2524.3</v>
      </c>
      <c r="C44" s="32">
        <f>'[3]AV'!$AE171</f>
        <v>2021.6860000000001</v>
      </c>
      <c r="D44" s="49">
        <f t="shared" si="7"/>
        <v>0.9708846153846155</v>
      </c>
      <c r="E44" s="199">
        <f t="shared" si="7"/>
        <v>0.9336376978515608</v>
      </c>
      <c r="F44" s="185">
        <f t="shared" si="8"/>
        <v>3.7246917533054646</v>
      </c>
      <c r="G44" s="156">
        <f t="shared" si="9"/>
        <v>0.3965530389689621</v>
      </c>
    </row>
    <row r="45" spans="1:7" ht="12">
      <c r="A45" s="92" t="s">
        <v>16</v>
      </c>
      <c r="B45" s="32">
        <f>'[42]AV'!$AI172</f>
        <v>5520.8</v>
      </c>
      <c r="C45" s="32">
        <f>'[3]AV'!$AE172</f>
        <v>5817.967</v>
      </c>
      <c r="D45" s="49">
        <f t="shared" si="7"/>
        <v>0.7886857142857143</v>
      </c>
      <c r="E45" s="199">
        <f t="shared" si="7"/>
        <v>0.8799024630602963</v>
      </c>
      <c r="F45" s="185">
        <f t="shared" si="8"/>
        <v>-9.121674877458197</v>
      </c>
      <c r="G45" s="156">
        <f t="shared" si="9"/>
        <v>0.4557291666666667</v>
      </c>
    </row>
    <row r="46" spans="1:7" ht="12">
      <c r="A46" s="92" t="s">
        <v>17</v>
      </c>
      <c r="B46" s="32">
        <f>'[42]AV'!$AI173</f>
        <v>12313.6</v>
      </c>
      <c r="C46" s="32">
        <f>'[3]AV'!$AE173</f>
        <v>6883.385</v>
      </c>
      <c r="D46" s="49">
        <f t="shared" si="7"/>
        <v>0.9121185185185186</v>
      </c>
      <c r="E46" s="199">
        <f t="shared" si="7"/>
        <v>0.8810298628483587</v>
      </c>
      <c r="F46" s="185">
        <f t="shared" si="8"/>
        <v>3.1088655670159837</v>
      </c>
      <c r="G46" s="156">
        <f t="shared" si="9"/>
        <v>0.7758620689655172</v>
      </c>
    </row>
    <row r="47" spans="1:7" ht="12">
      <c r="A47" s="92" t="s">
        <v>18</v>
      </c>
      <c r="B47" s="32">
        <f>'[42]AV'!$AI174</f>
        <v>3553.2</v>
      </c>
      <c r="C47" s="32">
        <f>'[3]AV'!$AE174</f>
        <v>4251.365</v>
      </c>
      <c r="D47" s="49">
        <f t="shared" si="7"/>
        <v>0.987</v>
      </c>
      <c r="E47" s="199">
        <f t="shared" si="7"/>
        <v>0.9831234556909774</v>
      </c>
      <c r="F47" s="185">
        <f t="shared" si="8"/>
        <v>0.38765443090226226</v>
      </c>
      <c r="G47" s="156">
        <f t="shared" si="9"/>
        <v>0.46936114732724904</v>
      </c>
    </row>
    <row r="48" spans="1:7" ht="12">
      <c r="A48" s="92" t="s">
        <v>20</v>
      </c>
      <c r="B48" s="32">
        <f>'[42]AV'!$AI175</f>
        <v>701.6</v>
      </c>
      <c r="C48" s="32">
        <f>'[3]AV'!$AE175</f>
        <v>165.33599999999998</v>
      </c>
      <c r="D48" s="49">
        <f t="shared" si="7"/>
        <v>0.9354666666666667</v>
      </c>
      <c r="E48" s="199">
        <f t="shared" si="7"/>
        <v>0.8800272520172879</v>
      </c>
      <c r="F48" s="185">
        <f t="shared" si="8"/>
        <v>5.543941464937873</v>
      </c>
      <c r="G48" s="156">
        <f t="shared" si="9"/>
        <v>0.16853932584269662</v>
      </c>
    </row>
    <row r="49" spans="1:7" ht="12">
      <c r="A49" s="92" t="s">
        <v>42</v>
      </c>
      <c r="B49" s="32">
        <f>'[42]AV'!$AI176</f>
        <v>14226.1</v>
      </c>
      <c r="C49" s="32">
        <f>'[3]AV'!$AE176</f>
        <v>7946.561000000001</v>
      </c>
      <c r="D49" s="49">
        <f t="shared" si="7"/>
        <v>0.8727668711656442</v>
      </c>
      <c r="E49" s="199">
        <f t="shared" si="7"/>
        <v>0.9564227691984766</v>
      </c>
      <c r="F49" s="185">
        <f t="shared" si="8"/>
        <v>-8.365589803283235</v>
      </c>
      <c r="G49" s="156">
        <f t="shared" si="9"/>
        <v>0.8399464083273215</v>
      </c>
    </row>
    <row r="50" spans="1:7" ht="12">
      <c r="A50" s="92" t="s">
        <v>21</v>
      </c>
      <c r="B50" s="32">
        <f>'[42]AV'!$AI177</f>
        <v>10574.4</v>
      </c>
      <c r="C50" s="32">
        <f>'[3]AV'!$AE177</f>
        <v>2350.74</v>
      </c>
      <c r="D50" s="49">
        <f t="shared" si="7"/>
        <v>0.9613090909090909</v>
      </c>
      <c r="E50" s="199">
        <f t="shared" si="7"/>
        <v>0.9178634180625512</v>
      </c>
      <c r="F50" s="185">
        <f t="shared" si="8"/>
        <v>4.344567284653966</v>
      </c>
      <c r="G50" s="156">
        <f t="shared" si="9"/>
        <v>0.43845663265306123</v>
      </c>
    </row>
    <row r="51" spans="1:7" ht="12">
      <c r="A51" s="92" t="s">
        <v>60</v>
      </c>
      <c r="B51" s="32">
        <f>'[42]AV'!$AI178</f>
        <v>1075.8</v>
      </c>
      <c r="C51" s="32">
        <f>'[3]AV'!$AE178</f>
        <v>588.2</v>
      </c>
      <c r="D51" s="49">
        <f t="shared" si="7"/>
        <v>0.978</v>
      </c>
      <c r="E51" s="199">
        <f t="shared" si="7"/>
        <v>0.7876272094268881</v>
      </c>
      <c r="F51" s="185">
        <f t="shared" si="8"/>
        <v>19.037279057311185</v>
      </c>
      <c r="G51" s="156">
        <f t="shared" si="9"/>
        <v>0.3384615384615385</v>
      </c>
    </row>
    <row r="52" spans="1:7" ht="12">
      <c r="A52" s="92" t="s">
        <v>22</v>
      </c>
      <c r="B52" s="32">
        <f>'[42]AV'!$AI179</f>
        <v>30637.1</v>
      </c>
      <c r="C52" s="32">
        <f>'[3]AV'!$AE179</f>
        <v>30559.55</v>
      </c>
      <c r="D52" s="49">
        <f t="shared" si="7"/>
        <v>0.9710649762282092</v>
      </c>
      <c r="E52" s="199">
        <f t="shared" si="7"/>
        <v>0.9929640184961767</v>
      </c>
      <c r="F52" s="185">
        <f t="shared" si="8"/>
        <v>-2.189904226796746</v>
      </c>
      <c r="G52" s="156">
        <f t="shared" si="9"/>
        <v>0.5787610294792068</v>
      </c>
    </row>
    <row r="53" spans="1:7" ht="12">
      <c r="A53" s="92" t="s">
        <v>23</v>
      </c>
      <c r="B53" s="32">
        <f>'[42]AV'!$AI180</f>
        <v>12978.9</v>
      </c>
      <c r="C53" s="32">
        <f>'[3]AV'!$AE180</f>
        <v>6931.09</v>
      </c>
      <c r="D53" s="49">
        <f t="shared" si="7"/>
        <v>0.9337338129496403</v>
      </c>
      <c r="E53" s="199">
        <f t="shared" si="7"/>
        <v>0.9385120761957377</v>
      </c>
      <c r="F53" s="185">
        <f t="shared" si="8"/>
        <v>-0.4778263246097425</v>
      </c>
      <c r="G53" s="156">
        <f t="shared" si="9"/>
        <v>0.4641843379529137</v>
      </c>
    </row>
    <row r="54" spans="1:7" ht="12">
      <c r="A54" s="92" t="s">
        <v>24</v>
      </c>
      <c r="B54" s="32">
        <f>'[42]AV'!$AI181</f>
        <v>22144</v>
      </c>
      <c r="C54" s="32">
        <f>'[3]AV'!$AE181</f>
        <v>14909.576000000001</v>
      </c>
      <c r="D54" s="49">
        <f t="shared" si="7"/>
        <v>0.8201481481481482</v>
      </c>
      <c r="E54" s="199">
        <f t="shared" si="7"/>
        <v>0.854586557779346</v>
      </c>
      <c r="F54" s="185">
        <f t="shared" si="8"/>
        <v>-3.443840963119782</v>
      </c>
      <c r="G54" s="156">
        <f t="shared" si="9"/>
        <v>0.6</v>
      </c>
    </row>
    <row r="55" spans="1:7" ht="12">
      <c r="A55" s="92" t="s">
        <v>25</v>
      </c>
      <c r="B55" s="32">
        <f>'[42]AV'!$AI182</f>
        <v>7886.8</v>
      </c>
      <c r="C55" s="32">
        <f>'[3]AV'!$AE182</f>
        <v>5443.78</v>
      </c>
      <c r="D55" s="49">
        <f t="shared" si="7"/>
        <v>0.9278588235294117</v>
      </c>
      <c r="E55" s="199">
        <f t="shared" si="7"/>
        <v>0.8812912312511635</v>
      </c>
      <c r="F55" s="185">
        <f t="shared" si="8"/>
        <v>4.656759227824825</v>
      </c>
      <c r="G55" s="156">
        <f t="shared" si="9"/>
        <v>0.6451612903225806</v>
      </c>
    </row>
    <row r="56" spans="1:7" ht="12">
      <c r="A56" s="92" t="s">
        <v>26</v>
      </c>
      <c r="B56" s="32">
        <f>'[42]AV'!$AI183</f>
        <v>6319.8</v>
      </c>
      <c r="C56" s="32">
        <f>'[3]AV'!$AE183</f>
        <v>3591.3</v>
      </c>
      <c r="D56" s="49">
        <f t="shared" si="7"/>
        <v>0.9432537313432836</v>
      </c>
      <c r="E56" s="199">
        <f t="shared" si="7"/>
        <v>0.9546759530012228</v>
      </c>
      <c r="F56" s="185">
        <f t="shared" si="8"/>
        <v>-1.1422221657939158</v>
      </c>
      <c r="G56" s="156">
        <f t="shared" si="9"/>
        <v>0.28798624543305396</v>
      </c>
    </row>
    <row r="57" spans="1:7" ht="12">
      <c r="A57" s="92" t="s">
        <v>27</v>
      </c>
      <c r="B57" s="32">
        <f>'[42]AV'!$AI184</f>
        <v>2465.9</v>
      </c>
      <c r="C57" s="32">
        <f>'[3]AV'!$AE184</f>
        <v>1398.94</v>
      </c>
      <c r="D57" s="49">
        <f t="shared" si="7"/>
        <v>0.7587384615384616</v>
      </c>
      <c r="E57" s="199">
        <f t="shared" si="7"/>
        <v>0.7282807879721794</v>
      </c>
      <c r="F57" s="185">
        <f t="shared" si="8"/>
        <v>3.045767356628215</v>
      </c>
      <c r="G57" s="156">
        <f t="shared" si="9"/>
        <v>0.3549088812398441</v>
      </c>
    </row>
    <row r="58" spans="1:7" ht="12">
      <c r="A58" s="92" t="s">
        <v>61</v>
      </c>
      <c r="B58" s="32">
        <f>'[42]AV'!$AI185</f>
        <v>22392.4</v>
      </c>
      <c r="C58" s="32">
        <f>'[3]AV'!$AE185</f>
        <v>14024.166</v>
      </c>
      <c r="D58" s="49">
        <f t="shared" si="7"/>
        <v>0.8885873015873016</v>
      </c>
      <c r="E58" s="199">
        <f t="shared" si="7"/>
        <v>0.8958457497592092</v>
      </c>
      <c r="F58" s="185">
        <f t="shared" si="8"/>
        <v>-0.7258448171907572</v>
      </c>
      <c r="G58" s="156">
        <f t="shared" si="9"/>
        <v>0.7143869596031184</v>
      </c>
    </row>
    <row r="59" spans="1:7" ht="12">
      <c r="A59" s="92" t="s">
        <v>28</v>
      </c>
      <c r="B59" s="32">
        <f>'[42]AV'!$AI186</f>
        <v>7507.6</v>
      </c>
      <c r="C59" s="32">
        <f>'[3]AV'!$AE186</f>
        <v>4802.041</v>
      </c>
      <c r="D59" s="49">
        <f t="shared" si="7"/>
        <v>0.93845</v>
      </c>
      <c r="E59" s="199">
        <f t="shared" si="7"/>
        <v>0.9378002736822331</v>
      </c>
      <c r="F59" s="185">
        <f t="shared" si="8"/>
        <v>0.0649726317766941</v>
      </c>
      <c r="G59" s="156">
        <f t="shared" si="9"/>
        <v>0.3300874731803928</v>
      </c>
    </row>
    <row r="60" spans="1:7" ht="12">
      <c r="A60" s="92" t="s">
        <v>29</v>
      </c>
      <c r="B60" s="32">
        <f>'[42]AV'!$AI187</f>
        <v>243.6</v>
      </c>
      <c r="C60" s="32">
        <f>'[3]AV'!$AE187</f>
        <v>301.267</v>
      </c>
      <c r="D60" s="49">
        <f t="shared" si="7"/>
        <v>0.9743999999999999</v>
      </c>
      <c r="E60" s="199">
        <f t="shared" si="7"/>
        <v>0.9972195281804128</v>
      </c>
      <c r="F60" s="185">
        <f t="shared" si="8"/>
        <v>-2.2819528180412885</v>
      </c>
      <c r="G60" s="156">
        <f t="shared" si="9"/>
        <v>0.0322622273841786</v>
      </c>
    </row>
    <row r="61" spans="1:7" ht="12">
      <c r="A61" s="92"/>
      <c r="B61" s="32"/>
      <c r="C61" s="32"/>
      <c r="D61" s="186"/>
      <c r="E61" s="49">
        <f>IF(OR(G31="",G31=0),"",C61/G31)</f>
      </c>
      <c r="F61" s="185"/>
      <c r="G61" s="156"/>
    </row>
    <row r="62" spans="1:7" ht="12.75" thickBot="1">
      <c r="A62" s="187" t="s">
        <v>30</v>
      </c>
      <c r="B62" s="188">
        <f>IF(SUM(B41:B60)=0,"",SUM(B41:B60))</f>
        <v>187187.89999999997</v>
      </c>
      <c r="C62" s="188">
        <f>IF(SUM(C41:C60)=0,"",SUM(C41:C60))</f>
        <v>129636.183</v>
      </c>
      <c r="D62" s="189">
        <f>IF(OR(F32="",F32=0),"",B62/F32)</f>
        <v>0.9018930378222113</v>
      </c>
      <c r="E62" s="190">
        <f>IF(OR(G32="",G32=0),"",C62/G32)</f>
        <v>0.9168695764770283</v>
      </c>
      <c r="F62" s="191">
        <f t="shared" si="8"/>
        <v>-1.4976538654816962</v>
      </c>
      <c r="G62" s="192">
        <f>IF(D32="","",(F32/D32))</f>
        <v>0.5192751274494561</v>
      </c>
    </row>
    <row r="63" spans="2:7" ht="10.5">
      <c r="B63" s="9"/>
      <c r="C63" s="9"/>
      <c r="D63" s="9"/>
      <c r="E63" s="9"/>
      <c r="F63" s="9"/>
      <c r="G63" s="9"/>
    </row>
  </sheetData>
  <mergeCells count="1">
    <mergeCell ref="B7:E7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C1" sqref="C1"/>
    </sheetView>
  </sheetViews>
  <sheetFormatPr defaultColWidth="12" defaultRowHeight="11.25"/>
  <cols>
    <col min="1" max="1" width="33.66015625" style="9" customWidth="1"/>
    <col min="2" max="2" width="14.66015625" style="69" customWidth="1"/>
    <col min="3" max="3" width="14.66015625" style="70" customWidth="1"/>
    <col min="4" max="4" width="14.16015625" style="69" customWidth="1"/>
    <col min="5" max="6" width="14.66015625" style="69" customWidth="1"/>
    <col min="7" max="7" width="14.5" style="73" customWidth="1"/>
    <col min="8" max="8" width="16.5" style="71" customWidth="1"/>
    <col min="9" max="9" width="14.66015625" style="9" customWidth="1"/>
    <col min="10" max="10" width="13.66015625" style="9" customWidth="1"/>
    <col min="11" max="11" width="22" style="9" customWidth="1"/>
    <col min="12" max="12" width="24" style="9" bestFit="1" customWidth="1"/>
    <col min="13" max="14" width="10.66015625" style="9" customWidth="1"/>
    <col min="15" max="15" width="11.5" style="9" customWidth="1"/>
    <col min="16" max="16384" width="11.5" style="9" customWidth="1"/>
  </cols>
  <sheetData>
    <row r="1" ht="12">
      <c r="A1" s="72"/>
    </row>
    <row r="2" spans="1:4" ht="11.25" thickBot="1">
      <c r="A2" s="74"/>
      <c r="D2" s="75"/>
    </row>
    <row r="3" ht="15" customHeight="1" hidden="1"/>
    <row r="4" spans="1:9" ht="30">
      <c r="A4" s="78" t="s">
        <v>90</v>
      </c>
      <c r="B4" s="78"/>
      <c r="C4" s="79"/>
      <c r="D4" s="80"/>
      <c r="E4" s="80"/>
      <c r="F4" s="80"/>
      <c r="G4" s="80"/>
      <c r="H4" s="81"/>
      <c r="I4" s="82"/>
    </row>
    <row r="5" spans="1:7" ht="15" customHeight="1">
      <c r="A5" s="83"/>
      <c r="B5" s="15"/>
      <c r="C5" s="15"/>
      <c r="D5" s="15"/>
      <c r="E5" s="15"/>
      <c r="F5" s="15"/>
      <c r="G5" s="15"/>
    </row>
    <row r="6" ht="11.25" thickBot="1"/>
    <row r="7" spans="1:16" ht="16.5" thickTop="1">
      <c r="A7" s="84" t="s">
        <v>0</v>
      </c>
      <c r="B7" s="300" t="s">
        <v>1</v>
      </c>
      <c r="C7" s="301"/>
      <c r="D7" s="301"/>
      <c r="E7" s="302"/>
      <c r="F7" s="85" t="s">
        <v>86</v>
      </c>
      <c r="G7" s="85" t="s">
        <v>63</v>
      </c>
      <c r="H7" s="86"/>
      <c r="I7" s="87" t="s">
        <v>3</v>
      </c>
      <c r="J7" s="87"/>
      <c r="L7" s="88" t="s">
        <v>0</v>
      </c>
      <c r="M7" s="89"/>
      <c r="N7" s="90" t="s">
        <v>1</v>
      </c>
      <c r="O7" s="91"/>
      <c r="P7" s="85" t="s">
        <v>63</v>
      </c>
    </row>
    <row r="8" spans="1:16" ht="12.75">
      <c r="A8" s="92"/>
      <c r="B8" s="93" t="s">
        <v>86</v>
      </c>
      <c r="C8" s="94" t="s">
        <v>86</v>
      </c>
      <c r="D8" s="94" t="s">
        <v>86</v>
      </c>
      <c r="E8" s="95" t="s">
        <v>63</v>
      </c>
      <c r="F8" s="96" t="s">
        <v>4</v>
      </c>
      <c r="G8" s="96" t="s">
        <v>4</v>
      </c>
      <c r="H8" s="97" t="s">
        <v>2</v>
      </c>
      <c r="I8" s="98"/>
      <c r="J8" s="99"/>
      <c r="L8" s="100" t="s">
        <v>87</v>
      </c>
      <c r="M8" s="101"/>
      <c r="N8" s="102"/>
      <c r="O8" s="103"/>
      <c r="P8" s="96" t="s">
        <v>4</v>
      </c>
    </row>
    <row r="9" spans="1:16" ht="12" customHeight="1">
      <c r="A9" s="92"/>
      <c r="B9" s="104" t="s">
        <v>5</v>
      </c>
      <c r="C9" s="105" t="s">
        <v>6</v>
      </c>
      <c r="D9" s="106" t="s">
        <v>7</v>
      </c>
      <c r="E9" s="107" t="s">
        <v>7</v>
      </c>
      <c r="F9" s="103" t="s">
        <v>8</v>
      </c>
      <c r="G9" s="103" t="s">
        <v>8</v>
      </c>
      <c r="H9" s="108" t="s">
        <v>13</v>
      </c>
      <c r="I9" s="109" t="s">
        <v>88</v>
      </c>
      <c r="J9" s="109" t="s">
        <v>64</v>
      </c>
      <c r="K9" s="110"/>
      <c r="L9" s="100" t="s">
        <v>89</v>
      </c>
      <c r="M9" s="111" t="s">
        <v>5</v>
      </c>
      <c r="N9" s="112" t="s">
        <v>6</v>
      </c>
      <c r="O9" s="111" t="s">
        <v>7</v>
      </c>
      <c r="P9" s="103" t="s">
        <v>8</v>
      </c>
    </row>
    <row r="10" spans="1:16" ht="12">
      <c r="A10" s="113"/>
      <c r="B10" s="114" t="s">
        <v>9</v>
      </c>
      <c r="C10" s="115" t="s">
        <v>10</v>
      </c>
      <c r="D10" s="116" t="s">
        <v>11</v>
      </c>
      <c r="E10" s="117" t="s">
        <v>11</v>
      </c>
      <c r="F10" s="118" t="s">
        <v>12</v>
      </c>
      <c r="G10" s="118" t="s">
        <v>43</v>
      </c>
      <c r="H10" s="119"/>
      <c r="I10" s="120"/>
      <c r="J10" s="121"/>
      <c r="L10" s="122"/>
      <c r="M10" s="118" t="s">
        <v>9</v>
      </c>
      <c r="N10" s="115" t="s">
        <v>10</v>
      </c>
      <c r="O10" s="118" t="s">
        <v>11</v>
      </c>
      <c r="P10" s="118" t="s">
        <v>43</v>
      </c>
    </row>
    <row r="11" spans="1:16" ht="13.5" customHeight="1">
      <c r="A11" s="123" t="s">
        <v>14</v>
      </c>
      <c r="B11" s="124">
        <f>IF(ISERROR('[1]Récolte_N'!$F$10)=TRUE,"",'[1]Récolte_N'!$F$10)</f>
        <v>415</v>
      </c>
      <c r="C11" s="124">
        <f aca="true" t="shared" si="0" ref="C11:C30">IF(OR(B11="",B11=0),"",(D11/B11)*10)</f>
        <v>41.20481927710843</v>
      </c>
      <c r="D11" s="125">
        <f>IF(ISERROR('[1]Récolte_N'!$H$10)=TRUE,"",'[1]Récolte_N'!$H$10)</f>
        <v>1710</v>
      </c>
      <c r="E11" s="125">
        <f>O11</f>
        <v>1365</v>
      </c>
      <c r="F11" s="126">
        <f>IF(ISERROR('[1]Récolte_N'!$I$10)=TRUE,"",'[1]Récolte_N'!$I$10)</f>
        <v>850</v>
      </c>
      <c r="G11" s="126">
        <f>P11</f>
        <v>319.68</v>
      </c>
      <c r="H11" s="127">
        <f>IF(OR(G11=0,G11=""),"",(F11/G11)-1)</f>
        <v>1.6589089089089089</v>
      </c>
      <c r="I11" s="128">
        <f>D11-F11</f>
        <v>860</v>
      </c>
      <c r="J11" s="129">
        <f>O11-G11</f>
        <v>1045.32</v>
      </c>
      <c r="K11" s="130"/>
      <c r="L11" s="131" t="s">
        <v>14</v>
      </c>
      <c r="M11" s="124">
        <f>IF(ISERROR('[2]Récolte_N'!$F$10)=TRUE,"",'[2]Récolte_N'!$F$10)</f>
        <v>395</v>
      </c>
      <c r="N11" s="124">
        <f aca="true" t="shared" si="1" ref="N11:N18">IF(OR(M11="",M11=0),"",(O11/M11)*10)</f>
        <v>34.55696202531646</v>
      </c>
      <c r="O11" s="125">
        <f>IF(ISERROR('[2]Récolte_N'!$H$10)=TRUE,"",'[2]Récolte_N'!$H$10)</f>
        <v>1365</v>
      </c>
      <c r="P11" s="126">
        <f>'[3]SE'!$AI168</f>
        <v>319.68</v>
      </c>
    </row>
    <row r="12" spans="1:16" ht="13.5" customHeight="1">
      <c r="A12" s="132" t="s">
        <v>62</v>
      </c>
      <c r="B12" s="124">
        <f>IF(ISERROR('[4]Récolte_N'!$F$10)=TRUE,"",'[4]Récolte_N'!$F$10)</f>
        <v>6040</v>
      </c>
      <c r="C12" s="124">
        <f t="shared" si="0"/>
        <v>45.937086092715234</v>
      </c>
      <c r="D12" s="125">
        <f>IF(ISERROR('[4]Récolte_N'!$H$10)=TRUE,"",'[4]Récolte_N'!$H$10)</f>
        <v>27746</v>
      </c>
      <c r="E12" s="125">
        <f>O12</f>
        <v>21115</v>
      </c>
      <c r="F12" s="126">
        <f>IF(ISERROR('[4]Récolte_N'!$I$10)=TRUE,"",'[4]Récolte_N'!$I$10)</f>
        <v>6500</v>
      </c>
      <c r="G12" s="126">
        <f>P12</f>
        <v>4489.729000000001</v>
      </c>
      <c r="H12" s="127">
        <f>IF(OR(G12=0,G12=""),"",(F12/G12)-1)</f>
        <v>0.4477488507658254</v>
      </c>
      <c r="I12" s="128">
        <f aca="true" t="shared" si="2" ref="I12:I30">D12-F12</f>
        <v>21246</v>
      </c>
      <c r="J12" s="129">
        <f>O12-G12</f>
        <v>16625.271</v>
      </c>
      <c r="K12" s="130"/>
      <c r="L12" s="133" t="s">
        <v>62</v>
      </c>
      <c r="M12" s="124">
        <f>IF(ISERROR('[5]Récolte_N'!$F$10)=TRUE,"",'[5]Récolte_N'!$F$10)</f>
        <v>5140</v>
      </c>
      <c r="N12" s="124">
        <f t="shared" si="1"/>
        <v>41.079766536964975</v>
      </c>
      <c r="O12" s="125">
        <f>IF(ISERROR('[5]Récolte_N'!$H$10)=TRUE,"",'[5]Récolte_N'!$H$10)</f>
        <v>21115</v>
      </c>
      <c r="P12" s="126">
        <f>'[3]SE'!$AI169</f>
        <v>4489.729000000001</v>
      </c>
    </row>
    <row r="13" spans="1:16" ht="13.5" customHeight="1">
      <c r="A13" s="132" t="s">
        <v>15</v>
      </c>
      <c r="B13" s="124">
        <f>IF(ISERROR('[6]Récolte_N'!$F$10)=TRUE,"",'[6]Récolte_N'!$F$10)</f>
        <v>2160</v>
      </c>
      <c r="C13" s="124">
        <f t="shared" si="0"/>
        <v>51.02777777777778</v>
      </c>
      <c r="D13" s="125">
        <f>IF(ISERROR('[6]Récolte_N'!$H$10)=TRUE,"",'[6]Récolte_N'!$H$10)</f>
        <v>11022</v>
      </c>
      <c r="E13" s="134">
        <f>O13</f>
        <v>8624</v>
      </c>
      <c r="F13" s="126">
        <f>IF(ISERROR('[6]Récolte_N'!$I$10)=TRUE,"",'[6]Récolte_N'!$I$10)</f>
        <v>6300</v>
      </c>
      <c r="G13" s="135">
        <f>P13</f>
        <v>4380.265</v>
      </c>
      <c r="H13" s="127">
        <f aca="true" t="shared" si="3" ref="H13:H30">IF(OR(G13=0,G13=""),"",(F13/G13)-1)</f>
        <v>0.4382691458165202</v>
      </c>
      <c r="I13" s="128">
        <f t="shared" si="2"/>
        <v>4722</v>
      </c>
      <c r="J13" s="136">
        <f>O13-G13</f>
        <v>4243.735</v>
      </c>
      <c r="K13" s="130"/>
      <c r="L13" s="100" t="s">
        <v>15</v>
      </c>
      <c r="M13" s="124">
        <f>IF(ISERROR('[7]Récolte_N'!$F$10)=TRUE,"",'[7]Récolte_N'!$F$10)</f>
        <v>1760</v>
      </c>
      <c r="N13" s="124">
        <f t="shared" si="1"/>
        <v>49</v>
      </c>
      <c r="O13" s="125">
        <f>IF(ISERROR('[7]Récolte_N'!$H$10)=TRUE,"",'[7]Récolte_N'!$H$10)</f>
        <v>8624</v>
      </c>
      <c r="P13" s="126">
        <f>'[3]SE'!$AI170</f>
        <v>4380.265</v>
      </c>
    </row>
    <row r="14" spans="1:16" ht="13.5" customHeight="1">
      <c r="A14" s="132" t="s">
        <v>59</v>
      </c>
      <c r="B14" s="124">
        <f>IF(ISERROR('[8]Récolte_N'!$F$10)=TRUE,"",'[8]Récolte_N'!$F$10)</f>
        <v>1600</v>
      </c>
      <c r="C14" s="124">
        <f t="shared" si="0"/>
        <v>53</v>
      </c>
      <c r="D14" s="125">
        <f>IF(ISERROR('[8]Récolte_N'!$H$10)=TRUE,"",'[8]Récolte_N'!$H$10)</f>
        <v>8480</v>
      </c>
      <c r="E14" s="134">
        <f aca="true" t="shared" si="4" ref="E14:E29">O14</f>
        <v>7800</v>
      </c>
      <c r="F14" s="126">
        <f>IF(ISERROR('[8]Récolte_N'!$I$10)=TRUE,"",'[8]Récolte_N'!$I$10)</f>
        <v>5000</v>
      </c>
      <c r="G14" s="135">
        <f aca="true" t="shared" si="5" ref="G14:G29">P14</f>
        <v>4516.969</v>
      </c>
      <c r="H14" s="127">
        <f t="shared" si="3"/>
        <v>0.10693697477224218</v>
      </c>
      <c r="I14" s="128">
        <f t="shared" si="2"/>
        <v>3480</v>
      </c>
      <c r="J14" s="136">
        <f aca="true" t="shared" si="6" ref="J14:J29">O14-G14</f>
        <v>3283.031</v>
      </c>
      <c r="K14" s="130"/>
      <c r="L14" s="100" t="s">
        <v>59</v>
      </c>
      <c r="M14" s="124">
        <f>IF(ISERROR('[9]Récolte_N'!$F$10)=TRUE,"",'[9]Récolte_N'!$F$10)</f>
        <v>1500</v>
      </c>
      <c r="N14" s="124">
        <f t="shared" si="1"/>
        <v>52</v>
      </c>
      <c r="O14" s="125">
        <f>IF(ISERROR('[9]Récolte_N'!$H$10)=TRUE,"",'[9]Récolte_N'!$H$10)</f>
        <v>7800</v>
      </c>
      <c r="P14" s="126">
        <f>'[3]SE'!$AI171</f>
        <v>4516.969</v>
      </c>
    </row>
    <row r="15" spans="1:16" ht="13.5" customHeight="1">
      <c r="A15" s="132" t="s">
        <v>16</v>
      </c>
      <c r="B15" s="124">
        <f>IF(ISERROR('[10]Récolte_N'!$F$10)=TRUE,"",'[10]Récolte_N'!$F$10)</f>
        <v>200</v>
      </c>
      <c r="C15" s="124">
        <f t="shared" si="0"/>
        <v>70</v>
      </c>
      <c r="D15" s="125">
        <f>IF(ISERROR('[10]Récolte_N'!$H$10)=TRUE,"",'[10]Récolte_N'!$H$10)</f>
        <v>1400</v>
      </c>
      <c r="E15" s="134">
        <f t="shared" si="4"/>
        <v>1200</v>
      </c>
      <c r="F15" s="126">
        <f>IF(ISERROR('[10]Récolte_N'!$I$10)=TRUE,"",'[10]Récolte_N'!$I$10)</f>
        <v>1000</v>
      </c>
      <c r="G15" s="135">
        <f t="shared" si="5"/>
        <v>1149.82</v>
      </c>
      <c r="H15" s="127">
        <f>IF(OR(G15=0,G15=""),"",(F15/G15)-1)</f>
        <v>-0.13029865544172126</v>
      </c>
      <c r="I15" s="128">
        <f t="shared" si="2"/>
        <v>400</v>
      </c>
      <c r="J15" s="136">
        <f t="shared" si="6"/>
        <v>50.180000000000064</v>
      </c>
      <c r="K15" s="130"/>
      <c r="L15" s="100" t="s">
        <v>16</v>
      </c>
      <c r="M15" s="124">
        <f>IF(ISERROR('[11]Récolte_N'!$F$10)=TRUE,"",'[11]Récolte_N'!$F$10)</f>
        <v>200</v>
      </c>
      <c r="N15" s="124">
        <f t="shared" si="1"/>
        <v>60</v>
      </c>
      <c r="O15" s="125">
        <f>IF(ISERROR('[11]Récolte_N'!$H$10)=TRUE,"",'[11]Récolte_N'!$H$10)</f>
        <v>1200</v>
      </c>
      <c r="P15" s="126">
        <f>'[3]SE'!$AI172</f>
        <v>1149.82</v>
      </c>
    </row>
    <row r="16" spans="1:16" ht="13.5" customHeight="1">
      <c r="A16" s="132" t="s">
        <v>17</v>
      </c>
      <c r="B16" s="124">
        <f>IF(ISERROR('[12]Récolte_N'!$F$10)=TRUE,"",'[12]Récolte_N'!$F$10)</f>
        <v>930</v>
      </c>
      <c r="C16" s="124">
        <f t="shared" si="0"/>
        <v>61.29032258064516</v>
      </c>
      <c r="D16" s="125">
        <f>IF(ISERROR('[12]Récolte_N'!$H$10)=TRUE,"",'[12]Récolte_N'!$H$10)</f>
        <v>5700</v>
      </c>
      <c r="E16" s="134">
        <f t="shared" si="4"/>
        <v>3600</v>
      </c>
      <c r="F16" s="126">
        <f>IF(ISERROR('[12]Récolte_N'!$I$10)=TRUE,"",'[12]Récolte_N'!$I$10)</f>
        <v>3000</v>
      </c>
      <c r="G16" s="135">
        <f t="shared" si="5"/>
        <v>1969.1369999999997</v>
      </c>
      <c r="H16" s="127">
        <f t="shared" si="3"/>
        <v>0.5235100452634838</v>
      </c>
      <c r="I16" s="128">
        <f t="shared" si="2"/>
        <v>2700</v>
      </c>
      <c r="J16" s="136">
        <f t="shared" si="6"/>
        <v>1630.8630000000003</v>
      </c>
      <c r="K16" s="130"/>
      <c r="L16" s="100" t="s">
        <v>17</v>
      </c>
      <c r="M16" s="124">
        <f>IF(ISERROR('[13]Récolte_N'!$F$10)=TRUE,"",'[13]Récolte_N'!$F$10)</f>
        <v>700</v>
      </c>
      <c r="N16" s="124">
        <f t="shared" si="1"/>
        <v>51.42857142857143</v>
      </c>
      <c r="O16" s="125">
        <f>IF(ISERROR('[13]Récolte_N'!$H$10)=TRUE,"",'[13]Récolte_N'!$H$10)</f>
        <v>3600</v>
      </c>
      <c r="P16" s="126">
        <f>'[3]SE'!$AI173</f>
        <v>1969.1369999999997</v>
      </c>
    </row>
    <row r="17" spans="1:16" ht="13.5" customHeight="1">
      <c r="A17" s="132" t="s">
        <v>18</v>
      </c>
      <c r="B17" s="124">
        <f>IF(ISERROR('[14]Récolte_N'!$F$10)=TRUE,"",'[14]Récolte_N'!$F$10)</f>
        <v>3535</v>
      </c>
      <c r="C17" s="124">
        <f t="shared" si="0"/>
        <v>46.16690240452617</v>
      </c>
      <c r="D17" s="125">
        <f>IF(ISERROR('[14]Récolte_N'!$H$10)=TRUE,"",'[14]Récolte_N'!$H$10)</f>
        <v>16320</v>
      </c>
      <c r="E17" s="134">
        <f t="shared" si="4"/>
        <v>11700</v>
      </c>
      <c r="F17" s="126">
        <f>IF(ISERROR('[14]Récolte_N'!$I$10)=TRUE,"",'[14]Récolte_N'!$I$10)</f>
        <v>6800</v>
      </c>
      <c r="G17" s="135">
        <f t="shared" si="5"/>
        <v>4772.733000000001</v>
      </c>
      <c r="H17" s="127">
        <f t="shared" si="3"/>
        <v>0.42476019504967044</v>
      </c>
      <c r="I17" s="128">
        <f t="shared" si="2"/>
        <v>9520</v>
      </c>
      <c r="J17" s="136">
        <f t="shared" si="6"/>
        <v>6927.266999999999</v>
      </c>
      <c r="K17" s="130"/>
      <c r="L17" s="100" t="s">
        <v>18</v>
      </c>
      <c r="M17" s="124">
        <f>IF(ISERROR('[15]Récolte_N'!$F$10)=TRUE,"",'[15]Récolte_N'!$F$10)</f>
        <v>3340</v>
      </c>
      <c r="N17" s="124">
        <f t="shared" si="1"/>
        <v>35.02994011976048</v>
      </c>
      <c r="O17" s="125">
        <f>IF(ISERROR('[15]Récolte_N'!$H$10)=TRUE,"",'[15]Récolte_N'!$H$10)</f>
        <v>11700</v>
      </c>
      <c r="P17" s="126">
        <f>'[3]SE'!$AI174</f>
        <v>4772.733000000001</v>
      </c>
    </row>
    <row r="18" spans="1:16" ht="13.5" customHeight="1">
      <c r="A18" s="132" t="s">
        <v>20</v>
      </c>
      <c r="B18" s="124">
        <f>IF(ISERROR('[16]Récolte_N'!$F$10)=TRUE,"",'[16]Récolte_N'!$F$10)</f>
        <v>500</v>
      </c>
      <c r="C18" s="124">
        <f t="shared" si="0"/>
        <v>29.5</v>
      </c>
      <c r="D18" s="125">
        <f>IF(ISERROR('[16]Récolte_N'!$H$10)=TRUE,"",'[16]Récolte_N'!$H$10)</f>
        <v>1475</v>
      </c>
      <c r="E18" s="134">
        <f t="shared" si="4"/>
        <v>1600</v>
      </c>
      <c r="F18" s="126">
        <f>IF(ISERROR('[16]Récolte_N'!$I$10)=TRUE,"",'[16]Récolte_N'!$I$10)</f>
        <v>950</v>
      </c>
      <c r="G18" s="135">
        <f t="shared" si="5"/>
        <v>980.9129999999999</v>
      </c>
      <c r="H18" s="127">
        <f>IF(OR(G18=0,G18=""),"",(F18/G18)-1)</f>
        <v>-0.03151451759738111</v>
      </c>
      <c r="I18" s="128">
        <f t="shared" si="2"/>
        <v>525</v>
      </c>
      <c r="J18" s="136">
        <f t="shared" si="6"/>
        <v>619.0870000000001</v>
      </c>
      <c r="K18" s="130"/>
      <c r="L18" s="100" t="s">
        <v>20</v>
      </c>
      <c r="M18" s="124">
        <f>IF(ISERROR('[17]Récolte_N'!$F$10)=TRUE,"",'[17]Récolte_N'!$F$10)</f>
        <v>550</v>
      </c>
      <c r="N18" s="124">
        <f t="shared" si="1"/>
        <v>29.090909090909093</v>
      </c>
      <c r="O18" s="125">
        <f>IF(ISERROR('[17]Récolte_N'!$H$10)=TRUE,"",'[17]Récolte_N'!$H$10)</f>
        <v>1600</v>
      </c>
      <c r="P18" s="126">
        <f>'[3]SE'!$AI175</f>
        <v>980.9129999999999</v>
      </c>
    </row>
    <row r="19" spans="1:16" ht="13.5" customHeight="1">
      <c r="A19" s="132" t="s">
        <v>42</v>
      </c>
      <c r="B19" s="124">
        <f>IF(ISERROR('[18]Récolte_N'!$F$10)=TRUE,"",'[18]Récolte_N'!$F$10)</f>
        <v>310</v>
      </c>
      <c r="C19" s="124">
        <f>IF(OR(B19="",B19=0),"",(D19/B19)*10)</f>
        <v>45</v>
      </c>
      <c r="D19" s="125">
        <f>IF(ISERROR('[18]Récolte_N'!$H$10)=TRUE,"",'[18]Récolte_N'!$H$10)</f>
        <v>1395</v>
      </c>
      <c r="E19" s="134">
        <f t="shared" si="4"/>
        <v>1372</v>
      </c>
      <c r="F19" s="126">
        <f>IF(ISERROR('[18]Récolte_N'!$I$10)=TRUE,"",'[18]Récolte_N'!$I$10)</f>
        <v>1200</v>
      </c>
      <c r="G19" s="135">
        <f t="shared" si="5"/>
        <v>924.362</v>
      </c>
      <c r="H19" s="127">
        <f>IF(OR(G19=0,G19=""),"",(F19/G19)-1)</f>
        <v>0.29819269939698945</v>
      </c>
      <c r="I19" s="128">
        <f t="shared" si="2"/>
        <v>195</v>
      </c>
      <c r="J19" s="136">
        <f t="shared" si="6"/>
        <v>447.63800000000003</v>
      </c>
      <c r="K19" s="130"/>
      <c r="L19" s="100" t="s">
        <v>42</v>
      </c>
      <c r="M19" s="124">
        <f>IF(ISERROR('[19]Récolte_N'!$F$10)=TRUE,"",'[19]Récolte_N'!$F$10)</f>
        <v>285</v>
      </c>
      <c r="N19" s="124">
        <f>IF(OR(M19="",M19=0),"",(O19/M19)*10)</f>
        <v>48.14035087719298</v>
      </c>
      <c r="O19" s="125">
        <f>IF(ISERROR('[19]Récolte_N'!$H$10)=TRUE,"",'[19]Récolte_N'!$H$10)</f>
        <v>1372</v>
      </c>
      <c r="P19" s="126">
        <f>'[3]SE'!$AI176</f>
        <v>924.362</v>
      </c>
    </row>
    <row r="20" spans="1:16" ht="13.5" customHeight="1">
      <c r="A20" s="132" t="s">
        <v>21</v>
      </c>
      <c r="B20" s="124">
        <f>IF(ISERROR('[20]Récolte_N'!$F$10)=TRUE,"",'[20]Récolte_N'!$F$10)</f>
        <v>885</v>
      </c>
      <c r="C20" s="124">
        <f>IF(OR(B20="",B20=0),"",(D20/B20)*10)</f>
        <v>45.98870056497175</v>
      </c>
      <c r="D20" s="125">
        <f>IF(ISERROR('[20]Récolte_N'!$H$10)=TRUE,"",'[20]Récolte_N'!$H$10)</f>
        <v>4070</v>
      </c>
      <c r="E20" s="134">
        <f t="shared" si="4"/>
        <v>3610</v>
      </c>
      <c r="F20" s="126">
        <f>IF(ISERROR('[20]Récolte_N'!$I$10)=TRUE,"",'[20]Récolte_N'!$I$10)</f>
        <v>1000</v>
      </c>
      <c r="G20" s="135">
        <f t="shared" si="5"/>
        <v>847.16</v>
      </c>
      <c r="H20" s="127">
        <f t="shared" si="3"/>
        <v>0.1804145615940318</v>
      </c>
      <c r="I20" s="128">
        <f t="shared" si="2"/>
        <v>3070</v>
      </c>
      <c r="J20" s="136">
        <f t="shared" si="6"/>
        <v>2762.84</v>
      </c>
      <c r="K20" s="130"/>
      <c r="L20" s="100" t="s">
        <v>21</v>
      </c>
      <c r="M20" s="124">
        <f>IF(ISERROR('[21]Récolte_N'!$F$10)=TRUE,"",'[21]Récolte_N'!$F$10)</f>
        <v>750</v>
      </c>
      <c r="N20" s="124">
        <f>IF(OR(M20="",M20=0),"",(O20/M20)*10)</f>
        <v>48.13333333333333</v>
      </c>
      <c r="O20" s="125">
        <f>IF(ISERROR('[21]Récolte_N'!$H$10)=TRUE,"",'[21]Récolte_N'!$H$10)</f>
        <v>3610</v>
      </c>
      <c r="P20" s="126">
        <f>'[3]SE'!$AI177</f>
        <v>847.16</v>
      </c>
    </row>
    <row r="21" spans="1:16" ht="13.5" customHeight="1">
      <c r="A21" s="132" t="s">
        <v>60</v>
      </c>
      <c r="B21" s="124">
        <f>IF(ISERROR('[22]Récolte_N'!$F$10)=TRUE,"",'[22]Récolte_N'!$F$10)</f>
        <v>190</v>
      </c>
      <c r="C21" s="124">
        <f>IF(OR(B21="",B21=0),"",(D21/B21)*10)</f>
        <v>44.73684210526316</v>
      </c>
      <c r="D21" s="125">
        <f>IF(ISERROR('[22]Récolte_N'!$H$10)=TRUE,"",'[22]Récolte_N'!$H$10)</f>
        <v>850</v>
      </c>
      <c r="E21" s="134">
        <f t="shared" si="4"/>
        <v>770</v>
      </c>
      <c r="F21" s="126">
        <f>IF(ISERROR('[22]Récolte_N'!$I$10)=TRUE,"",'[22]Récolte_N'!$I$10)</f>
        <v>450</v>
      </c>
      <c r="G21" s="135">
        <f t="shared" si="5"/>
        <v>1389.9</v>
      </c>
      <c r="H21" s="127">
        <f t="shared" si="3"/>
        <v>-0.6762357004101014</v>
      </c>
      <c r="I21" s="128">
        <f t="shared" si="2"/>
        <v>400</v>
      </c>
      <c r="J21" s="136">
        <f t="shared" si="6"/>
        <v>-619.9000000000001</v>
      </c>
      <c r="K21" s="130"/>
      <c r="L21" s="100" t="s">
        <v>60</v>
      </c>
      <c r="M21" s="124">
        <f>IF(ISERROR('[23]Récolte_N'!$F$10)=TRUE,"",'[23]Récolte_N'!$F$10)</f>
        <v>170</v>
      </c>
      <c r="N21" s="124">
        <f>IF(OR(M21="",M21=0),"",(O21/M21)*10)</f>
        <v>45.294117647058826</v>
      </c>
      <c r="O21" s="125">
        <f>IF(ISERROR('[23]Récolte_N'!$H$10)=TRUE,"",'[23]Récolte_N'!$H$10)</f>
        <v>770</v>
      </c>
      <c r="P21" s="126">
        <f>'[3]SE'!$AI178</f>
        <v>1389.9</v>
      </c>
    </row>
    <row r="22" spans="1:16" ht="13.5" customHeight="1">
      <c r="A22" s="132" t="s">
        <v>22</v>
      </c>
      <c r="B22" s="124">
        <f>IF(ISERROR('[24]Récolte_N'!$F$10)=TRUE,"",'[24]Récolte_N'!$F$10)</f>
        <v>458</v>
      </c>
      <c r="C22" s="124">
        <f t="shared" si="0"/>
        <v>41.31004366812227</v>
      </c>
      <c r="D22" s="125">
        <f>IF(ISERROR('[24]Récolte_N'!$H$10)=TRUE,"",'[24]Récolte_N'!$H$10)</f>
        <v>1892</v>
      </c>
      <c r="E22" s="134">
        <f t="shared" si="4"/>
        <v>1898.4</v>
      </c>
      <c r="F22" s="126">
        <f>IF(ISERROR('[24]Récolte_N'!$I$10)=TRUE,"",'[24]Récolte_N'!$I$10)</f>
        <v>655</v>
      </c>
      <c r="G22" s="135">
        <f t="shared" si="5"/>
        <v>833.21</v>
      </c>
      <c r="H22" s="127">
        <f t="shared" si="3"/>
        <v>-0.21388365478090765</v>
      </c>
      <c r="I22" s="128">
        <f t="shared" si="2"/>
        <v>1237</v>
      </c>
      <c r="J22" s="136">
        <f t="shared" si="6"/>
        <v>1065.19</v>
      </c>
      <c r="K22" s="130"/>
      <c r="L22" s="100" t="s">
        <v>22</v>
      </c>
      <c r="M22" s="124">
        <f>IF(ISERROR('[25]Récolte_N'!$F$10)=TRUE,"",'[25]Récolte_N'!$F$10)</f>
        <v>438</v>
      </c>
      <c r="N22" s="124">
        <f aca="true" t="shared" si="7" ref="N22:N30">IF(OR(M22="",M22=0),"",(O22/M22)*10)</f>
        <v>43.34246575342466</v>
      </c>
      <c r="O22" s="125">
        <f>IF(ISERROR('[25]Récolte_N'!$H$10)=TRUE,"",'[25]Récolte_N'!$H$10)</f>
        <v>1898.4</v>
      </c>
      <c r="P22" s="126">
        <f>'[3]SE'!$AI179</f>
        <v>833.21</v>
      </c>
    </row>
    <row r="23" spans="1:16" ht="13.5" customHeight="1">
      <c r="A23" s="132" t="s">
        <v>23</v>
      </c>
      <c r="B23" s="124">
        <f>IF(ISERROR('[26]Récolte_N'!$F$10)=TRUE,"",'[26]Récolte_N'!$F$10)</f>
        <v>1665</v>
      </c>
      <c r="C23" s="124">
        <f t="shared" si="0"/>
        <v>61.08108108108108</v>
      </c>
      <c r="D23" s="125">
        <f>IF(ISERROR('[26]Récolte_N'!$H$10)=TRUE,"",'[26]Récolte_N'!$H$10)</f>
        <v>10170</v>
      </c>
      <c r="E23" s="134">
        <f t="shared" si="4"/>
        <v>7040</v>
      </c>
      <c r="F23" s="126">
        <f>IF(ISERROR('[26]Récolte_N'!$I$10)=TRUE,"",'[26]Récolte_N'!$I$10)</f>
        <v>5300</v>
      </c>
      <c r="G23" s="135">
        <f t="shared" si="5"/>
        <v>3296.18</v>
      </c>
      <c r="H23" s="127">
        <f t="shared" si="3"/>
        <v>0.6079218974691918</v>
      </c>
      <c r="I23" s="128">
        <f t="shared" si="2"/>
        <v>4870</v>
      </c>
      <c r="J23" s="136">
        <f t="shared" si="6"/>
        <v>3743.82</v>
      </c>
      <c r="K23" s="130"/>
      <c r="L23" s="100" t="s">
        <v>23</v>
      </c>
      <c r="M23" s="124">
        <f>IF(ISERROR('[27]Récolte_N'!$F$10)=TRUE,"",'[27]Récolte_N'!$F$10)</f>
        <v>1500</v>
      </c>
      <c r="N23" s="124">
        <f t="shared" si="7"/>
        <v>46.93333333333334</v>
      </c>
      <c r="O23" s="125">
        <f>IF(ISERROR('[27]Récolte_N'!$H$10)=TRUE,"",'[27]Récolte_N'!$H$10)</f>
        <v>7040</v>
      </c>
      <c r="P23" s="126">
        <f>'[3]SE'!$AI180</f>
        <v>3296.18</v>
      </c>
    </row>
    <row r="24" spans="1:16" ht="13.5" customHeight="1">
      <c r="A24" s="132" t="s">
        <v>24</v>
      </c>
      <c r="B24" s="124">
        <f>IF(ISERROR('[28]Récolte_N'!$F$10)=TRUE,"",'[28]Récolte_N'!$F$10)</f>
        <v>8000</v>
      </c>
      <c r="C24" s="124">
        <f t="shared" si="0"/>
        <v>58.75</v>
      </c>
      <c r="D24" s="125">
        <f>IF(ISERROR('[28]Récolte_N'!$H$10)=TRUE,"",'[28]Récolte_N'!$H$10)</f>
        <v>47000</v>
      </c>
      <c r="E24" s="134">
        <f t="shared" si="4"/>
        <v>37200</v>
      </c>
      <c r="F24" s="126">
        <f>IF(ISERROR('[28]Récolte_N'!$I$10)=TRUE,"",'[28]Récolte_N'!$I$10)</f>
        <v>35000</v>
      </c>
      <c r="G24" s="135">
        <f t="shared" si="5"/>
        <v>29396.885</v>
      </c>
      <c r="H24" s="127">
        <f t="shared" si="3"/>
        <v>0.19060233762862966</v>
      </c>
      <c r="I24" s="128">
        <f t="shared" si="2"/>
        <v>12000</v>
      </c>
      <c r="J24" s="136">
        <f t="shared" si="6"/>
        <v>7803.115000000002</v>
      </c>
      <c r="K24" s="130"/>
      <c r="L24" s="100" t="s">
        <v>24</v>
      </c>
      <c r="M24" s="124">
        <f>IF(ISERROR('[29]Récolte_N'!$F$10)=TRUE,"",'[29]Récolte_N'!$F$10)</f>
        <v>6900</v>
      </c>
      <c r="N24" s="124">
        <f t="shared" si="7"/>
        <v>53.91304347826087</v>
      </c>
      <c r="O24" s="125">
        <f>IF(ISERROR('[29]Récolte_N'!$H$10)=TRUE,"",'[29]Récolte_N'!$H$10)</f>
        <v>37200</v>
      </c>
      <c r="P24" s="126">
        <f>'[3]SE'!$AI181</f>
        <v>29396.885</v>
      </c>
    </row>
    <row r="25" spans="1:16" ht="13.5" customHeight="1">
      <c r="A25" s="132" t="s">
        <v>25</v>
      </c>
      <c r="B25" s="124">
        <f>IF(ISERROR('[30]Récolte_N'!$F$10)=TRUE,"",'[30]Récolte_N'!$F$10)</f>
        <v>720</v>
      </c>
      <c r="C25" s="124">
        <f t="shared" si="0"/>
        <v>62</v>
      </c>
      <c r="D25" s="125">
        <f>IF(ISERROR('[30]Récolte_N'!$H$10)=TRUE,"",'[30]Récolte_N'!$H$10)</f>
        <v>4464</v>
      </c>
      <c r="E25" s="134">
        <f t="shared" si="4"/>
        <v>3720</v>
      </c>
      <c r="F25" s="126">
        <f>IF(ISERROR('[30]Récolte_N'!$I$10)=TRUE,"",'[30]Récolte_N'!$I$10)</f>
        <v>3700</v>
      </c>
      <c r="G25" s="135">
        <f t="shared" si="5"/>
        <v>3532.1619999999994</v>
      </c>
      <c r="H25" s="127">
        <f t="shared" si="3"/>
        <v>0.04751707311272835</v>
      </c>
      <c r="I25" s="128">
        <f t="shared" si="2"/>
        <v>764</v>
      </c>
      <c r="J25" s="136">
        <f t="shared" si="6"/>
        <v>187.83800000000065</v>
      </c>
      <c r="K25" s="130"/>
      <c r="L25" s="100" t="s">
        <v>25</v>
      </c>
      <c r="M25" s="124">
        <f>IF(ISERROR('[31]Récolte_N'!$F$10)=TRUE,"",'[31]Récolte_N'!$F$10)</f>
        <v>620</v>
      </c>
      <c r="N25" s="124">
        <f t="shared" si="7"/>
        <v>60</v>
      </c>
      <c r="O25" s="125">
        <f>IF(ISERROR('[31]Récolte_N'!$H$10)=TRUE,"",'[31]Récolte_N'!$H$10)</f>
        <v>3720</v>
      </c>
      <c r="P25" s="126">
        <f>'[3]SE'!$AI182</f>
        <v>3532.1619999999994</v>
      </c>
    </row>
    <row r="26" spans="1:16" ht="13.5" customHeight="1">
      <c r="A26" s="132" t="s">
        <v>26</v>
      </c>
      <c r="B26" s="124">
        <f>IF(ISERROR('[32]Récolte_N'!$F$10)=TRUE,"",'[32]Récolte_N'!$F$10)</f>
        <v>680</v>
      </c>
      <c r="C26" s="124">
        <f t="shared" si="0"/>
        <v>50.3235294117647</v>
      </c>
      <c r="D26" s="125">
        <f>IF(ISERROR('[32]Récolte_N'!$H$10)=TRUE,"",'[32]Récolte_N'!$H$10)</f>
        <v>3422</v>
      </c>
      <c r="E26" s="134">
        <f t="shared" si="4"/>
        <v>2080</v>
      </c>
      <c r="F26" s="126">
        <f>IF(ISERROR('[32]Récolte_N'!$I$10)=TRUE,"",'[32]Récolte_N'!$I$10)</f>
        <v>1800</v>
      </c>
      <c r="G26" s="135">
        <f t="shared" si="5"/>
        <v>1225.5</v>
      </c>
      <c r="H26" s="127">
        <f t="shared" si="3"/>
        <v>0.46878824969400235</v>
      </c>
      <c r="I26" s="128">
        <f t="shared" si="2"/>
        <v>1622</v>
      </c>
      <c r="J26" s="136">
        <f t="shared" si="6"/>
        <v>854.5</v>
      </c>
      <c r="K26" s="130"/>
      <c r="L26" s="100" t="s">
        <v>26</v>
      </c>
      <c r="M26" s="124">
        <f>IF(ISERROR('[33]Récolte_N'!$F$10)=TRUE,"",'[33]Récolte_N'!$F$10)</f>
        <v>520</v>
      </c>
      <c r="N26" s="124">
        <f t="shared" si="7"/>
        <v>40</v>
      </c>
      <c r="O26" s="125">
        <f>IF(ISERROR('[33]Récolte_N'!$H$10)=TRUE,"",'[33]Récolte_N'!$H$10)</f>
        <v>2080</v>
      </c>
      <c r="P26" s="126">
        <f>'[3]SE'!$AI183</f>
        <v>1225.5</v>
      </c>
    </row>
    <row r="27" spans="1:16" ht="13.5" customHeight="1">
      <c r="A27" s="132" t="s">
        <v>27</v>
      </c>
      <c r="B27" s="124">
        <f>IF(ISERROR('[34]Récolte_N'!$F$10)=TRUE,"",'[34]Récolte_N'!$F$10)</f>
        <v>62</v>
      </c>
      <c r="C27" s="124">
        <f t="shared" si="0"/>
        <v>50</v>
      </c>
      <c r="D27" s="125">
        <f>IF(ISERROR('[34]Récolte_N'!$H$10)=TRUE,"",'[34]Récolte_N'!$H$10)</f>
        <v>310</v>
      </c>
      <c r="E27" s="134">
        <f t="shared" si="4"/>
        <v>403</v>
      </c>
      <c r="F27" s="126">
        <f>IF(ISERROR('[34]Récolte_N'!$I$10)=TRUE,"",'[34]Récolte_N'!$I$10)</f>
        <v>330</v>
      </c>
      <c r="G27" s="135">
        <f t="shared" si="5"/>
        <v>273.5</v>
      </c>
      <c r="H27" s="127">
        <f t="shared" si="3"/>
        <v>0.206581352833638</v>
      </c>
      <c r="I27" s="128">
        <f t="shared" si="2"/>
        <v>-20</v>
      </c>
      <c r="J27" s="136">
        <f t="shared" si="6"/>
        <v>129.5</v>
      </c>
      <c r="K27" s="130"/>
      <c r="L27" s="100" t="s">
        <v>27</v>
      </c>
      <c r="M27" s="124">
        <f>IF(ISERROR('[35]Récolte_N'!$F$10)=TRUE,"",'[35]Récolte_N'!$F$10)</f>
        <v>62</v>
      </c>
      <c r="N27" s="124">
        <f t="shared" si="7"/>
        <v>65</v>
      </c>
      <c r="O27" s="125">
        <f>IF(ISERROR('[35]Récolte_N'!$H$10)=TRUE,"",'[35]Récolte_N'!$H$10)</f>
        <v>403</v>
      </c>
      <c r="P27" s="126">
        <f>'[3]SE'!$AI184</f>
        <v>273.5</v>
      </c>
    </row>
    <row r="28" spans="1:16" ht="12.75">
      <c r="A28" s="132" t="s">
        <v>61</v>
      </c>
      <c r="B28" s="124">
        <f>IF(ISERROR('[36]Récolte_N'!$F$10)=TRUE,"",'[36]Récolte_N'!$F$10)</f>
        <v>420</v>
      </c>
      <c r="C28" s="124">
        <f t="shared" si="0"/>
        <v>55</v>
      </c>
      <c r="D28" s="125">
        <f>IF(ISERROR('[36]Récolte_N'!$H$10)=TRUE,"",'[36]Récolte_N'!$H$10)</f>
        <v>2310</v>
      </c>
      <c r="E28" s="134">
        <f t="shared" si="4"/>
        <v>3132</v>
      </c>
      <c r="F28" s="126">
        <f>IF(ISERROR('[36]Récolte_N'!$I$10)=TRUE,"",'[36]Récolte_N'!$I$10)</f>
        <v>2300</v>
      </c>
      <c r="G28" s="135">
        <f t="shared" si="5"/>
        <v>1075.22</v>
      </c>
      <c r="H28" s="127">
        <f>IF(OR(G28=0,G28=""),"",(F28/G28)-1)</f>
        <v>1.1390971150090214</v>
      </c>
      <c r="I28" s="128">
        <f t="shared" si="2"/>
        <v>10</v>
      </c>
      <c r="J28" s="136">
        <f t="shared" si="6"/>
        <v>2056.7799999999997</v>
      </c>
      <c r="L28" s="100" t="s">
        <v>61</v>
      </c>
      <c r="M28" s="124">
        <f>IF(ISERROR('[37]Récolte_N'!$F$10)=TRUE,"",'[37]Récolte_N'!$F$10)</f>
        <v>540</v>
      </c>
      <c r="N28" s="124">
        <f t="shared" si="7"/>
        <v>58</v>
      </c>
      <c r="O28" s="125">
        <f>IF(ISERROR('[37]Récolte_N'!$H$10)=TRUE,"",'[37]Récolte_N'!$H$10)</f>
        <v>3132</v>
      </c>
      <c r="P28" s="126">
        <f>'[3]SE'!$AI185</f>
        <v>1075.22</v>
      </c>
    </row>
    <row r="29" spans="1:16" ht="12.75">
      <c r="A29" s="132" t="s">
        <v>28</v>
      </c>
      <c r="B29" s="124">
        <f>IF(ISERROR('[38]Récolte_N'!$F$10)=TRUE,"",'[38]Récolte_N'!$F$10)</f>
        <v>1346</v>
      </c>
      <c r="C29" s="124">
        <f t="shared" si="0"/>
        <v>40.28974739970282</v>
      </c>
      <c r="D29" s="125">
        <f>IF(ISERROR('[38]Récolte_N'!$H$10)=TRUE,"",'[38]Récolte_N'!$H$10)</f>
        <v>5423</v>
      </c>
      <c r="E29" s="134">
        <f t="shared" si="4"/>
        <v>3250</v>
      </c>
      <c r="F29" s="126">
        <f>IF(ISERROR('[38]Récolte_N'!$I$10)=TRUE,"",'[38]Récolte_N'!$I$10)</f>
        <v>2500</v>
      </c>
      <c r="G29" s="135">
        <f t="shared" si="5"/>
        <v>1334.8719999999998</v>
      </c>
      <c r="H29" s="127">
        <f t="shared" si="3"/>
        <v>0.872838744089321</v>
      </c>
      <c r="I29" s="128">
        <f t="shared" si="2"/>
        <v>2923</v>
      </c>
      <c r="J29" s="136">
        <f t="shared" si="6"/>
        <v>1915.1280000000002</v>
      </c>
      <c r="K29" s="15"/>
      <c r="L29" s="100" t="s">
        <v>28</v>
      </c>
      <c r="M29" s="124">
        <f>IF(ISERROR('[39]Récolte_N'!$F$10)=TRUE,"",'[39]Récolte_N'!$F$10)</f>
        <v>940</v>
      </c>
      <c r="N29" s="124">
        <f t="shared" si="7"/>
        <v>34.57446808510638</v>
      </c>
      <c r="O29" s="125">
        <f>IF(ISERROR('[39]Récolte_N'!$H$10)=TRUE,"",'[39]Récolte_N'!$H$10)</f>
        <v>3250</v>
      </c>
      <c r="P29" s="126">
        <f>'[3]SE'!$AI186</f>
        <v>1334.8719999999998</v>
      </c>
    </row>
    <row r="30" spans="1:16" ht="12.75">
      <c r="A30" s="132" t="s">
        <v>29</v>
      </c>
      <c r="B30" s="124">
        <f>IF(ISERROR('[40]Récolte_N'!$F$10)=TRUE,"",'[40]Récolte_N'!$F$10)</f>
        <v>1700</v>
      </c>
      <c r="C30" s="124">
        <f t="shared" si="0"/>
        <v>35.18235294117647</v>
      </c>
      <c r="D30" s="125">
        <f>IF(ISERROR('[40]Récolte_N'!$H$10)=TRUE,"",'[40]Récolte_N'!$H$10)</f>
        <v>5981</v>
      </c>
      <c r="E30" s="125">
        <f>O30</f>
        <v>4365</v>
      </c>
      <c r="F30" s="126">
        <f>IF(ISERROR('[40]Récolte_N'!$I$10)=TRUE,"",'[40]Récolte_N'!$I$10)</f>
        <v>300</v>
      </c>
      <c r="G30" s="126">
        <f>P30</f>
        <v>360.08</v>
      </c>
      <c r="H30" s="127">
        <f t="shared" si="3"/>
        <v>-0.16685181070873134</v>
      </c>
      <c r="I30" s="128">
        <f t="shared" si="2"/>
        <v>5681</v>
      </c>
      <c r="J30" s="129">
        <f>O30-G30</f>
        <v>4004.92</v>
      </c>
      <c r="L30" s="100" t="s">
        <v>29</v>
      </c>
      <c r="M30" s="124">
        <f>IF(ISERROR('[41]Récolte_N'!$F$10)=TRUE,"",'[41]Récolte_N'!$F$10)</f>
        <v>1540</v>
      </c>
      <c r="N30" s="124">
        <f t="shared" si="7"/>
        <v>28.344155844155843</v>
      </c>
      <c r="O30" s="125">
        <f>IF(ISERROR('[41]Récolte_N'!$H$10)=TRUE,"",'[41]Récolte_N'!$H$10)</f>
        <v>4365</v>
      </c>
      <c r="P30" s="126">
        <f>'[3]SE'!$AI187</f>
        <v>360.08</v>
      </c>
    </row>
    <row r="31" spans="1:16" ht="12.75">
      <c r="A31" s="92"/>
      <c r="B31" s="137"/>
      <c r="C31" s="137"/>
      <c r="D31" s="33"/>
      <c r="E31" s="138"/>
      <c r="F31" s="139"/>
      <c r="G31" s="39"/>
      <c r="H31" s="140"/>
      <c r="I31" s="141"/>
      <c r="J31" s="142"/>
      <c r="L31" s="100"/>
      <c r="M31" s="143"/>
      <c r="N31" s="143"/>
      <c r="O31" s="143"/>
      <c r="P31" s="203"/>
    </row>
    <row r="32" spans="1:16" ht="15.75" thickBot="1">
      <c r="A32" s="144" t="s">
        <v>30</v>
      </c>
      <c r="B32" s="145">
        <f>IF(SUM(B11:B30)=0,"",SUM(B11:B30))</f>
        <v>31816</v>
      </c>
      <c r="C32" s="145">
        <f>IF(OR(B32="",B32=0),"",(D32/B32)*10)</f>
        <v>50.647472969575055</v>
      </c>
      <c r="D32" s="145">
        <f>IF(SUM(D11:D30)=0,"",SUM(D11:D30))</f>
        <v>161140</v>
      </c>
      <c r="E32" s="146">
        <f>IF(SUM(E11:E30)=0,"",SUM(E11:E30))</f>
        <v>125844.4</v>
      </c>
      <c r="F32" s="147">
        <f>IF(SUM(F11:F30)=0,"",SUM(F11:F30))</f>
        <v>84935</v>
      </c>
      <c r="G32" s="148">
        <f>IF(SUM(G11:G30)=0,"",SUM(G11:G30))</f>
        <v>67068.277</v>
      </c>
      <c r="H32" s="149">
        <f>IF(OR(F32=0,F32=""),"",(F32/G32)-1)</f>
        <v>0.26639603399979994</v>
      </c>
      <c r="I32" s="153">
        <f>SUM(I11:I30)</f>
        <v>76205</v>
      </c>
      <c r="J32" s="150">
        <f>SUM(J11:J30)</f>
        <v>58776.12300000001</v>
      </c>
      <c r="L32" s="151" t="s">
        <v>30</v>
      </c>
      <c r="M32" s="152">
        <f>IF(SUM(M11:M30)=0,"",SUM(M11:M30))</f>
        <v>27850</v>
      </c>
      <c r="N32" s="152">
        <f>IF(OR(M32="",M32=0),"",(O32/M32)*10)</f>
        <v>45.186499102333926</v>
      </c>
      <c r="O32" s="153">
        <f>IF(SUM(O11:O30)=0,"",SUM(O11:O30))</f>
        <v>125844.4</v>
      </c>
      <c r="P32" s="202">
        <f>IF(SUM(P11:P30)=0,"",SUM(P11:P30))</f>
        <v>67068.277</v>
      </c>
    </row>
    <row r="33" spans="1:9" ht="12.75" thickTop="1">
      <c r="A33" s="159" t="s">
        <v>101</v>
      </c>
      <c r="B33" s="160">
        <f>M32</f>
        <v>27850</v>
      </c>
      <c r="C33" s="160">
        <f>(D33/B33)*10</f>
        <v>45.186499102333926</v>
      </c>
      <c r="D33" s="160">
        <f>O32</f>
        <v>125844.4</v>
      </c>
      <c r="F33" s="160">
        <f>P32</f>
        <v>67068.277</v>
      </c>
      <c r="G33" s="156"/>
      <c r="H33" s="157"/>
      <c r="I33" s="158"/>
    </row>
    <row r="34" spans="1:9" ht="12">
      <c r="A34" s="159" t="s">
        <v>31</v>
      </c>
      <c r="B34" s="163">
        <f>IF(OR(B32="",B32=0),"",(B32/B33)-1)</f>
        <v>0.14240574506283665</v>
      </c>
      <c r="C34" s="163">
        <f>IF(OR(C32="",C32=0),"",(C32/C33)-1)</f>
        <v>0.12085410411799447</v>
      </c>
      <c r="D34" s="163">
        <f>IF(OR(D32="",D32=0),"",(D32/D33)-1)</f>
        <v>0.2804701679216557</v>
      </c>
      <c r="F34" s="163">
        <f>IF(OR(F32="",F32=0),"",(F32/F33)-1)</f>
        <v>0.26639603399979994</v>
      </c>
      <c r="G34" s="156"/>
      <c r="H34" s="157"/>
      <c r="I34" s="158"/>
    </row>
    <row r="35" spans="7:9" ht="12">
      <c r="G35" s="156"/>
      <c r="H35" s="157"/>
      <c r="I35" s="158"/>
    </row>
    <row r="36" spans="7:9" ht="12.75" thickBot="1">
      <c r="G36" s="156"/>
      <c r="H36" s="157"/>
      <c r="I36" s="158"/>
    </row>
    <row r="37" spans="1:7" ht="12.75">
      <c r="A37" s="165" t="s">
        <v>0</v>
      </c>
      <c r="B37" s="166" t="s">
        <v>4</v>
      </c>
      <c r="C37" s="167" t="s">
        <v>4</v>
      </c>
      <c r="D37" s="168" t="s">
        <v>4</v>
      </c>
      <c r="E37" s="168" t="s">
        <v>4</v>
      </c>
      <c r="F37" s="169" t="s">
        <v>45</v>
      </c>
      <c r="G37" s="170" t="s">
        <v>46</v>
      </c>
    </row>
    <row r="38" spans="1:7" ht="12">
      <c r="A38" s="92"/>
      <c r="B38" s="171" t="s">
        <v>47</v>
      </c>
      <c r="C38" s="172" t="s">
        <v>47</v>
      </c>
      <c r="D38" s="173" t="s">
        <v>47</v>
      </c>
      <c r="E38" s="173" t="s">
        <v>47</v>
      </c>
      <c r="F38" s="174" t="s">
        <v>48</v>
      </c>
      <c r="G38" s="175" t="s">
        <v>49</v>
      </c>
    </row>
    <row r="39" spans="1:7" ht="12.75">
      <c r="A39" s="92"/>
      <c r="B39" s="176" t="s">
        <v>110</v>
      </c>
      <c r="C39" s="177" t="s">
        <v>111</v>
      </c>
      <c r="D39" s="178" t="s">
        <v>110</v>
      </c>
      <c r="E39" s="178" t="s">
        <v>111</v>
      </c>
      <c r="F39" s="174" t="s">
        <v>50</v>
      </c>
      <c r="G39" s="175" t="s">
        <v>13</v>
      </c>
    </row>
    <row r="40" spans="1:7" ht="12">
      <c r="A40" s="92"/>
      <c r="B40" s="179" t="s">
        <v>51</v>
      </c>
      <c r="C40" s="180" t="s">
        <v>51</v>
      </c>
      <c r="D40" s="181" t="s">
        <v>52</v>
      </c>
      <c r="E40" s="181" t="s">
        <v>52</v>
      </c>
      <c r="F40" s="182" t="s">
        <v>47</v>
      </c>
      <c r="G40" s="183"/>
    </row>
    <row r="41" spans="1:7" ht="12">
      <c r="A41" s="123" t="s">
        <v>14</v>
      </c>
      <c r="B41" s="57">
        <f>'[42]SE'!$AI168</f>
        <v>800.3</v>
      </c>
      <c r="C41" s="32">
        <f>'[3]SE'!$AE168</f>
        <v>318.9</v>
      </c>
      <c r="D41" s="184">
        <f aca="true" t="shared" si="8" ref="D41:E60">IF(OR(F11="",F11=0),"",B41/F11)</f>
        <v>0.9415294117647058</v>
      </c>
      <c r="E41" s="49">
        <f t="shared" si="8"/>
        <v>0.9975600600600599</v>
      </c>
      <c r="F41" s="185">
        <f>IF(OR(D41="",D41=0),"",(D41-E41)*100)</f>
        <v>-5.603064829535409</v>
      </c>
      <c r="G41" s="156">
        <f aca="true" t="shared" si="9" ref="G41:G60">IF(D11="","",(F11/D11))</f>
        <v>0.49707602339181284</v>
      </c>
    </row>
    <row r="42" spans="1:7" ht="12">
      <c r="A42" s="132" t="s">
        <v>62</v>
      </c>
      <c r="B42" s="32">
        <f>'[42]SE'!$AI169</f>
        <v>5639.6</v>
      </c>
      <c r="C42" s="32">
        <f>'[3]SE'!$AE169</f>
        <v>4034.2990000000004</v>
      </c>
      <c r="D42" s="49">
        <f t="shared" si="8"/>
        <v>0.8676307692307693</v>
      </c>
      <c r="E42" s="49">
        <f t="shared" si="8"/>
        <v>0.8985618062916491</v>
      </c>
      <c r="F42" s="185">
        <f>IF(OR(D42="",D42=0),"",(D42-E42)*100)</f>
        <v>-3.093103706087974</v>
      </c>
      <c r="G42" s="156">
        <f t="shared" si="9"/>
        <v>0.23426800259496863</v>
      </c>
    </row>
    <row r="43" spans="1:7" ht="12">
      <c r="A43" s="132" t="s">
        <v>15</v>
      </c>
      <c r="B43" s="32">
        <f>'[42]SE'!$AI170</f>
        <v>5188.8</v>
      </c>
      <c r="C43" s="32">
        <f>'[3]SE'!$AE170</f>
        <v>3562.965</v>
      </c>
      <c r="D43" s="49">
        <f t="shared" si="8"/>
        <v>0.8236190476190477</v>
      </c>
      <c r="E43" s="49">
        <f t="shared" si="8"/>
        <v>0.8134131154165329</v>
      </c>
      <c r="F43" s="185">
        <f aca="true" t="shared" si="10" ref="F43:F60">IF(OR(D43="",D43=0),"",(D43-E43)*100)</f>
        <v>1.0205932202514756</v>
      </c>
      <c r="G43" s="156">
        <f t="shared" si="9"/>
        <v>0.5715841045182363</v>
      </c>
    </row>
    <row r="44" spans="1:7" ht="12">
      <c r="A44" s="132" t="s">
        <v>59</v>
      </c>
      <c r="B44" s="32">
        <f>'[42]SE'!$AI171</f>
        <v>4665.1</v>
      </c>
      <c r="C44" s="32">
        <f>'[3]SE'!$AE171</f>
        <v>3759.1689999999994</v>
      </c>
      <c r="D44" s="49">
        <f t="shared" si="8"/>
        <v>0.9330200000000001</v>
      </c>
      <c r="E44" s="49">
        <f t="shared" si="8"/>
        <v>0.8322326321035188</v>
      </c>
      <c r="F44" s="185">
        <f t="shared" si="10"/>
        <v>10.078736789648124</v>
      </c>
      <c r="G44" s="156">
        <f t="shared" si="9"/>
        <v>0.589622641509434</v>
      </c>
    </row>
    <row r="45" spans="1:7" ht="12">
      <c r="A45" s="132" t="s">
        <v>16</v>
      </c>
      <c r="B45" s="32">
        <f>'[42]SE'!$AI172</f>
        <v>960</v>
      </c>
      <c r="C45" s="32">
        <f>'[3]SE'!$AE172</f>
        <v>1119.62</v>
      </c>
      <c r="D45" s="49">
        <f t="shared" si="8"/>
        <v>0.96</v>
      </c>
      <c r="E45" s="49">
        <f t="shared" si="8"/>
        <v>0.9737350193943399</v>
      </c>
      <c r="F45" s="185">
        <f t="shared" si="10"/>
        <v>-1.3735019394339965</v>
      </c>
      <c r="G45" s="156">
        <f t="shared" si="9"/>
        <v>0.7142857142857143</v>
      </c>
    </row>
    <row r="46" spans="1:7" ht="12">
      <c r="A46" s="132" t="s">
        <v>17</v>
      </c>
      <c r="B46" s="32">
        <f>'[42]SE'!$AI173</f>
        <v>2970.8</v>
      </c>
      <c r="C46" s="32">
        <f>'[3]SE'!$AE173</f>
        <v>1939.2369999999999</v>
      </c>
      <c r="D46" s="49">
        <f t="shared" si="8"/>
        <v>0.9902666666666667</v>
      </c>
      <c r="E46" s="49">
        <f t="shared" si="8"/>
        <v>0.9848156832155407</v>
      </c>
      <c r="F46" s="185">
        <f t="shared" si="10"/>
        <v>0.5450983451126046</v>
      </c>
      <c r="G46" s="156">
        <f t="shared" si="9"/>
        <v>0.5263157894736842</v>
      </c>
    </row>
    <row r="47" spans="1:7" ht="12">
      <c r="A47" s="132" t="s">
        <v>18</v>
      </c>
      <c r="B47" s="32">
        <f>'[42]SE'!$AI174</f>
        <v>6671.5</v>
      </c>
      <c r="C47" s="32">
        <f>'[3]SE'!$AE174</f>
        <v>4729.733</v>
      </c>
      <c r="D47" s="49">
        <f t="shared" si="8"/>
        <v>0.9811029411764706</v>
      </c>
      <c r="E47" s="49">
        <f t="shared" si="8"/>
        <v>0.9909904870018916</v>
      </c>
      <c r="F47" s="185">
        <f t="shared" si="10"/>
        <v>-0.9887545825421062</v>
      </c>
      <c r="G47" s="156">
        <f t="shared" si="9"/>
        <v>0.4166666666666667</v>
      </c>
    </row>
    <row r="48" spans="1:7" ht="12">
      <c r="A48" s="132" t="s">
        <v>20</v>
      </c>
      <c r="B48" s="32">
        <f>'[42]SE'!$AI175</f>
        <v>909.6</v>
      </c>
      <c r="C48" s="32">
        <f>'[3]SE'!$AE175</f>
        <v>936.1129999999999</v>
      </c>
      <c r="D48" s="49">
        <f t="shared" si="8"/>
        <v>0.9574736842105264</v>
      </c>
      <c r="E48" s="49">
        <f t="shared" si="8"/>
        <v>0.9543282635666976</v>
      </c>
      <c r="F48" s="185">
        <f t="shared" si="10"/>
        <v>0.31454206438287224</v>
      </c>
      <c r="G48" s="156">
        <f t="shared" si="9"/>
        <v>0.6440677966101694</v>
      </c>
    </row>
    <row r="49" spans="1:7" ht="12">
      <c r="A49" s="132" t="s">
        <v>42</v>
      </c>
      <c r="B49" s="32">
        <f>'[42]SE'!$AI176</f>
        <v>445.6</v>
      </c>
      <c r="C49" s="32">
        <f>'[3]SE'!$AE176</f>
        <v>810.782</v>
      </c>
      <c r="D49" s="49">
        <f t="shared" si="8"/>
        <v>0.37133333333333335</v>
      </c>
      <c r="E49" s="49">
        <f t="shared" si="8"/>
        <v>0.877126061002075</v>
      </c>
      <c r="F49" s="185">
        <f t="shared" si="10"/>
        <v>-50.57927276687417</v>
      </c>
      <c r="G49" s="156">
        <f t="shared" si="9"/>
        <v>0.8602150537634409</v>
      </c>
    </row>
    <row r="50" spans="1:7" ht="12">
      <c r="A50" s="132" t="s">
        <v>21</v>
      </c>
      <c r="B50" s="32">
        <f>'[42]SE'!$AI177</f>
        <v>774.8</v>
      </c>
      <c r="C50" s="32">
        <f>'[3]SE'!$AE177</f>
        <v>682.64</v>
      </c>
      <c r="D50" s="49">
        <f t="shared" si="8"/>
        <v>0.7747999999999999</v>
      </c>
      <c r="E50" s="49">
        <f t="shared" si="8"/>
        <v>0.8057981963265499</v>
      </c>
      <c r="F50" s="185">
        <f t="shared" si="10"/>
        <v>-3.0998196326549987</v>
      </c>
      <c r="G50" s="156">
        <f t="shared" si="9"/>
        <v>0.2457002457002457</v>
      </c>
    </row>
    <row r="51" spans="1:7" ht="12">
      <c r="A51" s="132" t="s">
        <v>60</v>
      </c>
      <c r="B51" s="32">
        <f>'[42]SE'!$AI178</f>
        <v>365.3</v>
      </c>
      <c r="C51" s="32">
        <f>'[3]SE'!$AE178</f>
        <v>1380</v>
      </c>
      <c r="D51" s="49">
        <f t="shared" si="8"/>
        <v>0.8117777777777778</v>
      </c>
      <c r="E51" s="49">
        <f t="shared" si="8"/>
        <v>0.9928771854090221</v>
      </c>
      <c r="F51" s="185">
        <f t="shared" si="10"/>
        <v>-18.10994076312443</v>
      </c>
      <c r="G51" s="156">
        <f t="shared" si="9"/>
        <v>0.5294117647058824</v>
      </c>
    </row>
    <row r="52" spans="1:7" ht="12">
      <c r="A52" s="132" t="s">
        <v>22</v>
      </c>
      <c r="B52" s="32">
        <f>'[42]SE'!$AI179</f>
        <v>576.1</v>
      </c>
      <c r="C52" s="32">
        <f>'[3]SE'!$AE179</f>
        <v>773.74</v>
      </c>
      <c r="D52" s="49">
        <f t="shared" si="8"/>
        <v>0.8795419847328244</v>
      </c>
      <c r="E52" s="49">
        <f t="shared" si="8"/>
        <v>0.9286254365646115</v>
      </c>
      <c r="F52" s="185">
        <f t="shared" si="10"/>
        <v>-4.908345183178708</v>
      </c>
      <c r="G52" s="156">
        <f t="shared" si="9"/>
        <v>0.34619450317124734</v>
      </c>
    </row>
    <row r="53" spans="1:7" ht="12">
      <c r="A53" s="132" t="s">
        <v>23</v>
      </c>
      <c r="B53" s="32">
        <f>'[42]SE'!$AI180</f>
        <v>5098.7</v>
      </c>
      <c r="C53" s="32">
        <f>'[3]SE'!$AE180</f>
        <v>3214.68</v>
      </c>
      <c r="D53" s="49">
        <f t="shared" si="8"/>
        <v>0.9620188679245283</v>
      </c>
      <c r="E53" s="49">
        <f t="shared" si="8"/>
        <v>0.975274408557785</v>
      </c>
      <c r="F53" s="185">
        <f t="shared" si="10"/>
        <v>-1.3255540633256735</v>
      </c>
      <c r="G53" s="156">
        <f t="shared" si="9"/>
        <v>0.5211406096361848</v>
      </c>
    </row>
    <row r="54" spans="1:7" ht="12">
      <c r="A54" s="132" t="s">
        <v>24</v>
      </c>
      <c r="B54" s="32">
        <f>'[42]SE'!$AI181</f>
        <v>28596.7</v>
      </c>
      <c r="C54" s="32">
        <f>'[3]SE'!$AE181</f>
        <v>25080.184999999998</v>
      </c>
      <c r="D54" s="49">
        <f t="shared" si="8"/>
        <v>0.8170485714285715</v>
      </c>
      <c r="E54" s="49">
        <f t="shared" si="8"/>
        <v>0.8531579111188141</v>
      </c>
      <c r="F54" s="185">
        <f t="shared" si="10"/>
        <v>-3.610933969024266</v>
      </c>
      <c r="G54" s="156">
        <f t="shared" si="9"/>
        <v>0.7446808510638298</v>
      </c>
    </row>
    <row r="55" spans="1:7" ht="12">
      <c r="A55" s="132" t="s">
        <v>25</v>
      </c>
      <c r="B55" s="32">
        <f>'[42]SE'!$AI182</f>
        <v>2834.4</v>
      </c>
      <c r="C55" s="32">
        <f>'[3]SE'!$AE182</f>
        <v>3341.3</v>
      </c>
      <c r="D55" s="49">
        <f t="shared" si="8"/>
        <v>0.766054054054054</v>
      </c>
      <c r="E55" s="49">
        <f t="shared" si="8"/>
        <v>0.9459645395652863</v>
      </c>
      <c r="F55" s="185">
        <f t="shared" si="10"/>
        <v>-17.991048551123225</v>
      </c>
      <c r="G55" s="156">
        <f t="shared" si="9"/>
        <v>0.828853046594982</v>
      </c>
    </row>
    <row r="56" spans="1:7" ht="12">
      <c r="A56" s="132" t="s">
        <v>26</v>
      </c>
      <c r="B56" s="32">
        <f>'[42]SE'!$AI183</f>
        <v>1669.5</v>
      </c>
      <c r="C56" s="32">
        <f>'[3]SE'!$AE183</f>
        <v>1225.5</v>
      </c>
      <c r="D56" s="49">
        <f t="shared" si="8"/>
        <v>0.9275</v>
      </c>
      <c r="E56" s="49">
        <f t="shared" si="8"/>
        <v>1</v>
      </c>
      <c r="F56" s="185">
        <f t="shared" si="10"/>
        <v>-7.250000000000001</v>
      </c>
      <c r="G56" s="156">
        <f t="shared" si="9"/>
        <v>0.5260081823495032</v>
      </c>
    </row>
    <row r="57" spans="1:7" ht="12">
      <c r="A57" s="132" t="s">
        <v>27</v>
      </c>
      <c r="B57" s="32">
        <f>'[42]SE'!$AI184</f>
        <v>326.6</v>
      </c>
      <c r="C57" s="32">
        <f>'[3]SE'!$AE184</f>
        <v>243.3</v>
      </c>
      <c r="D57" s="49">
        <f t="shared" si="8"/>
        <v>0.9896969696969697</v>
      </c>
      <c r="E57" s="49">
        <f t="shared" si="8"/>
        <v>0.8895795246800732</v>
      </c>
      <c r="F57" s="185">
        <f t="shared" si="10"/>
        <v>10.011744501689657</v>
      </c>
      <c r="G57" s="156">
        <f t="shared" si="9"/>
        <v>1.064516129032258</v>
      </c>
    </row>
    <row r="58" spans="1:7" ht="12">
      <c r="A58" s="132" t="s">
        <v>61</v>
      </c>
      <c r="B58" s="32">
        <f>'[42]SE'!$AI185</f>
        <v>844.5</v>
      </c>
      <c r="C58" s="32">
        <f>'[3]SE'!$AE185</f>
        <v>907.91</v>
      </c>
      <c r="D58" s="49">
        <f t="shared" si="8"/>
        <v>0.36717391304347824</v>
      </c>
      <c r="E58" s="49">
        <f t="shared" si="8"/>
        <v>0.8443946355164524</v>
      </c>
      <c r="F58" s="185">
        <f t="shared" si="10"/>
        <v>-47.72207224729742</v>
      </c>
      <c r="G58" s="156">
        <f t="shared" si="9"/>
        <v>0.9956709956709957</v>
      </c>
    </row>
    <row r="59" spans="1:7" ht="12">
      <c r="A59" s="132" t="s">
        <v>28</v>
      </c>
      <c r="B59" s="32">
        <f>'[42]SE'!$AI186</f>
        <v>1560</v>
      </c>
      <c r="C59" s="32">
        <f>'[3]SE'!$AE186</f>
        <v>1092.762</v>
      </c>
      <c r="D59" s="49">
        <f t="shared" si="8"/>
        <v>0.624</v>
      </c>
      <c r="E59" s="49">
        <f t="shared" si="8"/>
        <v>0.8186268046674139</v>
      </c>
      <c r="F59" s="185">
        <f t="shared" si="10"/>
        <v>-19.46268046674139</v>
      </c>
      <c r="G59" s="156">
        <f t="shared" si="9"/>
        <v>0.46099944680066385</v>
      </c>
    </row>
    <row r="60" spans="1:7" ht="12">
      <c r="A60" s="132" t="s">
        <v>29</v>
      </c>
      <c r="B60" s="32">
        <f>'[42]SE'!$AI187</f>
        <v>291.1</v>
      </c>
      <c r="C60" s="32">
        <f>'[3]SE'!$AE187</f>
        <v>360.08</v>
      </c>
      <c r="D60" s="49">
        <f t="shared" si="8"/>
        <v>0.9703333333333334</v>
      </c>
      <c r="E60" s="49">
        <f t="shared" si="8"/>
        <v>1</v>
      </c>
      <c r="F60" s="185">
        <f t="shared" si="10"/>
        <v>-2.966666666666662</v>
      </c>
      <c r="G60" s="156">
        <f t="shared" si="9"/>
        <v>0.05015883631499749</v>
      </c>
    </row>
    <row r="61" spans="1:7" ht="12">
      <c r="A61" s="92"/>
      <c r="B61" s="32"/>
      <c r="C61" s="32"/>
      <c r="D61" s="186"/>
      <c r="E61" s="49">
        <f>IF(OR(G31="",G31=0),"",C61/G31)</f>
      </c>
      <c r="F61" s="185"/>
      <c r="G61" s="156"/>
    </row>
    <row r="62" spans="1:7" ht="12.75" thickBot="1">
      <c r="A62" s="187" t="s">
        <v>30</v>
      </c>
      <c r="B62" s="188">
        <f>IF(SUM(B41:B60)=0,"",SUM(B41:B60))</f>
        <v>71189</v>
      </c>
      <c r="C62" s="188">
        <f>IF(SUM(C41:C60)=0,"",SUM(C41:C60))</f>
        <v>59512.915000000015</v>
      </c>
      <c r="D62" s="189">
        <f>IF(OR(F32="",F32=0),"",B62/F32)</f>
        <v>0.8381585918643669</v>
      </c>
      <c r="E62" s="190">
        <f>IF(OR(G32="",G32=0),"",C62/G32)</f>
        <v>0.8873482018928265</v>
      </c>
      <c r="F62" s="191">
        <f>IF(OR(D62="",D62=0),"",(D62-E62)*100)</f>
        <v>-4.918961002845956</v>
      </c>
      <c r="G62" s="192">
        <f>IF(D32="","",(F32/D32))</f>
        <v>0.5270882462455008</v>
      </c>
    </row>
  </sheetData>
  <mergeCells count="1">
    <mergeCell ref="B7:E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2011-10-05T15:31:51Z</cp:lastPrinted>
  <dcterms:created xsi:type="dcterms:W3CDTF">2000-06-21T07:48:18Z</dcterms:created>
  <dcterms:modified xsi:type="dcterms:W3CDTF">2013-04-12T15:00:33Z</dcterms:modified>
  <cp:category/>
  <cp:version/>
  <cp:contentType/>
  <cp:contentStatus/>
</cp:coreProperties>
</file>