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65" windowWidth="14025" windowHeight="7755" tabRatio="911" activeTab="10"/>
  </bookViews>
  <sheets>
    <sheet name="toutes céréales" sheetId="1" r:id="rId1"/>
    <sheet name="blé tendre" sheetId="2" r:id="rId2"/>
    <sheet name="maïs" sheetId="3" r:id="rId3"/>
    <sheet name="orges" sheetId="4" r:id="rId4"/>
    <sheet name="orges d'hiver" sheetId="5" r:id="rId5"/>
    <sheet name="orges de printemps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<sst xmlns="http://schemas.openxmlformats.org/spreadsheetml/2006/main" count="1484" uniqueCount="110">
  <si>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</si>
  <si>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</si>
  <si>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</si>
  <si>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</si>
  <si>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</si>
  <si>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</si>
  <si>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</si>
  <si>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</si>
  <si>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</si>
  <si>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</si>
  <si>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</si>
  <si>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</si>
  <si>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</si>
  <si>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</si>
  <si>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</si>
  <si>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</si>
  <si>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</si>
  <si>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</si>
  <si>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</si>
  <si>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</si>
  <si>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</si>
  <si>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</si>
  <si>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</si>
  <si>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</si>
  <si>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</si>
  <si>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</si>
  <si>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</si>
  <si>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</si>
  <si>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</si>
  <si>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</si>
  <si>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</si>
  <si>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</si>
  <si>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</si>
  <si>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</si>
  <si>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</si>
  <si>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</si>
  <si>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</si>
  <si>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</si>
  <si>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</si>
  <si>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</si>
  <si>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</si>
  <si>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</si>
  <si>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</si>
  <si>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</si>
  <si>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2012/2013</t>
  </si>
  <si>
    <t>2012/13</t>
  </si>
  <si>
    <t>2013/2014</t>
  </si>
  <si>
    <t>RAPPEL CAMPAGNE</t>
  </si>
  <si>
    <t>PRECEDENTE</t>
  </si>
  <si>
    <t>2013/14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</si>
  <si>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</si>
  <si>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</si>
  <si>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</si>
  <si>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</si>
  <si>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</si>
  <si>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</si>
  <si>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</si>
  <si>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</si>
  <si>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</si>
  <si>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</si>
  <si>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</si>
  <si>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</si>
  <si>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</si>
  <si>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</si>
  <si>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2013 -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</si>
  <si>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</si>
  <si>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</si>
  <si>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</si>
  <si>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</si>
  <si>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</si>
  <si>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</si>
  <si>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</si>
  <si>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</si>
  <si>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</si>
  <si>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2012</t>
  </si>
  <si>
    <t>13.14/12.13</t>
  </si>
  <si>
    <t>TOTALE</t>
  </si>
  <si>
    <t>en %</t>
  </si>
  <si>
    <t>13.14</t>
  </si>
  <si>
    <t>12.13</t>
  </si>
  <si>
    <t>CAMPAGNE 12.13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</si>
  <si>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</si>
  <si>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</si>
  <si>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</si>
  <si>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</si>
  <si>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</si>
  <si>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</si>
  <si>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</si>
  <si>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</si>
  <si>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</si>
  <si>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</si>
  <si>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</si>
  <si>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</si>
  <si>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</si>
  <si>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</si>
  <si>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</si>
  <si>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</si>
  <si>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</si>
  <si>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2013 -</t>
  </si>
  <si>
    <t>Prévisions de Production d'Orges d'Hiver - Récolte 2013 -</t>
  </si>
  <si>
    <t>Prévisions de Production d'Orges de Printemps - Récolte 2013 -</t>
  </si>
  <si>
    <t>Prévisions de Collecte de BLE DUR - Récolte 2013 -</t>
  </si>
  <si>
    <t>Prévisions de Collecte d'AVOINE - Récolte 2013</t>
  </si>
  <si>
    <t>Prévisions de Collecte de SEIGLE - Récolte 2013 -</t>
  </si>
  <si>
    <t>Prévisions de Collecte de TRITICALE - Récolte 2013 -</t>
  </si>
  <si>
    <t>Prévisions de Collecte de SORGHO - Récolte 2013 -</t>
  </si>
  <si>
    <t>Prévisions de Collecte de MAIS - Récolte 2013 -</t>
  </si>
  <si>
    <t>au 01/04</t>
  </si>
  <si>
    <t>au 01/04/14</t>
  </si>
  <si>
    <t>au 01/04/13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</si>
</sst>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1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21" fillId="2" borderId="1" xfId="0" applyFont="1" applyFill="1" applyBorder="1" applyAlignment="1" applyProtection="1">
      <alignment/>
      <protection locked="0"/>
    </xf>
    <xf numFmtId="3" fontId="21" fillId="2" borderId="2" xfId="0" applyNumberFormat="1" applyFont="1" applyFill="1" applyBorder="1" applyAlignment="1" applyProtection="1">
      <alignment horizontal="center"/>
      <protection locked="0"/>
    </xf>
    <xf numFmtId="3" fontId="21" fillId="2" borderId="3" xfId="0" applyNumberFormat="1" applyFont="1" applyFill="1" applyBorder="1" applyAlignment="1" applyProtection="1">
      <alignment horizontal="center"/>
      <protection locked="0"/>
    </xf>
    <xf numFmtId="0" fontId="21" fillId="2" borderId="4" xfId="0" applyFont="1" applyFill="1" applyBorder="1" applyAlignment="1" applyProtection="1">
      <alignment/>
      <protection locked="0"/>
    </xf>
    <xf numFmtId="3" fontId="21" fillId="2" borderId="5" xfId="0" applyNumberFormat="1" applyFont="1" applyFill="1" applyBorder="1" applyAlignment="1" applyProtection="1">
      <alignment horizontal="center"/>
      <protection locked="0"/>
    </xf>
    <xf numFmtId="3" fontId="21" fillId="2" borderId="6" xfId="0" applyNumberFormat="1" applyFont="1" applyFill="1" applyBorder="1" applyAlignment="1" applyProtection="1">
      <alignment horizontal="center"/>
      <protection locked="0"/>
    </xf>
    <xf numFmtId="0" fontId="21" fillId="2" borderId="7" xfId="0" applyFont="1" applyFill="1" applyBorder="1" applyAlignment="1" applyProtection="1">
      <alignment/>
      <protection locked="0"/>
    </xf>
    <xf numFmtId="3" fontId="21" fillId="2" borderId="8" xfId="0" applyNumberFormat="1" applyFont="1" applyFill="1" applyBorder="1" applyAlignment="1" applyProtection="1">
      <alignment horizontal="center"/>
      <protection locked="0"/>
    </xf>
    <xf numFmtId="3" fontId="21" fillId="2" borderId="9" xfId="0" applyNumberFormat="1" applyFont="1" applyFill="1" applyBorder="1" applyAlignment="1" applyProtection="1">
      <alignment horizontal="center"/>
      <protection locked="0"/>
    </xf>
    <xf numFmtId="3" fontId="21" fillId="2" borderId="10" xfId="0" applyNumberFormat="1" applyFont="1" applyFill="1" applyBorder="1" applyAlignment="1" applyProtection="1">
      <alignment horizontal="center"/>
      <protection locked="0"/>
    </xf>
    <xf numFmtId="3" fontId="21" fillId="2" borderId="11" xfId="0" applyNumberFormat="1" applyFont="1" applyFill="1" applyBorder="1" applyAlignment="1" applyProtection="1">
      <alignment horizontal="center"/>
      <protection locked="0"/>
    </xf>
    <xf numFmtId="3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13" xfId="0" applyNumberFormat="1" applyFont="1" applyFill="1" applyBorder="1" applyAlignment="1" applyProtection="1">
      <alignment horizontal="center"/>
      <protection locked="0"/>
    </xf>
    <xf numFmtId="3" fontId="28" fillId="2" borderId="14" xfId="0" applyNumberFormat="1" applyFont="1" applyFill="1" applyBorder="1" applyAlignment="1" applyProtection="1">
      <alignment horizontal="center"/>
      <protection locked="0"/>
    </xf>
    <xf numFmtId="3" fontId="21" fillId="2" borderId="15" xfId="0" applyNumberFormat="1" applyFont="1" applyFill="1" applyBorder="1" applyAlignment="1" applyProtection="1">
      <alignment horizontal="center" wrapText="1"/>
      <protection locked="0"/>
    </xf>
    <xf numFmtId="3" fontId="21" fillId="2" borderId="16" xfId="0" applyNumberFormat="1" applyFont="1" applyFill="1" applyBorder="1" applyAlignment="1" applyProtection="1">
      <alignment horizontal="center"/>
      <protection locked="0"/>
    </xf>
    <xf numFmtId="3" fontId="28" fillId="2" borderId="17" xfId="0" applyNumberFormat="1" applyFont="1" applyFill="1" applyBorder="1" applyAlignment="1" applyProtection="1">
      <alignment horizontal="center"/>
      <protection locked="0"/>
    </xf>
    <xf numFmtId="3" fontId="28" fillId="2" borderId="18" xfId="0" applyNumberFormat="1" applyFont="1" applyFill="1" applyBorder="1" applyAlignment="1" applyProtection="1">
      <alignment horizontal="center" wrapText="1"/>
      <protection locked="0"/>
    </xf>
    <xf numFmtId="3" fontId="21" fillId="2" borderId="19" xfId="0" applyNumberFormat="1" applyFont="1" applyFill="1" applyBorder="1" applyAlignment="1" applyProtection="1">
      <alignment horizontal="center"/>
      <protection locked="0"/>
    </xf>
    <xf numFmtId="190" fontId="21" fillId="2" borderId="12" xfId="0" applyNumberFormat="1" applyFont="1" applyFill="1" applyBorder="1" applyAlignment="1" applyProtection="1">
      <alignment horizontal="center"/>
      <protection locked="0"/>
    </xf>
    <xf numFmtId="3" fontId="21" fillId="2" borderId="20" xfId="0" applyNumberFormat="1" applyFont="1" applyFill="1" applyBorder="1" applyAlignment="1" applyProtection="1">
      <alignment horizontal="center"/>
      <protection locked="0"/>
    </xf>
    <xf numFmtId="3" fontId="21" fillId="2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184" fontId="12" fillId="0" borderId="0" xfId="0" applyNumberFormat="1" applyFont="1" applyAlignment="1" applyProtection="1">
      <alignment/>
      <protection locked="0"/>
    </xf>
    <xf numFmtId="184" fontId="17" fillId="0" borderId="0" xfId="0" applyNumberFormat="1" applyFont="1" applyAlignment="1" applyProtection="1">
      <alignment horizontal="left"/>
      <protection locked="0"/>
    </xf>
    <xf numFmtId="184" fontId="5" fillId="0" borderId="0" xfId="0" applyNumberFormat="1" applyFont="1" applyAlignment="1" applyProtection="1">
      <alignment/>
      <protection locked="0"/>
    </xf>
    <xf numFmtId="184" fontId="5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183" fontId="5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184" fontId="18" fillId="0" borderId="0" xfId="0" applyNumberFormat="1" applyFont="1" applyAlignment="1" applyProtection="1">
      <alignment/>
      <protection locked="0"/>
    </xf>
    <xf numFmtId="22" fontId="17" fillId="0" borderId="0" xfId="0" applyNumberFormat="1" applyFont="1" applyAlignment="1" applyProtection="1">
      <alignment horizontal="center"/>
      <protection locked="0"/>
    </xf>
    <xf numFmtId="189" fontId="19" fillId="0" borderId="0" xfId="0" applyNumberFormat="1" applyFont="1" applyAlignment="1" applyProtection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0" fontId="10" fillId="3" borderId="22" xfId="0" applyFont="1" applyFill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182" fontId="6" fillId="0" borderId="16" xfId="0" applyNumberFormat="1" applyFont="1" applyBorder="1" applyAlignment="1" applyProtection="1">
      <alignment/>
      <protection locked="0"/>
    </xf>
    <xf numFmtId="10" fontId="6" fillId="0" borderId="18" xfId="19" applyNumberFormat="1" applyFont="1" applyBorder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 locked="0"/>
    </xf>
    <xf numFmtId="4" fontId="8" fillId="0" borderId="16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182" fontId="8" fillId="0" borderId="16" xfId="0" applyNumberFormat="1" applyFont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16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182" fontId="8" fillId="0" borderId="16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Fill="1" applyBorder="1" applyAlignment="1" applyProtection="1">
      <alignment/>
      <protection locked="0"/>
    </xf>
    <xf numFmtId="10" fontId="8" fillId="0" borderId="18" xfId="19" applyNumberFormat="1" applyFont="1" applyFill="1" applyBorder="1" applyAlignment="1" applyProtection="1">
      <alignment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182" fontId="8" fillId="0" borderId="24" xfId="0" applyNumberFormat="1" applyFont="1" applyFill="1" applyBorder="1" applyAlignment="1" applyProtection="1">
      <alignment/>
      <protection locked="0"/>
    </xf>
    <xf numFmtId="182" fontId="8" fillId="0" borderId="25" xfId="0" applyNumberFormat="1" applyFont="1" applyFill="1" applyBorder="1" applyAlignment="1" applyProtection="1">
      <alignment/>
      <protection locked="0"/>
    </xf>
    <xf numFmtId="182" fontId="8" fillId="0" borderId="26" xfId="0" applyNumberFormat="1" applyFont="1" applyFill="1" applyBorder="1" applyAlignment="1" applyProtection="1">
      <alignment/>
      <protection locked="0"/>
    </xf>
    <xf numFmtId="182" fontId="8" fillId="4" borderId="27" xfId="0" applyNumberFormat="1" applyFont="1" applyFill="1" applyBorder="1" applyAlignment="1" applyProtection="1">
      <alignment/>
      <protection locked="0"/>
    </xf>
    <xf numFmtId="182" fontId="8" fillId="0" borderId="11" xfId="0" applyNumberFormat="1" applyFont="1" applyBorder="1" applyAlignment="1" applyProtection="1">
      <alignment/>
      <protection locked="0"/>
    </xf>
    <xf numFmtId="182" fontId="8" fillId="0" borderId="17" xfId="0" applyNumberFormat="1" applyFont="1" applyBorder="1" applyAlignment="1" applyProtection="1">
      <alignment/>
      <protection locked="0"/>
    </xf>
    <xf numFmtId="182" fontId="8" fillId="0" borderId="18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183" fontId="8" fillId="0" borderId="16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183" fontId="8" fillId="0" borderId="16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182" fontId="6" fillId="0" borderId="16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10" fontId="6" fillId="0" borderId="18" xfId="19" applyNumberFormat="1" applyFont="1" applyFill="1" applyBorder="1" applyAlignment="1" applyProtection="1">
      <alignment/>
      <protection locked="0"/>
    </xf>
    <xf numFmtId="3" fontId="8" fillId="0" borderId="18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2" fontId="8" fillId="0" borderId="27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83" fontId="6" fillId="0" borderId="16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8" fillId="4" borderId="16" xfId="0" applyNumberFormat="1" applyFont="1" applyFill="1" applyBorder="1" applyAlignment="1" applyProtection="1">
      <alignment/>
      <protection locked="0"/>
    </xf>
    <xf numFmtId="183" fontId="8" fillId="4" borderId="16" xfId="0" applyNumberFormat="1" applyFont="1" applyFill="1" applyBorder="1" applyAlignment="1" applyProtection="1">
      <alignment/>
      <protection locked="0"/>
    </xf>
    <xf numFmtId="3" fontId="8" fillId="4" borderId="17" xfId="0" applyNumberFormat="1" applyFont="1" applyFill="1" applyBorder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 locked="0"/>
    </xf>
    <xf numFmtId="182" fontId="8" fillId="4" borderId="16" xfId="0" applyNumberFormat="1" applyFont="1" applyFill="1" applyBorder="1" applyAlignment="1" applyProtection="1">
      <alignment/>
      <protection locked="0"/>
    </xf>
    <xf numFmtId="182" fontId="8" fillId="4" borderId="24" xfId="0" applyNumberFormat="1" applyFont="1" applyFill="1" applyBorder="1" applyAlignment="1" applyProtection="1">
      <alignment/>
      <protection locked="0"/>
    </xf>
    <xf numFmtId="182" fontId="8" fillId="4" borderId="25" xfId="0" applyNumberFormat="1" applyFont="1" applyFill="1" applyBorder="1" applyAlignment="1" applyProtection="1">
      <alignment/>
      <protection locked="0"/>
    </xf>
    <xf numFmtId="182" fontId="8" fillId="4" borderId="26" xfId="0" applyNumberFormat="1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0" fontId="10" fillId="3" borderId="28" xfId="0" applyFont="1" applyFill="1" applyBorder="1" applyAlignment="1" applyProtection="1">
      <alignment horizontal="center"/>
      <protection locked="0"/>
    </xf>
    <xf numFmtId="182" fontId="8" fillId="0" borderId="29" xfId="0" applyNumberFormat="1" applyFont="1" applyFill="1" applyBorder="1" applyAlignment="1" applyProtection="1">
      <alignment/>
      <protection locked="0"/>
    </xf>
    <xf numFmtId="182" fontId="8" fillId="0" borderId="30" xfId="0" applyNumberFormat="1" applyFont="1" applyFill="1" applyBorder="1" applyAlignment="1" applyProtection="1">
      <alignment/>
      <protection locked="0"/>
    </xf>
    <xf numFmtId="182" fontId="8" fillId="0" borderId="31" xfId="0" applyNumberFormat="1" applyFont="1" applyFill="1" applyBorder="1" applyAlignment="1" applyProtection="1">
      <alignment/>
      <protection locked="0"/>
    </xf>
    <xf numFmtId="182" fontId="8" fillId="0" borderId="32" xfId="0" applyNumberFormat="1" applyFont="1" applyFill="1" applyBorder="1" applyAlignment="1" applyProtection="1">
      <alignment/>
      <protection locked="0"/>
    </xf>
    <xf numFmtId="182" fontId="8" fillId="0" borderId="33" xfId="0" applyNumberFormat="1" applyFont="1" applyFill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2" fontId="8" fillId="0" borderId="3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9" fontId="0" fillId="0" borderId="0" xfId="19" applyAlignment="1" applyProtection="1">
      <alignment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182" fontId="0" fillId="0" borderId="0" xfId="0" applyNumberFormat="1" applyAlignment="1" applyProtection="1">
      <alignment/>
      <protection locked="0"/>
    </xf>
    <xf numFmtId="22" fontId="16" fillId="0" borderId="0" xfId="0" applyNumberFormat="1" applyFont="1" applyAlignment="1" applyProtection="1">
      <alignment horizontal="center"/>
      <protection locked="0"/>
    </xf>
    <xf numFmtId="184" fontId="0" fillId="0" borderId="0" xfId="0" applyNumberFormat="1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3" fontId="15" fillId="0" borderId="35" xfId="0" applyNumberFormat="1" applyFont="1" applyBorder="1" applyAlignment="1" applyProtection="1">
      <alignment horizontal="centerContinuous"/>
      <protection locked="0"/>
    </xf>
    <xf numFmtId="4" fontId="0" fillId="0" borderId="35" xfId="0" applyNumberFormat="1" applyBorder="1" applyAlignment="1" applyProtection="1">
      <alignment horizontal="centerContinuous"/>
      <protection locked="0"/>
    </xf>
    <xf numFmtId="3" fontId="0" fillId="0" borderId="35" xfId="0" applyNumberFormat="1" applyBorder="1" applyAlignment="1" applyProtection="1">
      <alignment horizontal="centerContinuous"/>
      <protection locked="0"/>
    </xf>
    <xf numFmtId="183" fontId="0" fillId="0" borderId="35" xfId="0" applyNumberFormat="1" applyBorder="1" applyAlignment="1" applyProtection="1">
      <alignment horizontal="centerContinuous"/>
      <protection locked="0"/>
    </xf>
    <xf numFmtId="0" fontId="0" fillId="0" borderId="35" xfId="0" applyBorder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6" fillId="0" borderId="36" xfId="0" applyFont="1" applyFill="1" applyBorder="1" applyAlignment="1" applyProtection="1">
      <alignment horizontal="center"/>
      <protection locked="0"/>
    </xf>
    <xf numFmtId="3" fontId="11" fillId="0" borderId="37" xfId="0" applyNumberFormat="1" applyFont="1" applyFill="1" applyBorder="1" applyAlignment="1" applyProtection="1" quotePrefix="1">
      <alignment horizontal="center"/>
      <protection locked="0"/>
    </xf>
    <xf numFmtId="182" fontId="6" fillId="0" borderId="36" xfId="0" applyNumberFormat="1" applyFont="1" applyFill="1" applyBorder="1" applyAlignment="1" applyProtection="1">
      <alignment horizontal="center"/>
      <protection locked="0"/>
    </xf>
    <xf numFmtId="183" fontId="6" fillId="0" borderId="38" xfId="0" applyNumberFormat="1" applyFont="1" applyFill="1" applyBorder="1" applyAlignment="1" applyProtection="1">
      <alignment horizontal="centerContinuous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4" fontId="11" fillId="0" borderId="38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42" xfId="0" applyNumberFormat="1" applyFont="1" applyFill="1" applyBorder="1" applyAlignment="1" applyProtection="1">
      <alignment horizontal="center" wrapText="1"/>
      <protection locked="0"/>
    </xf>
    <xf numFmtId="0" fontId="6" fillId="0" borderId="43" xfId="0" applyNumberFormat="1" applyFont="1" applyFill="1" applyBorder="1" applyAlignment="1" applyProtection="1">
      <alignment horizontal="center" wrapText="1"/>
      <protection locked="0"/>
    </xf>
    <xf numFmtId="0" fontId="6" fillId="0" borderId="44" xfId="0" applyNumberFormat="1" applyFont="1" applyFill="1" applyBorder="1" applyAlignment="1" applyProtection="1">
      <alignment horizontal="center" wrapText="1"/>
      <protection locked="0"/>
    </xf>
    <xf numFmtId="0" fontId="6" fillId="0" borderId="45" xfId="0" applyNumberFormat="1" applyFont="1" applyFill="1" applyBorder="1" applyAlignment="1" applyProtection="1">
      <alignment horizontal="center"/>
      <protection locked="0"/>
    </xf>
    <xf numFmtId="3" fontId="10" fillId="0" borderId="46" xfId="0" applyNumberFormat="1" applyFont="1" applyFill="1" applyBorder="1" applyAlignment="1" applyProtection="1">
      <alignment horizontal="center"/>
      <protection locked="0"/>
    </xf>
    <xf numFmtId="182" fontId="6" fillId="0" borderId="11" xfId="0" applyNumberFormat="1" applyFont="1" applyFill="1" applyBorder="1" applyAlignment="1" applyProtection="1" quotePrefix="1">
      <alignment horizontal="center"/>
      <protection locked="0"/>
    </xf>
    <xf numFmtId="183" fontId="5" fillId="0" borderId="0" xfId="0" applyNumberFormat="1" applyFont="1" applyFill="1" applyBorder="1" applyAlignment="1" applyProtection="1">
      <alignment horizontal="center"/>
      <protection locked="0"/>
    </xf>
    <xf numFmtId="183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 wrapText="1"/>
      <protection locked="0"/>
    </xf>
    <xf numFmtId="4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182" fontId="6" fillId="0" borderId="11" xfId="0" applyNumberFormat="1" applyFont="1" applyFill="1" applyBorder="1" applyAlignment="1" applyProtection="1">
      <alignment horizontal="center"/>
      <protection locked="0"/>
    </xf>
    <xf numFmtId="183" fontId="10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4" fontId="6" fillId="0" borderId="51" xfId="0" applyNumberFormat="1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 wrapText="1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182" fontId="6" fillId="0" borderId="12" xfId="0" applyNumberFormat="1" applyFont="1" applyFill="1" applyBorder="1" applyAlignment="1" applyProtection="1">
      <alignment horizontal="center"/>
      <protection locked="0"/>
    </xf>
    <xf numFmtId="183" fontId="5" fillId="0" borderId="54" xfId="0" applyNumberFormat="1" applyFont="1" applyFill="1" applyBorder="1" applyAlignment="1" applyProtection="1">
      <alignment horizontal="center"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3" fontId="6" fillId="0" borderId="46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3" fontId="10" fillId="0" borderId="46" xfId="0" applyNumberFormat="1" applyFont="1" applyBorder="1" applyAlignment="1" applyProtection="1">
      <alignment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0" fontId="0" fillId="0" borderId="44" xfId="0" applyNumberFormat="1" applyBorder="1" applyAlignment="1">
      <alignment/>
    </xf>
    <xf numFmtId="3" fontId="0" fillId="0" borderId="58" xfId="0" applyNumberFormat="1" applyBorder="1" applyAlignment="1">
      <alignment horizontal="right"/>
    </xf>
    <xf numFmtId="0" fontId="6" fillId="0" borderId="59" xfId="0" applyFont="1" applyFill="1" applyBorder="1" applyAlignment="1" applyProtection="1">
      <alignment horizontal="center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/>
    </xf>
    <xf numFmtId="3" fontId="0" fillId="0" borderId="47" xfId="0" applyNumberFormat="1" applyBorder="1" applyAlignment="1">
      <alignment horizontal="right"/>
    </xf>
    <xf numFmtId="0" fontId="6" fillId="0" borderId="48" xfId="0" applyFont="1" applyFill="1" applyBorder="1" applyAlignment="1" applyProtection="1">
      <alignment horizontal="right"/>
      <protection locked="0"/>
    </xf>
    <xf numFmtId="3" fontId="0" fillId="0" borderId="52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3" fontId="6" fillId="0" borderId="52" xfId="0" applyNumberFormat="1" applyFont="1" applyBorder="1" applyAlignment="1" applyProtection="1">
      <alignment vertical="center"/>
      <protection locked="0"/>
    </xf>
    <xf numFmtId="3" fontId="10" fillId="0" borderId="60" xfId="0" applyNumberFormat="1" applyFont="1" applyBorder="1" applyAlignment="1" applyProtection="1">
      <alignment vertical="center"/>
      <protection locked="0"/>
    </xf>
    <xf numFmtId="3" fontId="8" fillId="0" borderId="61" xfId="0" applyNumberFormat="1" applyFont="1" applyBorder="1" applyAlignment="1" applyProtection="1">
      <alignment vertical="center"/>
      <protection locked="0"/>
    </xf>
    <xf numFmtId="3" fontId="6" fillId="0" borderId="46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10" fillId="0" borderId="46" xfId="0" applyNumberFormat="1" applyFont="1" applyBorder="1" applyAlignment="1" applyProtection="1">
      <alignment/>
      <protection locked="0"/>
    </xf>
    <xf numFmtId="182" fontId="6" fillId="0" borderId="11" xfId="0" applyNumberFormat="1" applyFont="1" applyFill="1" applyBorder="1" applyAlignment="1" applyProtection="1">
      <alignment/>
      <protection locked="0"/>
    </xf>
    <xf numFmtId="183" fontId="8" fillId="0" borderId="46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62" xfId="0" applyBorder="1" applyAlignment="1">
      <alignment/>
    </xf>
    <xf numFmtId="3" fontId="8" fillId="0" borderId="46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3" fillId="0" borderId="63" xfId="0" applyFont="1" applyFill="1" applyBorder="1" applyAlignment="1" applyProtection="1">
      <alignment horizontal="center" vertical="center"/>
      <protection locked="0"/>
    </xf>
    <xf numFmtId="3" fontId="13" fillId="0" borderId="63" xfId="0" applyNumberFormat="1" applyFont="1" applyBorder="1" applyAlignment="1" applyProtection="1">
      <alignment vertical="center"/>
      <protection locked="0"/>
    </xf>
    <xf numFmtId="3" fontId="13" fillId="0" borderId="63" xfId="0" applyNumberFormat="1" applyFont="1" applyBorder="1" applyAlignment="1" applyProtection="1">
      <alignment vertical="center"/>
      <protection locked="0"/>
    </xf>
    <xf numFmtId="3" fontId="13" fillId="0" borderId="64" xfId="0" applyNumberFormat="1" applyFont="1" applyBorder="1" applyAlignment="1" applyProtection="1">
      <alignment vertical="center"/>
      <protection locked="0"/>
    </xf>
    <xf numFmtId="3" fontId="14" fillId="0" borderId="63" xfId="0" applyNumberFormat="1" applyFont="1" applyBorder="1" applyAlignment="1" applyProtection="1">
      <alignment vertical="center"/>
      <protection locked="0"/>
    </xf>
    <xf numFmtId="182" fontId="6" fillId="0" borderId="63" xfId="0" applyNumberFormat="1" applyFont="1" applyFill="1" applyBorder="1" applyAlignment="1" applyProtection="1">
      <alignment vertical="center"/>
      <protection locked="0"/>
    </xf>
    <xf numFmtId="3" fontId="8" fillId="0" borderId="64" xfId="0" applyNumberFormat="1" applyFont="1" applyBorder="1" applyAlignment="1" applyProtection="1">
      <alignment/>
      <protection locked="0"/>
    </xf>
    <xf numFmtId="3" fontId="8" fillId="0" borderId="65" xfId="0" applyNumberFormat="1" applyFont="1" applyBorder="1" applyAlignment="1" applyProtection="1">
      <alignment/>
      <protection locked="0"/>
    </xf>
    <xf numFmtId="10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6" fillId="0" borderId="68" xfId="0" applyFont="1" applyFill="1" applyBorder="1" applyAlignment="1" applyProtection="1">
      <alignment horizontal="center"/>
      <protection locked="0"/>
    </xf>
    <xf numFmtId="3" fontId="12" fillId="0" borderId="63" xfId="0" applyNumberFormat="1" applyFont="1" applyBorder="1" applyAlignment="1" applyProtection="1">
      <alignment/>
      <protection locked="0"/>
    </xf>
    <xf numFmtId="3" fontId="12" fillId="0" borderId="64" xfId="0" applyNumberFormat="1" applyFont="1" applyBorder="1" applyAlignment="1" applyProtection="1">
      <alignment/>
      <protection locked="0"/>
    </xf>
    <xf numFmtId="3" fontId="12" fillId="0" borderId="65" xfId="0" applyNumberFormat="1" applyFont="1" applyBorder="1" applyAlignment="1" applyProtection="1">
      <alignment/>
      <protection locked="0"/>
    </xf>
    <xf numFmtId="3" fontId="0" fillId="0" borderId="69" xfId="0" applyNumberFormat="1" applyBorder="1" applyAlignment="1" applyProtection="1">
      <alignment/>
      <protection locked="0"/>
    </xf>
    <xf numFmtId="3" fontId="0" fillId="0" borderId="70" xfId="0" applyNumberFormat="1" applyBorder="1" applyAlignment="1" applyProtection="1">
      <alignment/>
      <protection locked="0"/>
    </xf>
    <xf numFmtId="4" fontId="0" fillId="0" borderId="70" xfId="0" applyNumberForma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3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3" fontId="6" fillId="0" borderId="8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3" fontId="5" fillId="0" borderId="71" xfId="0" applyNumberFormat="1" applyFont="1" applyFill="1" applyBorder="1" applyAlignment="1" applyProtection="1">
      <alignment horizontal="center"/>
      <protection locked="0"/>
    </xf>
    <xf numFmtId="182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 locked="0"/>
    </xf>
    <xf numFmtId="3" fontId="5" fillId="0" borderId="46" xfId="0" applyNumberFormat="1" applyFont="1" applyFill="1" applyBorder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5" fontId="10" fillId="0" borderId="73" xfId="0" applyNumberFormat="1" applyFont="1" applyFill="1" applyBorder="1" applyAlignment="1" applyProtection="1">
      <alignment horizontal="center"/>
      <protection locked="0"/>
    </xf>
    <xf numFmtId="185" fontId="10" fillId="0" borderId="3" xfId="0" applyNumberFormat="1" applyFont="1" applyFill="1" applyBorder="1" applyAlignment="1" applyProtection="1">
      <alignment horizontal="center"/>
      <protection locked="0"/>
    </xf>
    <xf numFmtId="185" fontId="12" fillId="0" borderId="11" xfId="0" applyNumberFormat="1" applyFont="1" applyFill="1" applyBorder="1" applyAlignment="1" applyProtection="1">
      <alignment horizontal="center"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3" fontId="5" fillId="0" borderId="53" xfId="0" applyNumberFormat="1" applyFont="1" applyFill="1" applyBorder="1" applyAlignment="1" applyProtection="1">
      <alignment horizontal="center"/>
      <protection locked="0"/>
    </xf>
    <xf numFmtId="182" fontId="6" fillId="0" borderId="54" xfId="0" applyNumberFormat="1" applyFont="1" applyFill="1" applyBorder="1" applyAlignment="1" applyProtection="1">
      <alignment horizontal="center"/>
      <protection locked="0"/>
    </xf>
    <xf numFmtId="182" fontId="8" fillId="0" borderId="11" xfId="0" applyNumberFormat="1" applyFont="1" applyBorder="1" applyAlignment="1" applyProtection="1">
      <alignment/>
      <protection locked="0"/>
    </xf>
    <xf numFmtId="4" fontId="8" fillId="0" borderId="46" xfId="0" applyNumberFormat="1" applyFont="1" applyBorder="1" applyAlignment="1" applyProtection="1">
      <alignment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3" fontId="6" fillId="0" borderId="75" xfId="0" applyNumberFormat="1" applyFont="1" applyBorder="1" applyAlignment="1" applyProtection="1">
      <alignment/>
      <protection locked="0"/>
    </xf>
    <xf numFmtId="182" fontId="8" fillId="0" borderId="74" xfId="0" applyNumberFormat="1" applyFont="1" applyBorder="1" applyAlignment="1" applyProtection="1">
      <alignment/>
      <protection locked="0"/>
    </xf>
    <xf numFmtId="182" fontId="8" fillId="0" borderId="76" xfId="0" applyNumberFormat="1" applyFont="1" applyBorder="1" applyAlignment="1" applyProtection="1">
      <alignment/>
      <protection locked="0"/>
    </xf>
    <xf numFmtId="4" fontId="8" fillId="0" borderId="77" xfId="0" applyNumberFormat="1" applyFont="1" applyBorder="1" applyAlignment="1" applyProtection="1">
      <alignment/>
      <protection locked="0"/>
    </xf>
    <xf numFmtId="182" fontId="6" fillId="0" borderId="78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182" fontId="10" fillId="0" borderId="0" xfId="0" applyNumberFormat="1" applyFont="1" applyAlignment="1" applyProtection="1">
      <alignment/>
      <protection locked="0"/>
    </xf>
    <xf numFmtId="183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82" fontId="29" fillId="0" borderId="72" xfId="0" applyNumberFormat="1" applyFont="1" applyFill="1" applyBorder="1" applyAlignment="1" applyProtection="1">
      <alignment horizontal="center"/>
      <protection locked="0"/>
    </xf>
    <xf numFmtId="182" fontId="29" fillId="0" borderId="71" xfId="0" applyNumberFormat="1" applyFont="1" applyFill="1" applyBorder="1" applyAlignment="1" applyProtection="1">
      <alignment horizontal="center"/>
      <protection locked="0"/>
    </xf>
    <xf numFmtId="3" fontId="6" fillId="0" borderId="2" xfId="0" applyNumberFormat="1" applyFont="1" applyFill="1" applyBorder="1" applyAlignment="1" applyProtection="1">
      <alignment horizontal="center"/>
      <protection locked="0"/>
    </xf>
    <xf numFmtId="182" fontId="29" fillId="0" borderId="0" xfId="0" applyNumberFormat="1" applyFont="1" applyFill="1" applyBorder="1" applyAlignment="1" applyProtection="1">
      <alignment horizontal="center"/>
      <protection locked="0"/>
    </xf>
    <xf numFmtId="182" fontId="29" fillId="0" borderId="46" xfId="0" applyNumberFormat="1" applyFont="1" applyFill="1" applyBorder="1" applyAlignment="1" applyProtection="1">
      <alignment horizontal="center"/>
      <protection locked="0"/>
    </xf>
    <xf numFmtId="185" fontId="12" fillId="0" borderId="73" xfId="0" applyNumberFormat="1" applyFont="1" applyFill="1" applyBorder="1" applyAlignment="1" applyProtection="1">
      <alignment horizontal="center"/>
      <protection locked="0"/>
    </xf>
    <xf numFmtId="185" fontId="10" fillId="0" borderId="2" xfId="0" applyNumberFormat="1" applyFont="1" applyFill="1" applyBorder="1" applyAlignment="1" applyProtection="1">
      <alignment horizontal="center"/>
      <protection locked="0"/>
    </xf>
    <xf numFmtId="182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Alignment="1" quotePrefix="1">
      <alignment/>
    </xf>
    <xf numFmtId="182" fontId="8" fillId="0" borderId="79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 horizontal="right"/>
      <protection locked="0"/>
    </xf>
    <xf numFmtId="182" fontId="8" fillId="0" borderId="46" xfId="0" applyNumberFormat="1" applyFont="1" applyBorder="1" applyAlignment="1" applyProtection="1">
      <alignment horizontal="right"/>
      <protection locked="0"/>
    </xf>
    <xf numFmtId="182" fontId="8" fillId="0" borderId="46" xfId="0" applyNumberFormat="1" applyFont="1" applyBorder="1" applyAlignment="1" applyProtection="1">
      <alignment vertical="center"/>
      <protection locked="0"/>
    </xf>
    <xf numFmtId="182" fontId="8" fillId="0" borderId="78" xfId="0" applyNumberFormat="1" applyFont="1" applyBorder="1" applyAlignment="1" applyProtection="1">
      <alignment horizontal="right"/>
      <protection locked="0"/>
    </xf>
    <xf numFmtId="182" fontId="8" fillId="0" borderId="77" xfId="0" applyNumberFormat="1" applyFont="1" applyBorder="1" applyAlignment="1" applyProtection="1">
      <alignment horizontal="right"/>
      <protection locked="0"/>
    </xf>
    <xf numFmtId="3" fontId="0" fillId="0" borderId="58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7" xfId="0" applyNumberFormat="1" applyBorder="1" applyAlignment="1">
      <alignment vertical="center"/>
    </xf>
    <xf numFmtId="4" fontId="6" fillId="0" borderId="0" xfId="0" applyNumberFormat="1" applyFont="1" applyBorder="1" applyAlignment="1" applyProtection="1">
      <alignment/>
      <protection locked="0"/>
    </xf>
    <xf numFmtId="185" fontId="12" fillId="0" borderId="3" xfId="0" applyNumberFormat="1" applyFont="1" applyFill="1" applyBorder="1" applyAlignment="1" applyProtection="1">
      <alignment horizontal="center"/>
      <protection locked="0"/>
    </xf>
    <xf numFmtId="22" fontId="22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2" fillId="0" borderId="50" xfId="0" applyNumberFormat="1" applyFont="1" applyBorder="1" applyAlignment="1" applyProtection="1">
      <alignment/>
      <protection locked="0"/>
    </xf>
    <xf numFmtId="3" fontId="8" fillId="0" borderId="63" xfId="0" applyNumberFormat="1" applyFont="1" applyBorder="1" applyAlignment="1" applyProtection="1">
      <alignment/>
      <protection locked="0"/>
    </xf>
    <xf numFmtId="3" fontId="12" fillId="0" borderId="66" xfId="0" applyNumberFormat="1" applyFont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4" fontId="1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182" fontId="8" fillId="0" borderId="0" xfId="0" applyNumberFormat="1" applyFont="1" applyAlignment="1" applyProtection="1">
      <alignment/>
      <protection locked="0"/>
    </xf>
    <xf numFmtId="3" fontId="6" fillId="0" borderId="8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 locked="0"/>
    </xf>
    <xf numFmtId="191" fontId="0" fillId="0" borderId="0" xfId="0" applyNumberFormat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3" fontId="8" fillId="0" borderId="60" xfId="0" applyNumberFormat="1" applyFont="1" applyBorder="1" applyAlignment="1" applyProtection="1">
      <alignment/>
      <protection locked="0"/>
    </xf>
    <xf numFmtId="3" fontId="14" fillId="0" borderId="81" xfId="0" applyNumberFormat="1" applyFont="1" applyBorder="1" applyAlignment="1" applyProtection="1">
      <alignment vertical="center"/>
      <protection locked="0"/>
    </xf>
    <xf numFmtId="182" fontId="8" fillId="0" borderId="52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horizontal="center"/>
      <protection locked="0"/>
    </xf>
    <xf numFmtId="4" fontId="11" fillId="0" borderId="83" xfId="0" applyNumberFormat="1" applyFont="1" applyFill="1" applyBorder="1" applyAlignment="1" applyProtection="1">
      <alignment horizontal="center"/>
      <protection locked="0"/>
    </xf>
    <xf numFmtId="4" fontId="11" fillId="0" borderId="84" xfId="0" applyNumberFormat="1" applyFont="1" applyFill="1" applyBorder="1" applyAlignment="1" applyProtection="1">
      <alignment horizontal="center"/>
      <protection locked="0"/>
    </xf>
    <xf numFmtId="3" fontId="30" fillId="0" borderId="35" xfId="0" applyNumberFormat="1" applyFont="1" applyBorder="1" applyAlignment="1" applyProtection="1">
      <alignment horizontal="center"/>
      <protection locked="0"/>
    </xf>
    <xf numFmtId="3" fontId="20" fillId="0" borderId="35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Août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3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Octobre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5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6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Novembre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7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8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Décembre 2013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9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0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Janvier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1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2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Février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4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Mars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5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2013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16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2013/14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Avril 2014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2012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2013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106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506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706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7062013_bi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606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806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906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006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106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206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2062013_b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2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306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706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103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203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303201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3032014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403201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403201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503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206201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603201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503201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703201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7032014_b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603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803201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0903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00320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10320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203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306201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2032014_bi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303201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401\prevreg17032014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BLET1314_050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BLED1314_0506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ORGE1314_0506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AVOI1314_050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SEIG1314_05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Trit1314_05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MAIS1314_05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3062013_bi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314\140506\Sorg1314_0506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104201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2042014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3042014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3042014_bi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4042014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404201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504201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6042014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504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406201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7042014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7042014_bi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604201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8042014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0904201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0042014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1042014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204201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2042014_bi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304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1406201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506\prevreg1704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506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30702\PrevReg0606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3"/>
    </sheetNames>
    <sheetDataSet>
      <sheetData sheetId="1">
        <row r="8">
          <cell r="F8">
            <v>2235</v>
          </cell>
          <cell r="H8">
            <v>14070</v>
          </cell>
        </row>
        <row r="9">
          <cell r="F9">
            <v>104050</v>
          </cell>
          <cell r="H9">
            <v>699250</v>
          </cell>
        </row>
        <row r="10">
          <cell r="F10">
            <v>370</v>
          </cell>
          <cell r="H10">
            <v>1795</v>
          </cell>
        </row>
        <row r="13">
          <cell r="F13">
            <v>15095</v>
          </cell>
          <cell r="H13">
            <v>89115</v>
          </cell>
        </row>
        <row r="14">
          <cell r="F14">
            <v>1800</v>
          </cell>
          <cell r="H14">
            <v>8090</v>
          </cell>
        </row>
        <row r="15">
          <cell r="F15">
            <v>17300</v>
          </cell>
          <cell r="H15">
            <v>93750</v>
          </cell>
        </row>
        <row r="18">
          <cell r="F18">
            <v>324660</v>
          </cell>
          <cell r="H18">
            <v>2891330</v>
          </cell>
        </row>
        <row r="19">
          <cell r="F19">
            <v>4650</v>
          </cell>
          <cell r="H19">
            <v>29500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3"/>
    </sheetNames>
    <sheetDataSet>
      <sheetData sheetId="1">
        <row r="8">
          <cell r="F8">
            <v>600</v>
          </cell>
          <cell r="H8">
            <v>3060</v>
          </cell>
        </row>
        <row r="9">
          <cell r="F9">
            <v>351310</v>
          </cell>
          <cell r="H9">
            <v>2651136</v>
          </cell>
        </row>
        <row r="10">
          <cell r="F10">
            <v>310</v>
          </cell>
          <cell r="H10">
            <v>1395</v>
          </cell>
        </row>
        <row r="13">
          <cell r="F13">
            <v>311880</v>
          </cell>
          <cell r="H13">
            <v>2190897</v>
          </cell>
        </row>
        <row r="14">
          <cell r="F14">
            <v>3990</v>
          </cell>
          <cell r="H14">
            <v>19406</v>
          </cell>
        </row>
        <row r="15">
          <cell r="F15">
            <v>5270</v>
          </cell>
          <cell r="H15">
            <v>26755</v>
          </cell>
        </row>
        <row r="18">
          <cell r="F18">
            <v>56830</v>
          </cell>
          <cell r="H18">
            <v>506250</v>
          </cell>
        </row>
        <row r="19">
          <cell r="F1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"/>
    </sheetNames>
    <sheetDataSet>
      <sheetData sheetId="1">
        <row r="9">
          <cell r="F9">
            <v>159300</v>
          </cell>
          <cell r="H9">
            <v>916000</v>
          </cell>
        </row>
        <row r="10">
          <cell r="F10">
            <v>885</v>
          </cell>
          <cell r="H10">
            <v>4070</v>
          </cell>
        </row>
        <row r="13">
          <cell r="F13">
            <v>203150</v>
          </cell>
          <cell r="H13">
            <v>1292000</v>
          </cell>
        </row>
        <row r="14">
          <cell r="F14">
            <v>4975</v>
          </cell>
          <cell r="H14">
            <v>25088</v>
          </cell>
        </row>
        <row r="15">
          <cell r="F15">
            <v>11300</v>
          </cell>
          <cell r="H15">
            <v>57000</v>
          </cell>
        </row>
        <row r="18">
          <cell r="F18">
            <v>31000</v>
          </cell>
          <cell r="H18">
            <v>242000</v>
          </cell>
        </row>
        <row r="19">
          <cell r="F19">
            <v>640</v>
          </cell>
          <cell r="H19">
            <v>1920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3_bis"/>
    </sheetNames>
    <sheetDataSet>
      <sheetData sheetId="1">
        <row r="8">
          <cell r="F8">
            <v>0</v>
          </cell>
        </row>
        <row r="9">
          <cell r="F9">
            <v>36400</v>
          </cell>
          <cell r="H9">
            <v>253000</v>
          </cell>
        </row>
        <row r="10">
          <cell r="F10">
            <v>190</v>
          </cell>
          <cell r="H10">
            <v>850</v>
          </cell>
        </row>
        <row r="13">
          <cell r="F13">
            <v>5080</v>
          </cell>
          <cell r="H13">
            <v>30800</v>
          </cell>
        </row>
        <row r="14">
          <cell r="F14">
            <v>720</v>
          </cell>
          <cell r="H14">
            <v>3250</v>
          </cell>
        </row>
        <row r="15">
          <cell r="F15">
            <v>1900</v>
          </cell>
          <cell r="H15">
            <v>11100</v>
          </cell>
        </row>
        <row r="18">
          <cell r="F18">
            <v>144200</v>
          </cell>
          <cell r="H18">
            <v>1730000</v>
          </cell>
        </row>
        <row r="19">
          <cell r="F19">
            <v>1000</v>
          </cell>
          <cell r="H19">
            <v>8500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6062013"/>
    </sheetNames>
    <sheetDataSet>
      <sheetData sheetId="1">
        <row r="8">
          <cell r="F8">
            <v>0</v>
          </cell>
        </row>
        <row r="9">
          <cell r="F9">
            <v>302440</v>
          </cell>
          <cell r="H9">
            <v>2093480</v>
          </cell>
        </row>
        <row r="10">
          <cell r="F10">
            <v>458</v>
          </cell>
          <cell r="H10">
            <v>1892</v>
          </cell>
        </row>
        <row r="13">
          <cell r="F13">
            <v>65890</v>
          </cell>
          <cell r="H13">
            <v>437230</v>
          </cell>
        </row>
        <row r="14">
          <cell r="F14">
            <v>10290</v>
          </cell>
          <cell r="H14">
            <v>54537</v>
          </cell>
        </row>
        <row r="15">
          <cell r="F15">
            <v>58065</v>
          </cell>
          <cell r="H15">
            <v>376261.2</v>
          </cell>
        </row>
        <row r="18">
          <cell r="F18">
            <v>93950</v>
          </cell>
          <cell r="H18">
            <v>759394.0699540649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3"/>
    </sheetNames>
    <sheetDataSet>
      <sheetData sheetId="1">
        <row r="8">
          <cell r="F8">
            <v>32035</v>
          </cell>
          <cell r="H8">
            <v>227770</v>
          </cell>
        </row>
        <row r="9">
          <cell r="F9">
            <v>374850</v>
          </cell>
          <cell r="H9">
            <v>2777420</v>
          </cell>
        </row>
        <row r="10">
          <cell r="F10">
            <v>1665</v>
          </cell>
          <cell r="H10">
            <v>10170</v>
          </cell>
        </row>
        <row r="13">
          <cell r="F13">
            <v>45265</v>
          </cell>
          <cell r="H13">
            <v>314190</v>
          </cell>
        </row>
        <row r="14">
          <cell r="F14">
            <v>5370</v>
          </cell>
          <cell r="H14">
            <v>29945</v>
          </cell>
        </row>
        <row r="15">
          <cell r="F15">
            <v>63590</v>
          </cell>
          <cell r="H15">
            <v>397700</v>
          </cell>
        </row>
        <row r="18">
          <cell r="F18">
            <v>152039</v>
          </cell>
          <cell r="H18">
            <v>1269840</v>
          </cell>
        </row>
        <row r="19">
          <cell r="F19">
            <v>2195</v>
          </cell>
          <cell r="H19">
            <v>11885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3"/>
    </sheetNames>
    <sheetDataSet>
      <sheetData sheetId="1">
        <row r="8">
          <cell r="F8">
            <v>103500</v>
          </cell>
          <cell r="H8">
            <v>629000</v>
          </cell>
        </row>
        <row r="9">
          <cell r="F9">
            <v>677500</v>
          </cell>
          <cell r="H9">
            <v>4985000</v>
          </cell>
        </row>
        <row r="10">
          <cell r="F10">
            <v>7700</v>
          </cell>
          <cell r="H10">
            <v>47000</v>
          </cell>
        </row>
        <row r="13">
          <cell r="F13">
            <v>247000</v>
          </cell>
          <cell r="H13">
            <v>1804950</v>
          </cell>
        </row>
        <row r="14">
          <cell r="F14">
            <v>8400</v>
          </cell>
          <cell r="H14">
            <v>45000</v>
          </cell>
        </row>
        <row r="15">
          <cell r="F15">
            <v>29000</v>
          </cell>
          <cell r="H15">
            <v>163500</v>
          </cell>
        </row>
        <row r="18">
          <cell r="F18">
            <v>125000</v>
          </cell>
          <cell r="H18">
            <v>1208300</v>
          </cell>
        </row>
        <row r="19">
          <cell r="F19">
            <v>4700</v>
          </cell>
          <cell r="H19">
            <v>29000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"/>
      <sheetName val="PrevReg10062013"/>
    </sheetNames>
    <sheetDataSet>
      <sheetData sheetId="0">
        <row r="8">
          <cell r="F8">
            <v>5050</v>
          </cell>
          <cell r="H8">
            <v>32320</v>
          </cell>
        </row>
        <row r="9">
          <cell r="F9">
            <v>236550</v>
          </cell>
          <cell r="H9">
            <v>1916055</v>
          </cell>
        </row>
        <row r="10">
          <cell r="F10">
            <v>720</v>
          </cell>
          <cell r="H10">
            <v>4464</v>
          </cell>
        </row>
        <row r="13">
          <cell r="F13">
            <v>69850</v>
          </cell>
          <cell r="H13">
            <v>534255</v>
          </cell>
        </row>
        <row r="14">
          <cell r="F14">
            <v>2125</v>
          </cell>
          <cell r="H14">
            <v>13175</v>
          </cell>
        </row>
        <row r="15">
          <cell r="F15">
            <v>1445</v>
          </cell>
          <cell r="H15">
            <v>8959</v>
          </cell>
        </row>
        <row r="18">
          <cell r="F18">
            <v>42465</v>
          </cell>
          <cell r="H18">
            <v>403417.5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3"/>
    </sheetNames>
    <sheetDataSet>
      <sheetData sheetId="0">
        <row r="8">
          <cell r="F8">
            <v>51495</v>
          </cell>
          <cell r="H8">
            <v>327903</v>
          </cell>
        </row>
        <row r="9">
          <cell r="F9">
            <v>405970</v>
          </cell>
          <cell r="H9">
            <v>2898875</v>
          </cell>
        </row>
        <row r="10">
          <cell r="F10">
            <v>680</v>
          </cell>
          <cell r="H10">
            <v>3422</v>
          </cell>
        </row>
        <row r="13">
          <cell r="F13">
            <v>84780</v>
          </cell>
          <cell r="H13">
            <v>566591</v>
          </cell>
        </row>
        <row r="14">
          <cell r="F14">
            <v>4950</v>
          </cell>
          <cell r="H14">
            <v>23265</v>
          </cell>
        </row>
        <row r="15">
          <cell r="F15">
            <v>27300</v>
          </cell>
          <cell r="H15">
            <v>152880</v>
          </cell>
        </row>
        <row r="18">
          <cell r="F18">
            <v>165440</v>
          </cell>
          <cell r="H18">
            <v>1367242</v>
          </cell>
        </row>
        <row r="19">
          <cell r="F19">
            <v>3980</v>
          </cell>
          <cell r="H19">
            <v>20576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3"/>
    </sheetNames>
    <sheetDataSet>
      <sheetData sheetId="1">
        <row r="8">
          <cell r="F8">
            <v>883</v>
          </cell>
          <cell r="H8">
            <v>4344.360000000001</v>
          </cell>
        </row>
        <row r="9">
          <cell r="F9">
            <v>272248</v>
          </cell>
          <cell r="H9">
            <v>2368557.6</v>
          </cell>
        </row>
        <row r="10">
          <cell r="F10">
            <v>62</v>
          </cell>
          <cell r="H10">
            <v>310</v>
          </cell>
        </row>
        <row r="13">
          <cell r="F13">
            <v>47281</v>
          </cell>
          <cell r="H13">
            <v>382976.1</v>
          </cell>
        </row>
        <row r="14">
          <cell r="F14">
            <v>1331</v>
          </cell>
          <cell r="H14">
            <v>9157.28</v>
          </cell>
        </row>
        <row r="15">
          <cell r="F15">
            <v>1384</v>
          </cell>
          <cell r="H15">
            <v>8304</v>
          </cell>
        </row>
        <row r="18">
          <cell r="F18">
            <v>9382</v>
          </cell>
          <cell r="H18">
            <v>80497.56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2062013_bis"/>
    </sheetNames>
    <sheetDataSet>
      <sheetData sheetId="0">
        <row r="8">
          <cell r="F8">
            <v>1360</v>
          </cell>
          <cell r="H8">
            <v>7480</v>
          </cell>
        </row>
        <row r="9">
          <cell r="F9">
            <v>214950</v>
          </cell>
          <cell r="H9">
            <v>1607920</v>
          </cell>
        </row>
        <row r="10">
          <cell r="F10">
            <v>420</v>
          </cell>
          <cell r="H10">
            <v>2310</v>
          </cell>
        </row>
        <row r="13">
          <cell r="F13">
            <v>38800</v>
          </cell>
          <cell r="H13">
            <v>282589.381443299</v>
          </cell>
        </row>
        <row r="14">
          <cell r="F14">
            <v>5800</v>
          </cell>
          <cell r="H14">
            <v>35275</v>
          </cell>
        </row>
        <row r="15">
          <cell r="F15">
            <v>9800</v>
          </cell>
          <cell r="H15">
            <v>57120</v>
          </cell>
        </row>
        <row r="18">
          <cell r="F18">
            <v>15900</v>
          </cell>
          <cell r="H18">
            <v>138330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SE"/>
      <sheetName val="AV"/>
      <sheetName val="MA"/>
      <sheetName val="SO"/>
      <sheetName val="TR"/>
      <sheetName val="SA"/>
      <sheetName val="MI"/>
      <sheetName val="AL"/>
      <sheetName val="CO"/>
      <sheetName val="TO"/>
      <sheetName val="SJ"/>
      <sheetName val="LI"/>
      <sheetName val="PO"/>
      <sheetName val="FE"/>
      <sheetName val="LU"/>
      <sheetName val="NA"/>
      <sheetName val="TC"/>
      <sheetName val="France collecte 1213"/>
    </sheetNames>
    <sheetDataSet>
      <sheetData sheetId="0">
        <row r="168">
          <cell r="AF168">
            <v>593102.296</v>
          </cell>
          <cell r="AI168">
            <v>634223.2069999999</v>
          </cell>
        </row>
        <row r="169">
          <cell r="AF169">
            <v>534529.8539999999</v>
          </cell>
          <cell r="AI169">
            <v>614291.4719999998</v>
          </cell>
        </row>
        <row r="170">
          <cell r="AF170">
            <v>1721706.6930000002</v>
          </cell>
          <cell r="AI170">
            <v>1908192.773</v>
          </cell>
        </row>
        <row r="171">
          <cell r="AF171">
            <v>347360.914</v>
          </cell>
          <cell r="AI171">
            <v>374555.076</v>
          </cell>
        </row>
        <row r="172">
          <cell r="AF172">
            <v>2090662.544</v>
          </cell>
          <cell r="AI172">
            <v>2378580.34</v>
          </cell>
        </row>
        <row r="173">
          <cell r="AF173">
            <v>3853198.004</v>
          </cell>
          <cell r="AI173">
            <v>4206584.825</v>
          </cell>
        </row>
        <row r="174">
          <cell r="AF174">
            <v>621688.2060000001</v>
          </cell>
          <cell r="AI174">
            <v>635807.898</v>
          </cell>
        </row>
        <row r="175">
          <cell r="AF175">
            <v>26018.21</v>
          </cell>
          <cell r="AI175">
            <v>27060.35</v>
          </cell>
        </row>
        <row r="176">
          <cell r="AF176">
            <v>2341001.44</v>
          </cell>
          <cell r="AI176">
            <v>2498444.371</v>
          </cell>
        </row>
        <row r="177">
          <cell r="AF177">
            <v>748707.2549999999</v>
          </cell>
          <cell r="AI177">
            <v>813894.6869999998</v>
          </cell>
        </row>
        <row r="178">
          <cell r="AF178">
            <v>218774.433</v>
          </cell>
          <cell r="AI178">
            <v>228373.337</v>
          </cell>
        </row>
        <row r="179">
          <cell r="AF179">
            <v>1598703.73</v>
          </cell>
          <cell r="AI179">
            <v>1660128.451</v>
          </cell>
        </row>
        <row r="180">
          <cell r="AF180">
            <v>2243446.83</v>
          </cell>
          <cell r="AI180">
            <v>2427953.375</v>
          </cell>
        </row>
        <row r="181">
          <cell r="AF181">
            <v>3947781.367</v>
          </cell>
          <cell r="AI181">
            <v>4600537.823</v>
          </cell>
        </row>
        <row r="182">
          <cell r="AF182">
            <v>1592136.6820000003</v>
          </cell>
          <cell r="AI182">
            <v>1798297.5</v>
          </cell>
        </row>
        <row r="183">
          <cell r="AF183">
            <v>2533348.339</v>
          </cell>
          <cell r="AI183">
            <v>2727990.9260000004</v>
          </cell>
        </row>
        <row r="184">
          <cell r="AF184">
            <v>1981751.2820000004</v>
          </cell>
          <cell r="AI184">
            <v>2441232.6040000007</v>
          </cell>
        </row>
        <row r="185">
          <cell r="AF185">
            <v>1181497.158</v>
          </cell>
          <cell r="AI185">
            <v>1297067.8490000002</v>
          </cell>
        </row>
        <row r="186">
          <cell r="AF186">
            <v>1256570.6130000001</v>
          </cell>
          <cell r="AI186">
            <v>1351132.0210000002</v>
          </cell>
        </row>
        <row r="187">
          <cell r="AF187">
            <v>20116.385</v>
          </cell>
          <cell r="AI187">
            <v>21100.761</v>
          </cell>
        </row>
      </sheetData>
      <sheetData sheetId="1">
        <row r="168">
          <cell r="AF168">
            <v>10135.53</v>
          </cell>
          <cell r="AI168">
            <v>13225.66</v>
          </cell>
        </row>
        <row r="169">
          <cell r="AF169">
            <v>941.6210000000001</v>
          </cell>
          <cell r="AI169">
            <v>994.3810000000001</v>
          </cell>
        </row>
        <row r="170">
          <cell r="AF170">
            <v>1632.5069999999998</v>
          </cell>
          <cell r="AI170">
            <v>1915.7469999999996</v>
          </cell>
        </row>
        <row r="171">
          <cell r="AF171">
            <v>95.4</v>
          </cell>
          <cell r="AI171">
            <v>95.4</v>
          </cell>
        </row>
        <row r="172">
          <cell r="AF172">
            <v>19.562</v>
          </cell>
          <cell r="AI172">
            <v>111.16199999999999</v>
          </cell>
        </row>
        <row r="173">
          <cell r="AF173">
            <v>698.63</v>
          </cell>
          <cell r="AI173">
            <v>698.63</v>
          </cell>
        </row>
        <row r="174">
          <cell r="AF174">
            <v>44350.80499999999</v>
          </cell>
          <cell r="AI174">
            <v>46929.64599999999</v>
          </cell>
        </row>
        <row r="175">
          <cell r="AF175">
            <v>160327.59400000004</v>
          </cell>
          <cell r="AI175">
            <v>162156.33</v>
          </cell>
        </row>
        <row r="176">
          <cell r="AF176">
            <v>1116.23</v>
          </cell>
          <cell r="AI176">
            <v>1557.67</v>
          </cell>
        </row>
        <row r="177">
          <cell r="AF177">
            <v>545.5</v>
          </cell>
          <cell r="AI177">
            <v>545.5</v>
          </cell>
        </row>
        <row r="178">
          <cell r="AF178">
            <v>0</v>
          </cell>
          <cell r="AI178">
            <v>0</v>
          </cell>
        </row>
        <row r="179">
          <cell r="AF179">
            <v>273.3</v>
          </cell>
          <cell r="AI179">
            <v>2736.8</v>
          </cell>
        </row>
        <row r="180">
          <cell r="AF180">
            <v>187348.276</v>
          </cell>
          <cell r="AI180">
            <v>239401.575</v>
          </cell>
        </row>
        <row r="181">
          <cell r="AF181">
            <v>453159.03</v>
          </cell>
          <cell r="AI181">
            <v>589714.3329999999</v>
          </cell>
        </row>
        <row r="182">
          <cell r="AF182">
            <v>19587.097</v>
          </cell>
          <cell r="AI182">
            <v>28127.369000000002</v>
          </cell>
        </row>
        <row r="183">
          <cell r="AF183">
            <v>254199.69499999998</v>
          </cell>
          <cell r="AI183">
            <v>303592.50299999997</v>
          </cell>
        </row>
        <row r="184">
          <cell r="AF184">
            <v>117.06</v>
          </cell>
          <cell r="AI184">
            <v>947.78</v>
          </cell>
        </row>
        <row r="185">
          <cell r="AF185">
            <v>1467.83</v>
          </cell>
          <cell r="AI185">
            <v>2347.06</v>
          </cell>
        </row>
        <row r="186">
          <cell r="AF186">
            <v>547602.551</v>
          </cell>
          <cell r="AI186">
            <v>666463.438</v>
          </cell>
        </row>
        <row r="187">
          <cell r="AF187">
            <v>222975.06300000002</v>
          </cell>
          <cell r="AI187">
            <v>242805.44900000002</v>
          </cell>
        </row>
      </sheetData>
      <sheetData sheetId="2">
        <row r="168">
          <cell r="AF168">
            <v>47061.51400000001</v>
          </cell>
          <cell r="AI168">
            <v>49292.09500000001</v>
          </cell>
        </row>
        <row r="169">
          <cell r="AF169">
            <v>69328.87</v>
          </cell>
          <cell r="AI169">
            <v>75794.983</v>
          </cell>
        </row>
        <row r="170">
          <cell r="AF170">
            <v>968500.299</v>
          </cell>
          <cell r="AI170">
            <v>1038021.721</v>
          </cell>
        </row>
        <row r="171">
          <cell r="AF171">
            <v>101082.49</v>
          </cell>
          <cell r="AI171">
            <v>107948.088</v>
          </cell>
        </row>
        <row r="172">
          <cell r="AF172">
            <v>311915.312</v>
          </cell>
          <cell r="AI172">
            <v>337042.632</v>
          </cell>
        </row>
        <row r="173">
          <cell r="AF173">
            <v>689709.664</v>
          </cell>
          <cell r="AI173">
            <v>711636.425</v>
          </cell>
        </row>
        <row r="174">
          <cell r="AF174">
            <v>112425.48899999997</v>
          </cell>
          <cell r="AI174">
            <v>116252.21</v>
          </cell>
        </row>
        <row r="175">
          <cell r="AF175">
            <v>15456.705000000002</v>
          </cell>
          <cell r="AI175">
            <v>16009.55</v>
          </cell>
        </row>
        <row r="176">
          <cell r="AF176">
            <v>2003653.911</v>
          </cell>
          <cell r="AI176">
            <v>2071903.0270000002</v>
          </cell>
        </row>
        <row r="177">
          <cell r="AF177">
            <v>1049330.2010000001</v>
          </cell>
          <cell r="AI177">
            <v>1125327.5880000002</v>
          </cell>
        </row>
        <row r="178">
          <cell r="AF178">
            <v>11263.04</v>
          </cell>
          <cell r="AI178">
            <v>11711.507000000001</v>
          </cell>
        </row>
        <row r="179">
          <cell r="AF179">
            <v>255972.83500000008</v>
          </cell>
          <cell r="AI179">
            <v>263154.64100000006</v>
          </cell>
        </row>
        <row r="180">
          <cell r="AF180">
            <v>182473.10499999995</v>
          </cell>
          <cell r="AI180">
            <v>193392.57399999996</v>
          </cell>
        </row>
        <row r="181">
          <cell r="AF181">
            <v>1610679.8640000003</v>
          </cell>
          <cell r="AI181">
            <v>1725285.3090000004</v>
          </cell>
        </row>
        <row r="182">
          <cell r="AF182">
            <v>475999.304</v>
          </cell>
          <cell r="AI182">
            <v>513175.17100000003</v>
          </cell>
        </row>
        <row r="183">
          <cell r="AF183">
            <v>463569.4</v>
          </cell>
          <cell r="AI183">
            <v>478873.2560000001</v>
          </cell>
        </row>
        <row r="184">
          <cell r="AF184">
            <v>306393.45600000006</v>
          </cell>
          <cell r="AI184">
            <v>338487.72500000003</v>
          </cell>
        </row>
        <row r="185">
          <cell r="AF185">
            <v>195482.961</v>
          </cell>
          <cell r="AI185">
            <v>208203.133</v>
          </cell>
        </row>
        <row r="186">
          <cell r="AF186">
            <v>169653.68699999998</v>
          </cell>
          <cell r="AI186">
            <v>180029.18199999997</v>
          </cell>
        </row>
        <row r="187">
          <cell r="AF187">
            <v>13538.731999999998</v>
          </cell>
          <cell r="AI187">
            <v>13755.284999999998</v>
          </cell>
        </row>
      </sheetData>
      <sheetData sheetId="3">
        <row r="168">
          <cell r="AF168">
            <v>805.224</v>
          </cell>
          <cell r="AI168">
            <v>806.624</v>
          </cell>
        </row>
        <row r="169">
          <cell r="AF169">
            <v>5853.991</v>
          </cell>
          <cell r="AI169">
            <v>6654.261</v>
          </cell>
        </row>
        <row r="170">
          <cell r="AF170">
            <v>5345.518</v>
          </cell>
          <cell r="AI170">
            <v>5611.843</v>
          </cell>
        </row>
        <row r="171">
          <cell r="AF171">
            <v>4802.877</v>
          </cell>
          <cell r="AI171">
            <v>5362.909000000001</v>
          </cell>
        </row>
        <row r="172">
          <cell r="AF172">
            <v>1013.4460000000001</v>
          </cell>
          <cell r="AI172">
            <v>1084.4260000000002</v>
          </cell>
        </row>
        <row r="173">
          <cell r="AF173">
            <v>2974.262</v>
          </cell>
          <cell r="AI173">
            <v>3265.262</v>
          </cell>
        </row>
        <row r="174">
          <cell r="AF174">
            <v>6708.019</v>
          </cell>
          <cell r="AI174">
            <v>6837.253</v>
          </cell>
        </row>
        <row r="175">
          <cell r="AF175">
            <v>909.779</v>
          </cell>
          <cell r="AI175">
            <v>919.379</v>
          </cell>
        </row>
        <row r="176">
          <cell r="AF176">
            <v>522.539</v>
          </cell>
          <cell r="AI176">
            <v>657.199</v>
          </cell>
        </row>
        <row r="177">
          <cell r="AF177">
            <v>813.415</v>
          </cell>
          <cell r="AI177">
            <v>1018.2590000000001</v>
          </cell>
        </row>
        <row r="178">
          <cell r="AF178">
            <v>394.236</v>
          </cell>
          <cell r="AI178">
            <v>394.236</v>
          </cell>
        </row>
        <row r="179">
          <cell r="AF179">
            <v>578.82</v>
          </cell>
          <cell r="AI179">
            <v>578.82</v>
          </cell>
        </row>
        <row r="180">
          <cell r="AF180">
            <v>5099.6</v>
          </cell>
          <cell r="AI180">
            <v>5164.12</v>
          </cell>
        </row>
        <row r="181">
          <cell r="AF181">
            <v>29971.448000000004</v>
          </cell>
          <cell r="AI181">
            <v>32615.067000000003</v>
          </cell>
        </row>
        <row r="182">
          <cell r="AF182">
            <v>2978.25</v>
          </cell>
          <cell r="AI182">
            <v>3206.27</v>
          </cell>
        </row>
        <row r="183">
          <cell r="AF183">
            <v>1673.922</v>
          </cell>
          <cell r="AI183">
            <v>1719.622</v>
          </cell>
        </row>
        <row r="184">
          <cell r="AF184">
            <v>303</v>
          </cell>
          <cell r="AI184">
            <v>462.7</v>
          </cell>
        </row>
        <row r="185">
          <cell r="AF185">
            <v>931.17</v>
          </cell>
          <cell r="AI185">
            <v>945.87</v>
          </cell>
        </row>
        <row r="186">
          <cell r="AF186">
            <v>1593.085</v>
          </cell>
          <cell r="AI186">
            <v>1638.7659999999998</v>
          </cell>
        </row>
        <row r="187">
          <cell r="AF187">
            <v>291.04699999999997</v>
          </cell>
          <cell r="AI187">
            <v>293.54699999999997</v>
          </cell>
        </row>
      </sheetData>
      <sheetData sheetId="4">
        <row r="168">
          <cell r="AF168">
            <v>3292.5920000000006</v>
          </cell>
          <cell r="AI168">
            <v>3322.7420000000006</v>
          </cell>
        </row>
        <row r="169">
          <cell r="AF169">
            <v>6303.018</v>
          </cell>
          <cell r="AI169">
            <v>7639.014999999999</v>
          </cell>
        </row>
        <row r="170">
          <cell r="AF170">
            <v>15673.936</v>
          </cell>
          <cell r="AI170">
            <v>16647.030999999995</v>
          </cell>
        </row>
        <row r="171">
          <cell r="AF171">
            <v>2550.48</v>
          </cell>
          <cell r="AI171">
            <v>2740.7280000000005</v>
          </cell>
        </row>
        <row r="172">
          <cell r="AF172">
            <v>5773.281999999999</v>
          </cell>
          <cell r="AI172">
            <v>6414.138</v>
          </cell>
        </row>
        <row r="173">
          <cell r="AF173">
            <v>12821.357999999998</v>
          </cell>
          <cell r="AI173">
            <v>13578.318999999998</v>
          </cell>
        </row>
        <row r="174">
          <cell r="AF174">
            <v>3625.503</v>
          </cell>
          <cell r="AI174">
            <v>3820.8390000000004</v>
          </cell>
        </row>
        <row r="175">
          <cell r="AF175">
            <v>678.9760000000001</v>
          </cell>
          <cell r="AI175">
            <v>718.6830000000001</v>
          </cell>
        </row>
        <row r="176">
          <cell r="AF176">
            <v>14763.319000000001</v>
          </cell>
          <cell r="AI176">
            <v>15478.822</v>
          </cell>
        </row>
        <row r="177">
          <cell r="AF177">
            <v>10824.810999999998</v>
          </cell>
          <cell r="AI177">
            <v>11405.510999999999</v>
          </cell>
        </row>
        <row r="178">
          <cell r="AF178">
            <v>1075.69</v>
          </cell>
          <cell r="AI178">
            <v>1089.89</v>
          </cell>
        </row>
        <row r="179">
          <cell r="AF179">
            <v>31108.35799999999</v>
          </cell>
          <cell r="AI179">
            <v>31604.06799999999</v>
          </cell>
        </row>
        <row r="180">
          <cell r="AF180">
            <v>13071.31</v>
          </cell>
          <cell r="AI180">
            <v>13869.84</v>
          </cell>
        </row>
        <row r="181">
          <cell r="AF181">
            <v>23304.114999999998</v>
          </cell>
          <cell r="AI181">
            <v>25447.722999999998</v>
          </cell>
        </row>
        <row r="182">
          <cell r="AF182">
            <v>8192.884999999998</v>
          </cell>
          <cell r="AI182">
            <v>8498.724999999999</v>
          </cell>
        </row>
        <row r="183">
          <cell r="AF183">
            <v>6340.623000000001</v>
          </cell>
          <cell r="AI183">
            <v>6772.011000000001</v>
          </cell>
        </row>
        <row r="184">
          <cell r="AF184">
            <v>2722.38</v>
          </cell>
          <cell r="AI184">
            <v>3486.77</v>
          </cell>
        </row>
        <row r="185">
          <cell r="AF185">
            <v>22744.914999999997</v>
          </cell>
          <cell r="AI185">
            <v>24254.944999999996</v>
          </cell>
        </row>
        <row r="186">
          <cell r="AF186">
            <v>7546.979000000001</v>
          </cell>
          <cell r="AI186">
            <v>7833.863000000001</v>
          </cell>
        </row>
        <row r="187">
          <cell r="AF187">
            <v>243.505</v>
          </cell>
          <cell r="AI187">
            <v>264.505</v>
          </cell>
        </row>
      </sheetData>
      <sheetData sheetId="5">
        <row r="168">
          <cell r="AF168">
            <v>2398320.1529999995</v>
          </cell>
          <cell r="AI168">
            <v>2648998.423999999</v>
          </cell>
        </row>
        <row r="169">
          <cell r="AF169">
            <v>279644.05700000003</v>
          </cell>
          <cell r="AI169">
            <v>329947.1560000001</v>
          </cell>
        </row>
        <row r="170">
          <cell r="AF170">
            <v>429158.33400000003</v>
          </cell>
          <cell r="AI170">
            <v>466191.365</v>
          </cell>
        </row>
        <row r="171">
          <cell r="AF171">
            <v>284054.39300000004</v>
          </cell>
          <cell r="AI171">
            <v>313140.65700000006</v>
          </cell>
        </row>
        <row r="172">
          <cell r="AF172">
            <v>130626.41300000002</v>
          </cell>
          <cell r="AI172">
            <v>171387.60700000002</v>
          </cell>
        </row>
        <row r="173">
          <cell r="AF173">
            <v>376245.018</v>
          </cell>
          <cell r="AI173">
            <v>421996.70699999994</v>
          </cell>
        </row>
        <row r="174">
          <cell r="AF174">
            <v>1045803.791</v>
          </cell>
          <cell r="AI174">
            <v>1115213.179</v>
          </cell>
        </row>
        <row r="175">
          <cell r="AF175">
            <v>26714.443000000007</v>
          </cell>
          <cell r="AI175">
            <v>28009.804000000007</v>
          </cell>
        </row>
        <row r="176">
          <cell r="AF176">
            <v>436003.889</v>
          </cell>
          <cell r="AI176">
            <v>456502.162</v>
          </cell>
        </row>
        <row r="177">
          <cell r="AF177">
            <v>232783.84</v>
          </cell>
          <cell r="AI177">
            <v>244613.59299999994</v>
          </cell>
        </row>
        <row r="178">
          <cell r="AF178">
            <v>1510370.553</v>
          </cell>
          <cell r="AI178">
            <v>1737470.76</v>
          </cell>
        </row>
        <row r="179">
          <cell r="AF179">
            <v>613905.3849999999</v>
          </cell>
          <cell r="AI179">
            <v>656211.4829999999</v>
          </cell>
        </row>
        <row r="180">
          <cell r="AF180">
            <v>853207.941</v>
          </cell>
          <cell r="AI180">
            <v>1004473.4689999999</v>
          </cell>
        </row>
        <row r="181">
          <cell r="AF181">
            <v>789729.718</v>
          </cell>
          <cell r="AI181">
            <v>1004123.747</v>
          </cell>
        </row>
        <row r="182">
          <cell r="AF182">
            <v>325375.7459999999</v>
          </cell>
          <cell r="AI182">
            <v>361128.095</v>
          </cell>
        </row>
        <row r="183">
          <cell r="AF183">
            <v>1018214.0310000001</v>
          </cell>
          <cell r="AI183">
            <v>1202747.4120000002</v>
          </cell>
        </row>
        <row r="184">
          <cell r="AF184">
            <v>45255.717000000004</v>
          </cell>
          <cell r="AI184">
            <v>55546.89300000001</v>
          </cell>
        </row>
        <row r="185">
          <cell r="AF185">
            <v>98102.73</v>
          </cell>
          <cell r="AI185">
            <v>119040.831</v>
          </cell>
        </row>
        <row r="186">
          <cell r="AF186">
            <v>1157468.878</v>
          </cell>
          <cell r="AI186">
            <v>1338145.0180000002</v>
          </cell>
        </row>
        <row r="187">
          <cell r="AF187">
            <v>16255.857000000002</v>
          </cell>
          <cell r="AI187">
            <v>16681.619000000002</v>
          </cell>
        </row>
      </sheetData>
      <sheetData sheetId="6">
        <row r="168">
          <cell r="AF168">
            <v>11025.991</v>
          </cell>
          <cell r="AI168">
            <v>12229.877</v>
          </cell>
        </row>
        <row r="169">
          <cell r="AF169">
            <v>822.061</v>
          </cell>
          <cell r="AI169">
            <v>822.061</v>
          </cell>
        </row>
        <row r="170">
          <cell r="AF170">
            <v>1067.426</v>
          </cell>
          <cell r="AI170">
            <v>1067.426</v>
          </cell>
        </row>
        <row r="171">
          <cell r="AF171">
            <v>179.494</v>
          </cell>
          <cell r="AI171">
            <v>179.494</v>
          </cell>
        </row>
        <row r="172">
          <cell r="AF172">
            <v>0</v>
          </cell>
          <cell r="AI172">
            <v>0</v>
          </cell>
        </row>
        <row r="173">
          <cell r="AF173">
            <v>0</v>
          </cell>
          <cell r="AI173">
            <v>0</v>
          </cell>
        </row>
        <row r="174">
          <cell r="AF174">
            <v>22698.25</v>
          </cell>
          <cell r="AI174">
            <v>22875.059000000005</v>
          </cell>
        </row>
        <row r="175">
          <cell r="AF175">
            <v>3239.3549999999996</v>
          </cell>
          <cell r="AI175">
            <v>3239.3749999999995</v>
          </cell>
        </row>
        <row r="176">
          <cell r="AF176">
            <v>0</v>
          </cell>
          <cell r="AI176">
            <v>0</v>
          </cell>
        </row>
        <row r="177">
          <cell r="AF177">
            <v>25</v>
          </cell>
          <cell r="AI177">
            <v>25</v>
          </cell>
        </row>
        <row r="178">
          <cell r="AF178">
            <v>6718.3110000000015</v>
          </cell>
          <cell r="AI178">
            <v>7794.911000000002</v>
          </cell>
        </row>
        <row r="179">
          <cell r="AF179">
            <v>0</v>
          </cell>
          <cell r="AI179">
            <v>0</v>
          </cell>
        </row>
        <row r="180">
          <cell r="AF180">
            <v>1166.592</v>
          </cell>
          <cell r="AI180">
            <v>1202.9920000000002</v>
          </cell>
        </row>
        <row r="181">
          <cell r="AF181">
            <v>8598.287</v>
          </cell>
          <cell r="AI181">
            <v>9649.709</v>
          </cell>
        </row>
        <row r="182">
          <cell r="AF182">
            <v>150.406</v>
          </cell>
          <cell r="AI182">
            <v>150.406</v>
          </cell>
        </row>
        <row r="183">
          <cell r="AF183">
            <v>6462.390999999999</v>
          </cell>
          <cell r="AI183">
            <v>6736.130999999999</v>
          </cell>
        </row>
        <row r="184">
          <cell r="AF184">
            <v>0</v>
          </cell>
          <cell r="AI184">
            <v>0</v>
          </cell>
        </row>
        <row r="185">
          <cell r="AF185">
            <v>0</v>
          </cell>
          <cell r="AI185">
            <v>0</v>
          </cell>
        </row>
        <row r="186">
          <cell r="AF186">
            <v>48219.721</v>
          </cell>
          <cell r="AI186">
            <v>50541.686</v>
          </cell>
        </row>
        <row r="187">
          <cell r="AF187">
            <v>5406.242</v>
          </cell>
          <cell r="AI187">
            <v>5507.165</v>
          </cell>
        </row>
      </sheetData>
      <sheetData sheetId="7">
        <row r="168">
          <cell r="AF168">
            <v>35138.841</v>
          </cell>
          <cell r="AI168">
            <v>36384.651</v>
          </cell>
        </row>
        <row r="169">
          <cell r="AF169">
            <v>67279.275</v>
          </cell>
          <cell r="AI169">
            <v>73216.905</v>
          </cell>
        </row>
        <row r="170">
          <cell r="AF170">
            <v>29276.426000000003</v>
          </cell>
          <cell r="AI170">
            <v>31630.591000000004</v>
          </cell>
        </row>
        <row r="171">
          <cell r="AF171">
            <v>11917.058000000003</v>
          </cell>
          <cell r="AI171">
            <v>12990.565000000002</v>
          </cell>
        </row>
        <row r="172">
          <cell r="AF172">
            <v>3476.623</v>
          </cell>
          <cell r="AI172">
            <v>4004.053</v>
          </cell>
        </row>
        <row r="173">
          <cell r="AF173">
            <v>5729.696</v>
          </cell>
          <cell r="AI173">
            <v>5934.59</v>
          </cell>
        </row>
        <row r="174">
          <cell r="AF174">
            <v>36276.958000000006</v>
          </cell>
          <cell r="AI174">
            <v>38515.472</v>
          </cell>
        </row>
        <row r="175">
          <cell r="AF175">
            <v>3405.848</v>
          </cell>
          <cell r="AI175">
            <v>3651.098</v>
          </cell>
        </row>
        <row r="176">
          <cell r="AF176">
            <v>12664.582</v>
          </cell>
          <cell r="AI176">
            <v>13046.391</v>
          </cell>
        </row>
        <row r="177">
          <cell r="AF177">
            <v>18463.484999999997</v>
          </cell>
          <cell r="AI177">
            <v>19224.467999999997</v>
          </cell>
        </row>
        <row r="178">
          <cell r="AF178">
            <v>2518.037</v>
          </cell>
          <cell r="AI178">
            <v>2546.737</v>
          </cell>
        </row>
        <row r="179">
          <cell r="AF179">
            <v>278512.06200000003</v>
          </cell>
          <cell r="AI179">
            <v>283625.313</v>
          </cell>
        </row>
        <row r="180">
          <cell r="AF180">
            <v>204659.63</v>
          </cell>
          <cell r="AI180">
            <v>216571.33499999996</v>
          </cell>
        </row>
        <row r="181">
          <cell r="AF181">
            <v>86335.61300000001</v>
          </cell>
          <cell r="AI181">
            <v>91840.5</v>
          </cell>
        </row>
        <row r="182">
          <cell r="AF182">
            <v>4432.486</v>
          </cell>
          <cell r="AI182">
            <v>4719.476000000001</v>
          </cell>
        </row>
        <row r="183">
          <cell r="AF183">
            <v>60636.30900000001</v>
          </cell>
          <cell r="AI183">
            <v>65669.39</v>
          </cell>
        </row>
        <row r="184">
          <cell r="AF184">
            <v>3071.455</v>
          </cell>
          <cell r="AI184">
            <v>3216.7549999999997</v>
          </cell>
        </row>
        <row r="185">
          <cell r="AF185">
            <v>24323.761000000002</v>
          </cell>
          <cell r="AI185">
            <v>25886.081000000006</v>
          </cell>
        </row>
        <row r="186">
          <cell r="AF186">
            <v>65615.647</v>
          </cell>
          <cell r="AI186">
            <v>69803.17599999999</v>
          </cell>
        </row>
        <row r="187">
          <cell r="AF187">
            <v>2460.25</v>
          </cell>
          <cell r="AI187">
            <v>2489.88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3"/>
    </sheetNames>
    <sheetDataSet>
      <sheetData sheetId="1">
        <row r="8">
          <cell r="F8">
            <v>110238</v>
          </cell>
          <cell r="H8">
            <v>636057</v>
          </cell>
        </row>
        <row r="9">
          <cell r="F9">
            <v>250168</v>
          </cell>
          <cell r="H9">
            <v>1548011</v>
          </cell>
        </row>
        <row r="10">
          <cell r="F10">
            <v>1346</v>
          </cell>
          <cell r="H10">
            <v>5423</v>
          </cell>
        </row>
        <row r="13">
          <cell r="F13">
            <v>78699</v>
          </cell>
          <cell r="H13">
            <v>426121.2</v>
          </cell>
        </row>
        <row r="14">
          <cell r="F14">
            <v>6642</v>
          </cell>
          <cell r="H14">
            <v>24236</v>
          </cell>
        </row>
        <row r="15">
          <cell r="F15">
            <v>45504</v>
          </cell>
          <cell r="H15">
            <v>221752</v>
          </cell>
        </row>
        <row r="18">
          <cell r="F18">
            <v>174206</v>
          </cell>
          <cell r="H18">
            <v>1671966</v>
          </cell>
        </row>
        <row r="19">
          <cell r="F19">
            <v>14409</v>
          </cell>
          <cell r="H19">
            <v>75268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3"/>
    </sheetNames>
    <sheetDataSet>
      <sheetData sheetId="0">
        <row r="8">
          <cell r="F8">
            <v>71600</v>
          </cell>
          <cell r="H8">
            <v>260600</v>
          </cell>
        </row>
        <row r="9">
          <cell r="F9">
            <v>8500</v>
          </cell>
          <cell r="H9">
            <v>41150</v>
          </cell>
        </row>
        <row r="10">
          <cell r="F10">
            <v>1700</v>
          </cell>
          <cell r="H10">
            <v>5981</v>
          </cell>
        </row>
        <row r="13">
          <cell r="F13">
            <v>9700</v>
          </cell>
          <cell r="H13">
            <v>41785</v>
          </cell>
        </row>
        <row r="14">
          <cell r="F14">
            <v>2500</v>
          </cell>
          <cell r="H14">
            <v>7749</v>
          </cell>
        </row>
        <row r="15">
          <cell r="F15">
            <v>6400</v>
          </cell>
          <cell r="H15">
            <v>26335</v>
          </cell>
        </row>
        <row r="18">
          <cell r="F18">
            <v>4000</v>
          </cell>
          <cell r="H18">
            <v>22400</v>
          </cell>
        </row>
        <row r="19">
          <cell r="F19">
            <v>2600</v>
          </cell>
          <cell r="H19">
            <v>15860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I168">
            <v>509588</v>
          </cell>
        </row>
        <row r="169">
          <cell r="AI169">
            <v>518801.9000000001</v>
          </cell>
        </row>
        <row r="170">
          <cell r="AI170">
            <v>1769679.2000000002</v>
          </cell>
        </row>
        <row r="171">
          <cell r="AI171">
            <v>345878.9</v>
          </cell>
        </row>
        <row r="172">
          <cell r="AI172">
            <v>2142213.3</v>
          </cell>
        </row>
        <row r="173">
          <cell r="AI173">
            <v>4304831.300000001</v>
          </cell>
        </row>
        <row r="174">
          <cell r="AI174">
            <v>569007.7999999999</v>
          </cell>
        </row>
        <row r="175">
          <cell r="AI175">
            <v>34740.1</v>
          </cell>
        </row>
        <row r="176">
          <cell r="AI176">
            <v>2904095.4000000004</v>
          </cell>
        </row>
        <row r="177">
          <cell r="AI177">
            <v>1508930.6999999997</v>
          </cell>
        </row>
        <row r="178">
          <cell r="AI178">
            <v>309022.5</v>
          </cell>
        </row>
        <row r="179">
          <cell r="AI179">
            <v>1655162.2000000002</v>
          </cell>
        </row>
        <row r="180">
          <cell r="AI180">
            <v>1815828.1999999997</v>
          </cell>
        </row>
        <row r="181">
          <cell r="AI181">
            <v>3716266</v>
          </cell>
        </row>
        <row r="182">
          <cell r="AI182">
            <v>1603501.4</v>
          </cell>
        </row>
        <row r="183">
          <cell r="AI183">
            <v>2233882.9</v>
          </cell>
        </row>
        <row r="184">
          <cell r="AI184">
            <v>1923133</v>
          </cell>
        </row>
        <row r="185">
          <cell r="AI185">
            <v>1199325.5</v>
          </cell>
        </row>
        <row r="186">
          <cell r="AI186">
            <v>1320046.4000000001</v>
          </cell>
        </row>
        <row r="187">
          <cell r="AI187">
            <v>43471.4</v>
          </cell>
        </row>
      </sheetData>
      <sheetData sheetId="1">
        <row r="168">
          <cell r="AI168">
            <v>3332.2</v>
          </cell>
        </row>
        <row r="169">
          <cell r="AI169">
            <v>377.8</v>
          </cell>
        </row>
        <row r="170">
          <cell r="AI170">
            <v>1665.2</v>
          </cell>
        </row>
        <row r="171">
          <cell r="AI171">
            <v>25.9</v>
          </cell>
        </row>
        <row r="172">
          <cell r="AI172">
            <v>3.4</v>
          </cell>
        </row>
        <row r="173">
          <cell r="AI173">
            <v>29.2</v>
          </cell>
        </row>
        <row r="174">
          <cell r="AI174">
            <v>38624.9</v>
          </cell>
        </row>
        <row r="175">
          <cell r="AI175">
            <v>178074.7</v>
          </cell>
        </row>
        <row r="176">
          <cell r="AI176">
            <v>415.1</v>
          </cell>
        </row>
        <row r="177">
          <cell r="AI177">
            <v>102.3</v>
          </cell>
        </row>
        <row r="178">
          <cell r="AI178">
            <v>0</v>
          </cell>
        </row>
        <row r="179">
          <cell r="AI179">
            <v>707.1</v>
          </cell>
        </row>
        <row r="180">
          <cell r="AI180">
            <v>142280.5</v>
          </cell>
        </row>
        <row r="181">
          <cell r="AI181">
            <v>444117.8</v>
          </cell>
        </row>
        <row r="182">
          <cell r="AI182">
            <v>22889.1</v>
          </cell>
        </row>
        <row r="183">
          <cell r="AI183">
            <v>189112.1</v>
          </cell>
        </row>
        <row r="184">
          <cell r="AI184">
            <v>987</v>
          </cell>
        </row>
        <row r="185">
          <cell r="AI185">
            <v>2158.9</v>
          </cell>
        </row>
        <row r="186">
          <cell r="AI186">
            <v>372251.3</v>
          </cell>
        </row>
        <row r="187">
          <cell r="AI187">
            <v>259143</v>
          </cell>
        </row>
      </sheetData>
      <sheetData sheetId="2">
        <row r="168">
          <cell r="AI168">
            <v>47734.8</v>
          </cell>
        </row>
        <row r="169">
          <cell r="AI169">
            <v>62764.7</v>
          </cell>
        </row>
        <row r="170">
          <cell r="AI170">
            <v>840121.6</v>
          </cell>
        </row>
        <row r="171">
          <cell r="AI171">
            <v>82877.4</v>
          </cell>
        </row>
        <row r="172">
          <cell r="AI172">
            <v>313789.2</v>
          </cell>
        </row>
        <row r="173">
          <cell r="AI173">
            <v>655908.6</v>
          </cell>
        </row>
        <row r="174">
          <cell r="AI174">
            <v>109436.6</v>
          </cell>
        </row>
        <row r="175">
          <cell r="AI175">
            <v>15974.2</v>
          </cell>
        </row>
        <row r="176">
          <cell r="AI176">
            <v>1576732.6</v>
          </cell>
        </row>
        <row r="177">
          <cell r="AI177">
            <v>659548.5</v>
          </cell>
        </row>
        <row r="178">
          <cell r="AI178">
            <v>6564.6</v>
          </cell>
        </row>
        <row r="179">
          <cell r="AI179">
            <v>318893.4</v>
          </cell>
        </row>
        <row r="180">
          <cell r="AI180">
            <v>165812.8</v>
          </cell>
        </row>
        <row r="181">
          <cell r="AI181">
            <v>1448848.5</v>
          </cell>
        </row>
        <row r="182">
          <cell r="AI182">
            <v>428469.9</v>
          </cell>
        </row>
        <row r="183">
          <cell r="AI183">
            <v>463517.1</v>
          </cell>
        </row>
        <row r="184">
          <cell r="AI184">
            <v>284887.4</v>
          </cell>
        </row>
        <row r="185">
          <cell r="AI185">
            <v>189230.8</v>
          </cell>
        </row>
        <row r="186">
          <cell r="AI186">
            <v>173787.2</v>
          </cell>
        </row>
        <row r="187">
          <cell r="AI187">
            <v>21379.9</v>
          </cell>
        </row>
      </sheetData>
      <sheetData sheetId="3">
        <row r="168">
          <cell r="AI168">
            <v>1812364.4</v>
          </cell>
        </row>
        <row r="169">
          <cell r="AI169">
            <v>298509.1</v>
          </cell>
        </row>
        <row r="170">
          <cell r="AI170">
            <v>328559</v>
          </cell>
        </row>
        <row r="171">
          <cell r="AI171">
            <v>198777.5</v>
          </cell>
        </row>
        <row r="172">
          <cell r="AI172">
            <v>144231.6</v>
          </cell>
        </row>
        <row r="173">
          <cell r="AI173">
            <v>401296.4</v>
          </cell>
        </row>
        <row r="174">
          <cell r="AI174">
            <v>908188.6</v>
          </cell>
        </row>
        <row r="175">
          <cell r="AI175">
            <v>27038.8</v>
          </cell>
        </row>
        <row r="176">
          <cell r="AI176">
            <v>336026.4</v>
          </cell>
        </row>
        <row r="177">
          <cell r="AI177">
            <v>122763.8</v>
          </cell>
        </row>
        <row r="178">
          <cell r="AI178">
            <v>1066171.3</v>
          </cell>
        </row>
        <row r="179">
          <cell r="AI179">
            <v>572102.7</v>
          </cell>
        </row>
        <row r="180">
          <cell r="AI180">
            <v>1026917.4</v>
          </cell>
        </row>
        <row r="181">
          <cell r="AI181">
            <v>1028757.1</v>
          </cell>
        </row>
        <row r="182">
          <cell r="AI182">
            <v>371213.3</v>
          </cell>
        </row>
        <row r="183">
          <cell r="AI183">
            <v>1273286.3</v>
          </cell>
        </row>
        <row r="184">
          <cell r="AI184">
            <v>58662.1</v>
          </cell>
        </row>
        <row r="185">
          <cell r="AI185">
            <v>117816.7</v>
          </cell>
        </row>
        <row r="186">
          <cell r="AI186">
            <v>919131.4</v>
          </cell>
        </row>
        <row r="187">
          <cell r="AI187">
            <v>16724.6</v>
          </cell>
        </row>
      </sheetData>
      <sheetData sheetId="4">
        <row r="168">
          <cell r="AI168">
            <v>421</v>
          </cell>
        </row>
        <row r="169">
          <cell r="AI169">
            <v>5259.6</v>
          </cell>
        </row>
        <row r="170">
          <cell r="AI170">
            <v>4848.1</v>
          </cell>
        </row>
        <row r="171">
          <cell r="AI171">
            <v>4263.9</v>
          </cell>
        </row>
        <row r="172">
          <cell r="AI172">
            <v>838.7</v>
          </cell>
        </row>
        <row r="173">
          <cell r="AI173">
            <v>2899.3</v>
          </cell>
        </row>
        <row r="174">
          <cell r="AI174">
            <v>4993.4</v>
          </cell>
        </row>
        <row r="175">
          <cell r="AI175">
            <v>533.4</v>
          </cell>
        </row>
        <row r="176">
          <cell r="AI176">
            <v>696.9</v>
          </cell>
        </row>
        <row r="177">
          <cell r="AI177">
            <v>699.9</v>
          </cell>
        </row>
        <row r="178">
          <cell r="AI178">
            <v>565.2</v>
          </cell>
        </row>
        <row r="179">
          <cell r="AI179">
            <v>250</v>
          </cell>
        </row>
        <row r="180">
          <cell r="AI180">
            <v>2821.2</v>
          </cell>
        </row>
        <row r="181">
          <cell r="AI181">
            <v>21631.3</v>
          </cell>
        </row>
        <row r="182">
          <cell r="AI182">
            <v>1398</v>
          </cell>
        </row>
        <row r="183">
          <cell r="AI183">
            <v>953.4</v>
          </cell>
        </row>
        <row r="184">
          <cell r="AI184">
            <v>342.3</v>
          </cell>
        </row>
        <row r="185">
          <cell r="AI185">
            <v>588.6</v>
          </cell>
        </row>
        <row r="186">
          <cell r="AI186">
            <v>1376.5</v>
          </cell>
        </row>
        <row r="187">
          <cell r="AI187">
            <v>409.6</v>
          </cell>
        </row>
      </sheetData>
      <sheetData sheetId="5">
        <row r="168">
          <cell r="AI168">
            <v>2573</v>
          </cell>
        </row>
        <row r="169">
          <cell r="AI169">
            <v>5884.8</v>
          </cell>
        </row>
        <row r="170">
          <cell r="AI170">
            <v>20758</v>
          </cell>
        </row>
        <row r="171">
          <cell r="AI171">
            <v>2208.1</v>
          </cell>
        </row>
        <row r="172">
          <cell r="AI172">
            <v>12351.3</v>
          </cell>
        </row>
        <row r="173">
          <cell r="AI173">
            <v>19454.8</v>
          </cell>
        </row>
        <row r="174">
          <cell r="AI174">
            <v>3160.3</v>
          </cell>
        </row>
        <row r="175">
          <cell r="AI175">
            <v>314.3</v>
          </cell>
        </row>
        <row r="176">
          <cell r="AI176">
            <v>20167.2</v>
          </cell>
        </row>
        <row r="177">
          <cell r="AI177">
            <v>6285.3</v>
          </cell>
        </row>
        <row r="178">
          <cell r="AI178">
            <v>468.3</v>
          </cell>
        </row>
        <row r="179">
          <cell r="AI179">
            <v>39235.3</v>
          </cell>
        </row>
        <row r="180">
          <cell r="AI180">
            <v>13090.9</v>
          </cell>
        </row>
        <row r="181">
          <cell r="AI181">
            <v>26117.3</v>
          </cell>
        </row>
        <row r="182">
          <cell r="AI182">
            <v>10751.9</v>
          </cell>
        </row>
        <row r="183">
          <cell r="AI183">
            <v>5715</v>
          </cell>
        </row>
        <row r="184">
          <cell r="AI184">
            <v>5826.4</v>
          </cell>
        </row>
        <row r="185">
          <cell r="AI185">
            <v>27214.4</v>
          </cell>
        </row>
        <row r="186">
          <cell r="AI186">
            <v>6313.7</v>
          </cell>
        </row>
        <row r="187">
          <cell r="AI187">
            <v>664.4</v>
          </cell>
        </row>
      </sheetData>
      <sheetData sheetId="6">
        <row r="168">
          <cell r="AI168">
            <v>10860.5</v>
          </cell>
        </row>
        <row r="169">
          <cell r="AI169">
            <v>355.7</v>
          </cell>
        </row>
        <row r="170">
          <cell r="AI170">
            <v>299.7</v>
          </cell>
        </row>
        <row r="171">
          <cell r="AI171">
            <v>36</v>
          </cell>
        </row>
        <row r="172">
          <cell r="AI172">
            <v>0</v>
          </cell>
        </row>
        <row r="173">
          <cell r="AI173">
            <v>60.2</v>
          </cell>
        </row>
        <row r="174">
          <cell r="AI174">
            <v>18329.1</v>
          </cell>
        </row>
        <row r="175">
          <cell r="AI175">
            <v>4490.9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5078.7</v>
          </cell>
        </row>
        <row r="179">
          <cell r="AI179">
            <v>0</v>
          </cell>
        </row>
        <row r="180">
          <cell r="AI180">
            <v>2154.5</v>
          </cell>
        </row>
        <row r="181">
          <cell r="AI181">
            <v>21028.1</v>
          </cell>
        </row>
        <row r="182">
          <cell r="AI182">
            <v>263.6</v>
          </cell>
        </row>
        <row r="183">
          <cell r="AI183">
            <v>11669.8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58478.5</v>
          </cell>
        </row>
        <row r="187">
          <cell r="AI187">
            <v>5277.3</v>
          </cell>
        </row>
      </sheetData>
      <sheetData sheetId="7">
        <row r="168">
          <cell r="AI168">
            <v>24944.3</v>
          </cell>
        </row>
        <row r="169">
          <cell r="AI169">
            <v>55823</v>
          </cell>
        </row>
        <row r="170">
          <cell r="AI170">
            <v>28484.1</v>
          </cell>
        </row>
        <row r="171">
          <cell r="AI171">
            <v>9475.6</v>
          </cell>
        </row>
        <row r="172">
          <cell r="AI172">
            <v>3028.2</v>
          </cell>
        </row>
        <row r="173">
          <cell r="AI173">
            <v>4457.4</v>
          </cell>
        </row>
        <row r="174">
          <cell r="AI174">
            <v>30575.4</v>
          </cell>
        </row>
        <row r="175">
          <cell r="AI175">
            <v>2605.9</v>
          </cell>
        </row>
        <row r="176">
          <cell r="AI176">
            <v>14235.4</v>
          </cell>
        </row>
        <row r="177">
          <cell r="AI177">
            <v>27245.9</v>
          </cell>
        </row>
        <row r="178">
          <cell r="AI178">
            <v>1759.4</v>
          </cell>
        </row>
        <row r="179">
          <cell r="AI179">
            <v>247428.7</v>
          </cell>
        </row>
        <row r="180">
          <cell r="AI180">
            <v>105695.4</v>
          </cell>
        </row>
        <row r="181">
          <cell r="AI181">
            <v>62555.3</v>
          </cell>
        </row>
        <row r="182">
          <cell r="AI182">
            <v>3702.3</v>
          </cell>
        </row>
        <row r="183">
          <cell r="AI183">
            <v>34755.8</v>
          </cell>
        </row>
        <row r="184">
          <cell r="AI184">
            <v>2652.2</v>
          </cell>
        </row>
        <row r="185">
          <cell r="AI185">
            <v>20648.3</v>
          </cell>
        </row>
        <row r="186">
          <cell r="AI186">
            <v>51457.2</v>
          </cell>
        </row>
        <row r="187">
          <cell r="AI187">
            <v>2238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3201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32014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32014_bi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32014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32014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320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3"/>
    </sheetNames>
    <sheetDataSet>
      <sheetData sheetId="1">
        <row r="9">
          <cell r="F9">
            <v>135450</v>
          </cell>
          <cell r="H9">
            <v>839018</v>
          </cell>
        </row>
        <row r="10">
          <cell r="F10">
            <v>6140</v>
          </cell>
          <cell r="H10">
            <v>27496</v>
          </cell>
        </row>
        <row r="13">
          <cell r="F13">
            <v>36450</v>
          </cell>
          <cell r="H13">
            <v>197590</v>
          </cell>
        </row>
        <row r="14">
          <cell r="F14">
            <v>4770</v>
          </cell>
          <cell r="H14">
            <v>17951</v>
          </cell>
        </row>
        <row r="15">
          <cell r="F15">
            <v>71100</v>
          </cell>
          <cell r="H15">
            <v>363740</v>
          </cell>
        </row>
        <row r="18">
          <cell r="F18">
            <v>49560</v>
          </cell>
          <cell r="H18">
            <v>388212</v>
          </cell>
        </row>
        <row r="19">
          <cell r="F19">
            <v>700</v>
          </cell>
          <cell r="H19">
            <v>4345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3201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32014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32014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32014_bi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32014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32014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32014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3201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32014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320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"/>
    </sheetNames>
    <sheetDataSet>
      <sheetData sheetId="1">
        <row r="8">
          <cell r="F8">
            <v>1950</v>
          </cell>
          <cell r="H8">
            <v>11310</v>
          </cell>
        </row>
        <row r="9">
          <cell r="F9">
            <v>300100</v>
          </cell>
          <cell r="H9">
            <v>1982790</v>
          </cell>
        </row>
        <row r="10">
          <cell r="F10">
            <v>2160</v>
          </cell>
          <cell r="H10">
            <v>11022</v>
          </cell>
        </row>
        <row r="13">
          <cell r="F13">
            <v>193500</v>
          </cell>
          <cell r="H13">
            <v>1146230</v>
          </cell>
        </row>
        <row r="14">
          <cell r="F14">
            <v>8500</v>
          </cell>
          <cell r="H14">
            <v>33380</v>
          </cell>
        </row>
        <row r="15">
          <cell r="F15">
            <v>27200</v>
          </cell>
          <cell r="H15">
            <v>123740</v>
          </cell>
        </row>
        <row r="18">
          <cell r="F18">
            <v>49600</v>
          </cell>
          <cell r="H18">
            <v>469130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32014_bi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32014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32014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4980568</v>
          </cell>
          <cell r="E33">
            <v>36839529.4</v>
          </cell>
          <cell r="G33">
            <v>33615095</v>
          </cell>
        </row>
        <row r="35">
          <cell r="C35">
            <v>4861316</v>
          </cell>
          <cell r="E35">
            <v>35622562.6</v>
          </cell>
          <cell r="G35">
            <v>32645449.645999998</v>
          </cell>
        </row>
        <row r="64">
          <cell r="C64">
            <v>30427406.099999994</v>
          </cell>
          <cell r="D64">
            <v>29452102.235000007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334837</v>
          </cell>
          <cell r="E33">
            <v>1749140</v>
          </cell>
          <cell r="G33">
            <v>1723254</v>
          </cell>
        </row>
        <row r="35">
          <cell r="C35">
            <v>436376</v>
          </cell>
          <cell r="E35">
            <v>2365614.3600000003</v>
          </cell>
          <cell r="G35">
            <v>2304366.4329999997</v>
          </cell>
        </row>
        <row r="64">
          <cell r="C64">
            <v>1656297.5</v>
          </cell>
          <cell r="D64">
            <v>1906593.2810000002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1634586</v>
          </cell>
          <cell r="E33">
            <v>10324587.095348837</v>
          </cell>
          <cell r="G33">
            <v>8569980</v>
          </cell>
        </row>
        <row r="35">
          <cell r="C35">
            <v>1681620</v>
          </cell>
          <cell r="E35">
            <v>11347417.181443298</v>
          </cell>
          <cell r="G35">
            <v>9575296.102000002</v>
          </cell>
        </row>
        <row r="64">
          <cell r="C64">
            <v>7866279.800000001</v>
          </cell>
          <cell r="D64">
            <v>9053490.839000002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94924</v>
          </cell>
          <cell r="E33">
            <v>446256.5</v>
          </cell>
          <cell r="G33">
            <v>246350</v>
          </cell>
        </row>
        <row r="35">
          <cell r="C35">
            <v>82618</v>
          </cell>
          <cell r="E35">
            <v>400940.78</v>
          </cell>
          <cell r="G35">
            <v>204888.16799999998</v>
          </cell>
        </row>
        <row r="64">
          <cell r="C64">
            <v>228554.69999999998</v>
          </cell>
          <cell r="D64">
            <v>192658.035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29521</v>
          </cell>
          <cell r="E33">
            <v>145449.4</v>
          </cell>
          <cell r="G33">
            <v>64685</v>
          </cell>
        </row>
        <row r="35">
          <cell r="C35">
            <v>31571</v>
          </cell>
          <cell r="E35">
            <v>160975</v>
          </cell>
          <cell r="G35">
            <v>79236.43300000002</v>
          </cell>
        </row>
        <row r="64">
          <cell r="C64">
            <v>55790.30000000001</v>
          </cell>
          <cell r="D64">
            <v>73563.64800000002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387004</v>
          </cell>
          <cell r="E33">
            <v>2051598.2</v>
          </cell>
          <cell r="G33">
            <v>785150</v>
          </cell>
        </row>
        <row r="35">
          <cell r="C35">
            <v>413518</v>
          </cell>
          <cell r="E35">
            <v>2289571.2</v>
          </cell>
          <cell r="G35">
            <v>1004967.427</v>
          </cell>
        </row>
        <row r="64">
          <cell r="C64">
            <v>733767.8</v>
          </cell>
          <cell r="D64">
            <v>956194.042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1764246</v>
          </cell>
          <cell r="E33">
            <v>14512529.89976104</v>
          </cell>
          <cell r="G33">
            <v>12614040</v>
          </cell>
        </row>
        <row r="35">
          <cell r="C35">
            <v>1674107</v>
          </cell>
          <cell r="E35">
            <v>15340936.129954066</v>
          </cell>
          <cell r="G35">
            <v>13691569.981</v>
          </cell>
        </row>
        <row r="64">
          <cell r="C64">
            <v>11028538.5</v>
          </cell>
          <cell r="D64">
            <v>12067240.887000002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3_bis"/>
    </sheetNames>
    <sheetDataSet>
      <sheetData sheetId="1">
        <row r="9">
          <cell r="F9">
            <v>63900</v>
          </cell>
          <cell r="H9">
            <v>415350</v>
          </cell>
        </row>
        <row r="10">
          <cell r="F10">
            <v>1600</v>
          </cell>
          <cell r="H10">
            <v>8480</v>
          </cell>
        </row>
        <row r="13">
          <cell r="F13">
            <v>31950</v>
          </cell>
          <cell r="H13">
            <v>179257.5</v>
          </cell>
        </row>
        <row r="14">
          <cell r="F14">
            <v>1395</v>
          </cell>
          <cell r="H14">
            <v>6556.5</v>
          </cell>
        </row>
        <row r="15">
          <cell r="F15">
            <v>7040</v>
          </cell>
          <cell r="H15">
            <v>31680</v>
          </cell>
        </row>
        <row r="18">
          <cell r="F18">
            <v>35650</v>
          </cell>
          <cell r="H18">
            <v>341527</v>
          </cell>
        </row>
        <row r="19">
          <cell r="F19">
            <v>120</v>
          </cell>
          <cell r="H19">
            <v>684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51850</v>
          </cell>
          <cell r="E33">
            <v>280987</v>
          </cell>
          <cell r="G33">
            <v>149631</v>
          </cell>
        </row>
        <row r="35">
          <cell r="C35">
            <v>42124</v>
          </cell>
          <cell r="E35">
            <v>242018</v>
          </cell>
          <cell r="G35">
            <v>122021.292</v>
          </cell>
        </row>
        <row r="64">
          <cell r="C64">
            <v>138382.59999999998</v>
          </cell>
          <cell r="D64">
            <v>115779.527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2165</v>
          </cell>
          <cell r="H8">
            <v>10675</v>
          </cell>
          <cell r="I8">
            <v>4150</v>
          </cell>
        </row>
        <row r="9">
          <cell r="F9">
            <v>109200</v>
          </cell>
          <cell r="H9">
            <v>631000</v>
          </cell>
          <cell r="I9">
            <v>546500</v>
          </cell>
        </row>
        <row r="10">
          <cell r="F10">
            <v>480</v>
          </cell>
          <cell r="H10">
            <v>2140</v>
          </cell>
          <cell r="I10">
            <v>425</v>
          </cell>
        </row>
        <row r="11">
          <cell r="F11">
            <v>15610</v>
          </cell>
          <cell r="H11">
            <v>87400</v>
          </cell>
        </row>
        <row r="12">
          <cell r="F12">
            <v>1530</v>
          </cell>
          <cell r="H12">
            <v>8055</v>
          </cell>
        </row>
        <row r="13">
          <cell r="F13">
            <v>17140</v>
          </cell>
          <cell r="H13">
            <v>95455</v>
          </cell>
          <cell r="I13">
            <v>50900</v>
          </cell>
        </row>
        <row r="14">
          <cell r="F14">
            <v>1855</v>
          </cell>
          <cell r="H14">
            <v>8075</v>
          </cell>
          <cell r="I14">
            <v>2825</v>
          </cell>
        </row>
        <row r="15">
          <cell r="F15">
            <v>18255</v>
          </cell>
          <cell r="H15">
            <v>93075</v>
          </cell>
          <cell r="I15">
            <v>26600</v>
          </cell>
        </row>
        <row r="18">
          <cell r="F18">
            <v>319530</v>
          </cell>
          <cell r="H18">
            <v>2335520</v>
          </cell>
          <cell r="I18">
            <v>2087520</v>
          </cell>
        </row>
        <row r="19">
          <cell r="F19">
            <v>5190</v>
          </cell>
          <cell r="H19">
            <v>22850</v>
          </cell>
          <cell r="I19">
            <v>12075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42014"/>
    </sheetNames>
    <sheetDataSet>
      <sheetData sheetId="1">
        <row r="9">
          <cell r="F9">
            <v>139200</v>
          </cell>
          <cell r="H9">
            <v>872041</v>
          </cell>
          <cell r="I9">
            <v>620000</v>
          </cell>
        </row>
        <row r="10">
          <cell r="F10">
            <v>6040</v>
          </cell>
          <cell r="H10">
            <v>26661</v>
          </cell>
          <cell r="I10">
            <v>6500</v>
          </cell>
        </row>
        <row r="11">
          <cell r="F11">
            <v>33380</v>
          </cell>
          <cell r="H11">
            <v>188728</v>
          </cell>
        </row>
        <row r="12">
          <cell r="F12">
            <v>2960</v>
          </cell>
          <cell r="H12">
            <v>10166</v>
          </cell>
        </row>
        <row r="13">
          <cell r="F13">
            <v>36340</v>
          </cell>
          <cell r="H13">
            <v>198894</v>
          </cell>
          <cell r="I13">
            <v>71000</v>
          </cell>
        </row>
        <row r="14">
          <cell r="F14">
            <v>5070</v>
          </cell>
          <cell r="H14">
            <v>18385</v>
          </cell>
          <cell r="I14">
            <v>7500</v>
          </cell>
        </row>
        <row r="15">
          <cell r="F15">
            <v>73900</v>
          </cell>
          <cell r="H15">
            <v>371550</v>
          </cell>
          <cell r="I15">
            <v>74000</v>
          </cell>
        </row>
        <row r="18">
          <cell r="F18">
            <v>54100</v>
          </cell>
          <cell r="H18">
            <v>453142</v>
          </cell>
          <cell r="I18">
            <v>340000</v>
          </cell>
        </row>
        <row r="19">
          <cell r="F19">
            <v>475</v>
          </cell>
          <cell r="H19">
            <v>3540</v>
          </cell>
          <cell r="I19">
            <v>500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1700</v>
          </cell>
        </row>
        <row r="9">
          <cell r="F9">
            <v>317700</v>
          </cell>
          <cell r="H9">
            <v>2079250</v>
          </cell>
          <cell r="I9">
            <v>2000000</v>
          </cell>
        </row>
        <row r="10">
          <cell r="F10">
            <v>2130</v>
          </cell>
          <cell r="H10">
            <v>10279</v>
          </cell>
          <cell r="I10">
            <v>5200</v>
          </cell>
        </row>
        <row r="11">
          <cell r="F11">
            <v>144800</v>
          </cell>
          <cell r="H11">
            <v>844600</v>
          </cell>
        </row>
        <row r="12">
          <cell r="F12">
            <v>42000</v>
          </cell>
          <cell r="H12">
            <v>183790</v>
          </cell>
        </row>
        <row r="13">
          <cell r="F13">
            <v>186800</v>
          </cell>
          <cell r="H13">
            <v>1028390</v>
          </cell>
          <cell r="I13">
            <v>1000000</v>
          </cell>
        </row>
        <row r="14">
          <cell r="F14">
            <v>11100</v>
          </cell>
          <cell r="H14">
            <v>40270</v>
          </cell>
          <cell r="I14">
            <v>22000</v>
          </cell>
        </row>
        <row r="15">
          <cell r="F15">
            <v>27400</v>
          </cell>
          <cell r="H15">
            <v>129280</v>
          </cell>
          <cell r="I15">
            <v>32000</v>
          </cell>
        </row>
        <row r="18">
          <cell r="F18">
            <v>55800</v>
          </cell>
          <cell r="H18">
            <v>434740</v>
          </cell>
          <cell r="I18">
            <v>390000</v>
          </cell>
        </row>
        <row r="19">
          <cell r="F19">
            <v>800</v>
          </cell>
          <cell r="H19">
            <v>3600</v>
          </cell>
          <cell r="I19">
            <v>400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42014_bis"/>
    </sheetNames>
    <sheetDataSet>
      <sheetData sheetId="1">
        <row r="9">
          <cell r="F9">
            <v>66300</v>
          </cell>
          <cell r="H9">
            <v>417690</v>
          </cell>
          <cell r="I9">
            <v>380000</v>
          </cell>
        </row>
        <row r="10">
          <cell r="F10">
            <v>1530</v>
          </cell>
          <cell r="H10">
            <v>8109</v>
          </cell>
          <cell r="I10">
            <v>5000</v>
          </cell>
        </row>
        <row r="11">
          <cell r="F11">
            <v>26300</v>
          </cell>
          <cell r="H11">
            <v>147280</v>
          </cell>
        </row>
        <row r="12">
          <cell r="F12">
            <v>3700</v>
          </cell>
          <cell r="H12">
            <v>17390</v>
          </cell>
        </row>
        <row r="13">
          <cell r="F13">
            <v>30000</v>
          </cell>
          <cell r="H13">
            <v>164670</v>
          </cell>
          <cell r="I13">
            <v>90000</v>
          </cell>
        </row>
        <row r="14">
          <cell r="F14">
            <v>1550</v>
          </cell>
          <cell r="H14">
            <v>6200</v>
          </cell>
          <cell r="I14">
            <v>2500</v>
          </cell>
        </row>
        <row r="15">
          <cell r="F15">
            <v>6150</v>
          </cell>
          <cell r="H15">
            <v>33210</v>
          </cell>
          <cell r="I15">
            <v>11500</v>
          </cell>
        </row>
        <row r="18">
          <cell r="F18">
            <v>31500</v>
          </cell>
          <cell r="H18">
            <v>252000</v>
          </cell>
          <cell r="I18">
            <v>215000</v>
          </cell>
        </row>
        <row r="19">
          <cell r="F19">
            <v>60</v>
          </cell>
          <cell r="H19">
            <v>300</v>
          </cell>
          <cell r="I19">
            <v>50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42014"/>
    </sheetNames>
    <sheetDataSet>
      <sheetData sheetId="1">
        <row r="9">
          <cell r="F9">
            <v>283000</v>
          </cell>
          <cell r="H9">
            <v>2520000</v>
          </cell>
          <cell r="I9">
            <v>2500000</v>
          </cell>
        </row>
        <row r="10">
          <cell r="F10">
            <v>100</v>
          </cell>
          <cell r="H10">
            <v>760</v>
          </cell>
          <cell r="I10">
            <v>900</v>
          </cell>
        </row>
        <row r="11">
          <cell r="F11">
            <v>33000</v>
          </cell>
          <cell r="H11">
            <v>280500</v>
          </cell>
        </row>
        <row r="12">
          <cell r="F12">
            <v>16500</v>
          </cell>
          <cell r="H12">
            <v>118800</v>
          </cell>
        </row>
        <row r="13">
          <cell r="F13">
            <v>49500</v>
          </cell>
          <cell r="H13">
            <v>399300</v>
          </cell>
          <cell r="I13">
            <v>345000</v>
          </cell>
        </row>
        <row r="14">
          <cell r="F14">
            <v>3800</v>
          </cell>
          <cell r="H14">
            <v>24700</v>
          </cell>
          <cell r="I14">
            <v>14000</v>
          </cell>
        </row>
        <row r="15">
          <cell r="F15">
            <v>1120</v>
          </cell>
          <cell r="H15">
            <v>8400</v>
          </cell>
          <cell r="I15">
            <v>3200</v>
          </cell>
        </row>
        <row r="18">
          <cell r="F18">
            <v>20000</v>
          </cell>
          <cell r="H18">
            <v>186000</v>
          </cell>
          <cell r="I18">
            <v>186000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42014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545400</v>
          </cell>
          <cell r="H9">
            <v>4951500</v>
          </cell>
          <cell r="I9">
            <v>4670000</v>
          </cell>
        </row>
        <row r="10">
          <cell r="F10">
            <v>600</v>
          </cell>
          <cell r="H10">
            <v>3900</v>
          </cell>
          <cell r="I10">
            <v>3000</v>
          </cell>
        </row>
        <row r="11">
          <cell r="F11">
            <v>59500</v>
          </cell>
          <cell r="H11">
            <v>478000</v>
          </cell>
        </row>
        <row r="12">
          <cell r="F12">
            <v>36600</v>
          </cell>
          <cell r="H12">
            <v>270500</v>
          </cell>
        </row>
        <row r="13">
          <cell r="F13">
            <v>96100</v>
          </cell>
          <cell r="H13">
            <v>748500</v>
          </cell>
          <cell r="I13">
            <v>690000</v>
          </cell>
        </row>
        <row r="14">
          <cell r="F14">
            <v>4300</v>
          </cell>
          <cell r="H14">
            <v>27400</v>
          </cell>
          <cell r="I14">
            <v>20200</v>
          </cell>
        </row>
        <row r="15">
          <cell r="F15">
            <v>1800</v>
          </cell>
          <cell r="H15">
            <v>11400</v>
          </cell>
          <cell r="I15">
            <v>4600</v>
          </cell>
        </row>
        <row r="18">
          <cell r="F18">
            <v>53600</v>
          </cell>
          <cell r="H18">
            <v>484000</v>
          </cell>
          <cell r="I18">
            <v>444000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42014"/>
    </sheetNames>
    <sheetDataSet>
      <sheetData sheetId="1">
        <row r="8">
          <cell r="F8">
            <v>7930</v>
          </cell>
          <cell r="H8">
            <v>42400</v>
          </cell>
          <cell r="I8">
            <v>41500</v>
          </cell>
        </row>
        <row r="9">
          <cell r="F9">
            <v>118875</v>
          </cell>
          <cell r="H9">
            <v>705000</v>
          </cell>
          <cell r="I9">
            <v>585000</v>
          </cell>
        </row>
        <row r="10">
          <cell r="F10">
            <v>3550</v>
          </cell>
          <cell r="H10">
            <v>16050</v>
          </cell>
          <cell r="I10">
            <v>5100</v>
          </cell>
        </row>
        <row r="11">
          <cell r="F11">
            <v>36160</v>
          </cell>
          <cell r="H11">
            <v>195580</v>
          </cell>
        </row>
        <row r="12">
          <cell r="F12">
            <v>1915</v>
          </cell>
          <cell r="H12">
            <v>6840</v>
          </cell>
        </row>
        <row r="13">
          <cell r="F13">
            <v>38075</v>
          </cell>
          <cell r="H13">
            <v>202420</v>
          </cell>
          <cell r="I13">
            <v>111000</v>
          </cell>
        </row>
        <row r="14">
          <cell r="F14">
            <v>2320</v>
          </cell>
          <cell r="H14">
            <v>8160</v>
          </cell>
          <cell r="I14">
            <v>3200</v>
          </cell>
        </row>
        <row r="15">
          <cell r="F15">
            <v>21320</v>
          </cell>
          <cell r="H15">
            <v>115450</v>
          </cell>
          <cell r="I15">
            <v>32000</v>
          </cell>
        </row>
        <row r="18">
          <cell r="F18">
            <v>123480</v>
          </cell>
          <cell r="H18">
            <v>1013900</v>
          </cell>
          <cell r="I18">
            <v>950000</v>
          </cell>
        </row>
        <row r="19">
          <cell r="F19">
            <v>4870</v>
          </cell>
          <cell r="H19">
            <v>30850</v>
          </cell>
          <cell r="I19">
            <v>18500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42014"/>
    </sheetNames>
    <sheetDataSet>
      <sheetData sheetId="1">
        <row r="8">
          <cell r="F8">
            <v>42880</v>
          </cell>
          <cell r="H8">
            <v>180750</v>
          </cell>
          <cell r="I8">
            <v>179750</v>
          </cell>
        </row>
        <row r="9">
          <cell r="F9">
            <v>9000</v>
          </cell>
          <cell r="H9">
            <v>36800</v>
          </cell>
          <cell r="I9">
            <v>35300</v>
          </cell>
        </row>
        <row r="10">
          <cell r="F10">
            <v>410</v>
          </cell>
          <cell r="H10">
            <v>1230</v>
          </cell>
          <cell r="I10">
            <v>550</v>
          </cell>
        </row>
        <row r="11">
          <cell r="F11">
            <v>6600</v>
          </cell>
          <cell r="H11">
            <v>25700</v>
          </cell>
        </row>
        <row r="12">
          <cell r="F12">
            <v>2650</v>
          </cell>
          <cell r="H12">
            <v>9600</v>
          </cell>
        </row>
        <row r="13">
          <cell r="F13">
            <v>9250</v>
          </cell>
          <cell r="H13">
            <v>35300</v>
          </cell>
          <cell r="I13">
            <v>16300</v>
          </cell>
        </row>
        <row r="14">
          <cell r="F14">
            <v>1650</v>
          </cell>
          <cell r="H14">
            <v>4075</v>
          </cell>
          <cell r="I14">
            <v>375</v>
          </cell>
        </row>
        <row r="15">
          <cell r="F15">
            <v>3375</v>
          </cell>
          <cell r="H15">
            <v>13150</v>
          </cell>
          <cell r="I15">
            <v>2750</v>
          </cell>
        </row>
        <row r="18">
          <cell r="F18">
            <v>5900</v>
          </cell>
          <cell r="H18">
            <v>50000</v>
          </cell>
          <cell r="I18">
            <v>28500</v>
          </cell>
        </row>
        <row r="19">
          <cell r="F19">
            <v>1755</v>
          </cell>
          <cell r="H19">
            <v>8600</v>
          </cell>
          <cell r="I19">
            <v>4500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425</v>
          </cell>
          <cell r="H8">
            <v>2271</v>
          </cell>
          <cell r="I8">
            <v>1395</v>
          </cell>
        </row>
        <row r="9">
          <cell r="F9">
            <v>411480</v>
          </cell>
          <cell r="H9">
            <v>3286270</v>
          </cell>
          <cell r="I9">
            <v>3112000</v>
          </cell>
        </row>
        <row r="10">
          <cell r="F10">
            <v>240</v>
          </cell>
          <cell r="H10">
            <v>1080</v>
          </cell>
          <cell r="I10">
            <v>820</v>
          </cell>
        </row>
        <row r="11">
          <cell r="F11">
            <v>114970</v>
          </cell>
          <cell r="H11">
            <v>758143</v>
          </cell>
        </row>
        <row r="12">
          <cell r="F12">
            <v>153800</v>
          </cell>
          <cell r="H12">
            <v>1020997</v>
          </cell>
        </row>
        <row r="13">
          <cell r="F13">
            <v>268770</v>
          </cell>
          <cell r="H13">
            <v>1779140</v>
          </cell>
          <cell r="I13">
            <v>1645000</v>
          </cell>
        </row>
        <row r="14">
          <cell r="F14">
            <v>6000</v>
          </cell>
          <cell r="H14">
            <v>31788</v>
          </cell>
          <cell r="I14">
            <v>22200</v>
          </cell>
        </row>
        <row r="15">
          <cell r="F15">
            <v>5430</v>
          </cell>
          <cell r="H15">
            <v>32665</v>
          </cell>
          <cell r="I15">
            <v>14700</v>
          </cell>
        </row>
        <row r="18">
          <cell r="F18">
            <v>51620</v>
          </cell>
          <cell r="H18">
            <v>391185</v>
          </cell>
          <cell r="I18">
            <v>346500</v>
          </cell>
        </row>
        <row r="19">
          <cell r="F1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3"/>
    </sheetNames>
    <sheetDataSet>
      <sheetData sheetId="1">
        <row r="9">
          <cell r="F9">
            <v>300000</v>
          </cell>
          <cell r="H9">
            <v>2370000</v>
          </cell>
        </row>
        <row r="10">
          <cell r="F10">
            <v>200</v>
          </cell>
          <cell r="H10">
            <v>1400</v>
          </cell>
        </row>
        <row r="13">
          <cell r="F13">
            <v>51640</v>
          </cell>
          <cell r="H13">
            <v>399980</v>
          </cell>
        </row>
        <row r="14">
          <cell r="F14">
            <v>2560</v>
          </cell>
          <cell r="H14">
            <v>15360</v>
          </cell>
        </row>
        <row r="15">
          <cell r="F15">
            <v>1860</v>
          </cell>
          <cell r="H15">
            <v>13020</v>
          </cell>
        </row>
        <row r="18">
          <cell r="F18">
            <v>19000</v>
          </cell>
          <cell r="H18">
            <v>176700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42014"/>
    </sheetNames>
    <sheetDataSet>
      <sheetData sheetId="1">
        <row r="9">
          <cell r="F9">
            <v>258000</v>
          </cell>
          <cell r="H9">
            <v>1880000</v>
          </cell>
          <cell r="I9">
            <v>1630000</v>
          </cell>
        </row>
        <row r="10">
          <cell r="F10">
            <v>850</v>
          </cell>
          <cell r="H10">
            <v>4250</v>
          </cell>
          <cell r="I10">
            <v>1000</v>
          </cell>
        </row>
        <row r="11">
          <cell r="F11">
            <v>92400</v>
          </cell>
          <cell r="H11">
            <v>570000</v>
          </cell>
        </row>
        <row r="12">
          <cell r="F12">
            <v>59000</v>
          </cell>
          <cell r="H12">
            <v>283000</v>
          </cell>
        </row>
        <row r="13">
          <cell r="F13">
            <v>151400</v>
          </cell>
          <cell r="H13">
            <v>853000</v>
          </cell>
          <cell r="I13">
            <v>720000</v>
          </cell>
        </row>
        <row r="14">
          <cell r="F14">
            <v>4290</v>
          </cell>
          <cell r="H14">
            <v>15900</v>
          </cell>
          <cell r="I14">
            <v>7000</v>
          </cell>
        </row>
        <row r="15">
          <cell r="F15">
            <v>13400</v>
          </cell>
          <cell r="H15">
            <v>73500</v>
          </cell>
          <cell r="I15">
            <v>28500</v>
          </cell>
        </row>
        <row r="18">
          <cell r="F18">
            <v>17000</v>
          </cell>
          <cell r="H18">
            <v>125000</v>
          </cell>
          <cell r="I18">
            <v>125000</v>
          </cell>
        </row>
        <row r="19">
          <cell r="F19">
            <v>460</v>
          </cell>
          <cell r="H19">
            <v>2300</v>
          </cell>
          <cell r="I19">
            <v>2000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4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  <cell r="I9">
            <v>325000</v>
          </cell>
        </row>
        <row r="10">
          <cell r="F10">
            <v>230</v>
          </cell>
          <cell r="H10">
            <v>1035</v>
          </cell>
          <cell r="I10">
            <v>600</v>
          </cell>
        </row>
        <row r="11">
          <cell r="F11">
            <v>3700</v>
          </cell>
          <cell r="H11">
            <v>22700</v>
          </cell>
        </row>
        <row r="12">
          <cell r="F12">
            <v>600</v>
          </cell>
          <cell r="H12">
            <v>3000</v>
          </cell>
        </row>
        <row r="13">
          <cell r="F13">
            <v>4300</v>
          </cell>
          <cell r="H13">
            <v>25700</v>
          </cell>
          <cell r="I13">
            <v>7000</v>
          </cell>
        </row>
        <row r="14">
          <cell r="F14">
            <v>600</v>
          </cell>
          <cell r="H14">
            <v>2700</v>
          </cell>
          <cell r="I14">
            <v>600</v>
          </cell>
        </row>
        <row r="15">
          <cell r="F15">
            <v>1850</v>
          </cell>
          <cell r="H15">
            <v>9000</v>
          </cell>
          <cell r="I15">
            <v>1800</v>
          </cell>
        </row>
        <row r="18">
          <cell r="F18">
            <v>131000</v>
          </cell>
          <cell r="H18">
            <v>1300000</v>
          </cell>
          <cell r="I18">
            <v>1280000</v>
          </cell>
        </row>
        <row r="19">
          <cell r="F19">
            <v>970</v>
          </cell>
          <cell r="H19">
            <v>8250</v>
          </cell>
          <cell r="I19">
            <v>6000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  <cell r="I9">
            <v>1657295</v>
          </cell>
        </row>
        <row r="10">
          <cell r="F10">
            <v>219</v>
          </cell>
          <cell r="H10">
            <v>958.4</v>
          </cell>
          <cell r="I10">
            <v>250</v>
          </cell>
        </row>
        <row r="11">
          <cell r="F11">
            <v>64904</v>
          </cell>
          <cell r="H11">
            <v>461736.8</v>
          </cell>
        </row>
        <row r="12">
          <cell r="F12">
            <v>6457</v>
          </cell>
          <cell r="H12">
            <v>45947.7</v>
          </cell>
        </row>
        <row r="13">
          <cell r="F13">
            <v>71361</v>
          </cell>
          <cell r="H13">
            <v>507684.5</v>
          </cell>
          <cell r="I13">
            <v>330080</v>
          </cell>
        </row>
        <row r="14">
          <cell r="F14">
            <v>10790</v>
          </cell>
          <cell r="H14">
            <v>61010.5</v>
          </cell>
          <cell r="I14">
            <v>40000</v>
          </cell>
        </row>
        <row r="15">
          <cell r="F15">
            <v>55717</v>
          </cell>
          <cell r="H15">
            <v>363041.2</v>
          </cell>
          <cell r="I15">
            <v>247800</v>
          </cell>
        </row>
        <row r="18">
          <cell r="F18">
            <v>95800</v>
          </cell>
          <cell r="H18">
            <v>784589.8997610402</v>
          </cell>
          <cell r="I18">
            <v>580720</v>
          </cell>
        </row>
        <row r="19">
          <cell r="F19">
            <v>175</v>
          </cell>
          <cell r="H19">
            <v>1050</v>
          </cell>
          <cell r="I19">
            <v>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42014"/>
    </sheetNames>
    <sheetDataSet>
      <sheetData sheetId="1">
        <row r="8">
          <cell r="F8">
            <v>24045</v>
          </cell>
          <cell r="H8">
            <v>154500</v>
          </cell>
          <cell r="I8">
            <v>154500</v>
          </cell>
        </row>
        <row r="9">
          <cell r="F9">
            <v>338540</v>
          </cell>
          <cell r="H9">
            <v>2296425</v>
          </cell>
          <cell r="I9">
            <v>1990000</v>
          </cell>
        </row>
        <row r="10">
          <cell r="F10">
            <v>765</v>
          </cell>
          <cell r="H10">
            <v>4150</v>
          </cell>
          <cell r="I10">
            <v>2900</v>
          </cell>
        </row>
        <row r="11">
          <cell r="F11">
            <v>41490</v>
          </cell>
          <cell r="H11">
            <v>260945</v>
          </cell>
        </row>
        <row r="12">
          <cell r="F12">
            <v>8870</v>
          </cell>
          <cell r="H12">
            <v>47095</v>
          </cell>
        </row>
        <row r="13">
          <cell r="F13">
            <v>50360</v>
          </cell>
          <cell r="H13">
            <v>308040</v>
          </cell>
          <cell r="I13">
            <v>178000</v>
          </cell>
        </row>
        <row r="14">
          <cell r="F14">
            <v>5320</v>
          </cell>
          <cell r="H14">
            <v>27155</v>
          </cell>
          <cell r="I14">
            <v>14000</v>
          </cell>
        </row>
        <row r="15">
          <cell r="F15">
            <v>44735</v>
          </cell>
          <cell r="H15">
            <v>258740</v>
          </cell>
          <cell r="I15">
            <v>111000</v>
          </cell>
        </row>
        <row r="18">
          <cell r="F18">
            <v>168845</v>
          </cell>
          <cell r="H18">
            <v>1300200</v>
          </cell>
          <cell r="I18">
            <v>1157000</v>
          </cell>
        </row>
        <row r="19">
          <cell r="F19">
            <v>2120</v>
          </cell>
          <cell r="H19">
            <v>12590</v>
          </cell>
          <cell r="I19">
            <v>2200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42014"/>
    </sheetNames>
    <sheetDataSet>
      <sheetData sheetId="1">
        <row r="8">
          <cell r="F8">
            <v>73100</v>
          </cell>
          <cell r="H8">
            <v>475000</v>
          </cell>
          <cell r="I8">
            <v>475000</v>
          </cell>
        </row>
        <row r="9">
          <cell r="F9">
            <v>660400</v>
          </cell>
          <cell r="H9">
            <v>4692000</v>
          </cell>
          <cell r="I9">
            <v>4350000</v>
          </cell>
        </row>
        <row r="10">
          <cell r="F10">
            <v>7700</v>
          </cell>
          <cell r="H10">
            <v>45000</v>
          </cell>
          <cell r="I10">
            <v>27000</v>
          </cell>
        </row>
        <row r="11">
          <cell r="F11">
            <v>183600</v>
          </cell>
          <cell r="H11">
            <v>1213500</v>
          </cell>
        </row>
        <row r="12">
          <cell r="F12">
            <v>81300</v>
          </cell>
          <cell r="H12">
            <v>525500</v>
          </cell>
        </row>
        <row r="13">
          <cell r="F13">
            <v>264900</v>
          </cell>
          <cell r="H13">
            <v>1739000</v>
          </cell>
          <cell r="I13">
            <v>1620000</v>
          </cell>
        </row>
        <row r="14">
          <cell r="F14">
            <v>11000</v>
          </cell>
          <cell r="H14">
            <v>53500</v>
          </cell>
          <cell r="I14">
            <v>27000</v>
          </cell>
        </row>
        <row r="15">
          <cell r="F15">
            <v>26500</v>
          </cell>
          <cell r="H15">
            <v>140000</v>
          </cell>
          <cell r="I15">
            <v>64500</v>
          </cell>
        </row>
        <row r="18">
          <cell r="F18">
            <v>168500</v>
          </cell>
          <cell r="H18">
            <v>1598500</v>
          </cell>
          <cell r="I18">
            <v>1350000</v>
          </cell>
        </row>
        <row r="19">
          <cell r="F19">
            <v>9200</v>
          </cell>
          <cell r="H19">
            <v>55000</v>
          </cell>
          <cell r="I19">
            <v>22000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42014"/>
    </sheetNames>
    <sheetDataSet>
      <sheetData sheetId="0">
        <row r="8">
          <cell r="F8">
            <v>3500</v>
          </cell>
          <cell r="H8">
            <v>23100</v>
          </cell>
          <cell r="I8">
            <v>23000</v>
          </cell>
        </row>
        <row r="9">
          <cell r="F9">
            <v>236000</v>
          </cell>
          <cell r="H9">
            <v>1982400</v>
          </cell>
          <cell r="I9">
            <v>1865000</v>
          </cell>
        </row>
        <row r="10">
          <cell r="F10">
            <v>380</v>
          </cell>
          <cell r="H10">
            <v>2470</v>
          </cell>
          <cell r="I10">
            <v>1600</v>
          </cell>
        </row>
        <row r="11">
          <cell r="F11">
            <v>34910</v>
          </cell>
          <cell r="H11">
            <v>258334</v>
          </cell>
        </row>
        <row r="12">
          <cell r="F12">
            <v>35340</v>
          </cell>
          <cell r="H12">
            <v>243846</v>
          </cell>
        </row>
        <row r="13">
          <cell r="F13">
            <v>70250</v>
          </cell>
          <cell r="H13">
            <v>502180</v>
          </cell>
          <cell r="I13">
            <v>480000</v>
          </cell>
        </row>
        <row r="14">
          <cell r="F14">
            <v>2480</v>
          </cell>
          <cell r="H14">
            <v>14880</v>
          </cell>
          <cell r="I14">
            <v>12000</v>
          </cell>
        </row>
        <row r="15">
          <cell r="F15">
            <v>1380</v>
          </cell>
          <cell r="H15">
            <v>8970</v>
          </cell>
          <cell r="I15">
            <v>5700</v>
          </cell>
        </row>
        <row r="18">
          <cell r="F18">
            <v>50600</v>
          </cell>
          <cell r="H18">
            <v>490820</v>
          </cell>
          <cell r="I18">
            <v>410000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42014"/>
    </sheetNames>
    <sheetDataSet>
      <sheetData sheetId="0">
        <row r="8">
          <cell r="F8">
            <v>34265</v>
          </cell>
          <cell r="H8">
            <v>198409</v>
          </cell>
          <cell r="I8">
            <v>198409</v>
          </cell>
        </row>
        <row r="9">
          <cell r="F9">
            <v>391080</v>
          </cell>
          <cell r="H9">
            <v>2589499</v>
          </cell>
          <cell r="I9">
            <v>2400000</v>
          </cell>
        </row>
        <row r="10">
          <cell r="F10">
            <v>625</v>
          </cell>
          <cell r="H10">
            <v>3507</v>
          </cell>
          <cell r="I10">
            <v>980</v>
          </cell>
        </row>
        <row r="11">
          <cell r="F11">
            <v>74950</v>
          </cell>
          <cell r="H11">
            <v>454605</v>
          </cell>
        </row>
        <row r="12">
          <cell r="F12">
            <v>23150</v>
          </cell>
          <cell r="H12">
            <v>130260</v>
          </cell>
        </row>
        <row r="13">
          <cell r="F13">
            <v>98100</v>
          </cell>
          <cell r="H13">
            <v>584865</v>
          </cell>
          <cell r="I13">
            <v>500000</v>
          </cell>
        </row>
        <row r="14">
          <cell r="F14">
            <v>4550</v>
          </cell>
          <cell r="H14">
            <v>16518</v>
          </cell>
          <cell r="I14">
            <v>6300</v>
          </cell>
        </row>
        <row r="15">
          <cell r="F15">
            <v>21950</v>
          </cell>
          <cell r="H15">
            <v>99930</v>
          </cell>
          <cell r="I15">
            <v>42000</v>
          </cell>
        </row>
        <row r="18">
          <cell r="F18">
            <v>202850</v>
          </cell>
          <cell r="H18">
            <v>1661179</v>
          </cell>
          <cell r="I18">
            <v>1475000</v>
          </cell>
        </row>
        <row r="19">
          <cell r="F19">
            <v>5310</v>
          </cell>
          <cell r="H19">
            <v>27790</v>
          </cell>
          <cell r="I19">
            <v>11900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42014"/>
    </sheetNames>
    <sheetDataSet>
      <sheetData sheetId="1">
        <row r="8">
          <cell r="F8">
            <v>600</v>
          </cell>
          <cell r="H8">
            <v>3282</v>
          </cell>
          <cell r="I8">
            <v>1050</v>
          </cell>
        </row>
        <row r="9">
          <cell r="F9">
            <v>266700</v>
          </cell>
          <cell r="H9">
            <v>2334158.4</v>
          </cell>
          <cell r="I9">
            <v>2300000</v>
          </cell>
        </row>
        <row r="10">
          <cell r="F10">
            <v>85</v>
          </cell>
          <cell r="H10">
            <v>425</v>
          </cell>
          <cell r="I10">
            <v>350</v>
          </cell>
        </row>
        <row r="11">
          <cell r="F11">
            <v>44500</v>
          </cell>
          <cell r="H11">
            <v>337888.50000000006</v>
          </cell>
        </row>
        <row r="12">
          <cell r="F12">
            <v>4900</v>
          </cell>
          <cell r="H12">
            <v>37205.700000000004</v>
          </cell>
        </row>
        <row r="13">
          <cell r="F13">
            <v>49400</v>
          </cell>
          <cell r="H13">
            <v>375094.20000000007</v>
          </cell>
          <cell r="I13">
            <v>310000</v>
          </cell>
        </row>
        <row r="14">
          <cell r="F14">
            <v>2400</v>
          </cell>
          <cell r="H14">
            <v>13392</v>
          </cell>
          <cell r="I14">
            <v>7150</v>
          </cell>
        </row>
        <row r="15">
          <cell r="F15">
            <v>1000</v>
          </cell>
          <cell r="H15">
            <v>5170</v>
          </cell>
          <cell r="I15">
            <v>2700</v>
          </cell>
        </row>
        <row r="18">
          <cell r="F18">
            <v>12600</v>
          </cell>
          <cell r="H18">
            <v>88200</v>
          </cell>
          <cell r="I18">
            <v>65000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</sheetNames>
    <sheetDataSet>
      <sheetData sheetId="15">
        <row r="8">
          <cell r="F8">
            <v>400</v>
          </cell>
          <cell r="H8">
            <v>2280</v>
          </cell>
          <cell r="I8">
            <v>2200</v>
          </cell>
        </row>
        <row r="9">
          <cell r="F9">
            <v>203700</v>
          </cell>
          <cell r="H9">
            <v>1561509.9999999998</v>
          </cell>
          <cell r="I9">
            <v>1255000</v>
          </cell>
        </row>
        <row r="10">
          <cell r="F10">
            <v>300</v>
          </cell>
          <cell r="H10">
            <v>1525</v>
          </cell>
          <cell r="I10">
            <v>600</v>
          </cell>
        </row>
        <row r="11">
          <cell r="F11">
            <v>35000</v>
          </cell>
          <cell r="H11">
            <v>245081.3953488372</v>
          </cell>
        </row>
        <row r="12">
          <cell r="F12">
            <v>8000</v>
          </cell>
          <cell r="H12">
            <v>56160</v>
          </cell>
        </row>
        <row r="13">
          <cell r="F13">
            <v>43000</v>
          </cell>
          <cell r="H13">
            <v>301241.3953488372</v>
          </cell>
          <cell r="I13">
            <v>204000</v>
          </cell>
        </row>
        <row r="14">
          <cell r="F14">
            <v>7850</v>
          </cell>
          <cell r="H14">
            <v>44810</v>
          </cell>
          <cell r="I14">
            <v>30300</v>
          </cell>
        </row>
        <row r="15">
          <cell r="F15">
            <v>8350</v>
          </cell>
          <cell r="H15">
            <v>48180</v>
          </cell>
          <cell r="I15">
            <v>22500</v>
          </cell>
        </row>
        <row r="18">
          <cell r="F18">
            <v>23000</v>
          </cell>
          <cell r="H18">
            <v>195500</v>
          </cell>
          <cell r="I18">
            <v>136500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42014"/>
    </sheetNames>
    <sheetDataSet>
      <sheetData sheetId="1">
        <row r="8">
          <cell r="F8">
            <v>80147</v>
          </cell>
          <cell r="H8">
            <v>376137</v>
          </cell>
          <cell r="I8">
            <v>373000</v>
          </cell>
        </row>
        <row r="9">
          <cell r="F9">
            <v>271463</v>
          </cell>
          <cell r="H9">
            <v>1451560</v>
          </cell>
          <cell r="I9">
            <v>1350000</v>
          </cell>
        </row>
        <row r="10">
          <cell r="F10">
            <v>1387</v>
          </cell>
          <cell r="H10">
            <v>5348</v>
          </cell>
          <cell r="I10">
            <v>1500</v>
          </cell>
        </row>
        <row r="11">
          <cell r="F11">
            <v>82796</v>
          </cell>
          <cell r="H11">
            <v>403578</v>
          </cell>
        </row>
        <row r="12">
          <cell r="F12">
            <v>4994</v>
          </cell>
          <cell r="H12">
            <v>20370</v>
          </cell>
        </row>
        <row r="13">
          <cell r="F13">
            <v>87790</v>
          </cell>
          <cell r="H13">
            <v>423948</v>
          </cell>
          <cell r="I13">
            <v>180000</v>
          </cell>
        </row>
        <row r="14">
          <cell r="F14">
            <v>5799</v>
          </cell>
          <cell r="H14">
            <v>19085</v>
          </cell>
          <cell r="I14">
            <v>6500</v>
          </cell>
        </row>
        <row r="15">
          <cell r="F15">
            <v>46772</v>
          </cell>
          <cell r="H15">
            <v>208072</v>
          </cell>
          <cell r="I15">
            <v>55000</v>
          </cell>
        </row>
        <row r="18">
          <cell r="F18">
            <v>173721</v>
          </cell>
          <cell r="H18">
            <v>1344154</v>
          </cell>
          <cell r="I18">
            <v>1030000</v>
          </cell>
        </row>
        <row r="19">
          <cell r="F19">
            <v>18165</v>
          </cell>
          <cell r="H19">
            <v>92867</v>
          </cell>
          <cell r="I19">
            <v>64000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3"/>
    </sheetNames>
    <sheetDataSet>
      <sheetData sheetId="1">
        <row r="8">
          <cell r="F8">
            <v>150</v>
          </cell>
          <cell r="H8">
            <v>900</v>
          </cell>
        </row>
        <row r="9">
          <cell r="F9">
            <v>543500</v>
          </cell>
          <cell r="H9">
            <v>4496000</v>
          </cell>
        </row>
        <row r="10">
          <cell r="F10">
            <v>930</v>
          </cell>
          <cell r="H10">
            <v>5700</v>
          </cell>
        </row>
        <row r="13">
          <cell r="F13">
            <v>98800</v>
          </cell>
          <cell r="H13">
            <v>777000</v>
          </cell>
        </row>
        <row r="14">
          <cell r="F14">
            <v>2900</v>
          </cell>
          <cell r="H14">
            <v>17400</v>
          </cell>
        </row>
        <row r="15">
          <cell r="F15">
            <v>2200</v>
          </cell>
          <cell r="H15">
            <v>14500</v>
          </cell>
        </row>
        <row r="18">
          <cell r="F18">
            <v>50700</v>
          </cell>
          <cell r="H18">
            <v>461400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42014"/>
    </sheetNames>
    <sheetDataSet>
      <sheetData sheetId="0">
        <row r="8">
          <cell r="F8">
            <v>63600</v>
          </cell>
          <cell r="H8">
            <v>271840</v>
          </cell>
          <cell r="I8">
            <v>267200</v>
          </cell>
        </row>
        <row r="9">
          <cell r="F9">
            <v>13600</v>
          </cell>
          <cell r="H9">
            <v>71100</v>
          </cell>
          <cell r="I9">
            <v>44000</v>
          </cell>
        </row>
        <row r="10">
          <cell r="F10">
            <v>1900</v>
          </cell>
          <cell r="H10">
            <v>6572</v>
          </cell>
          <cell r="I10">
            <v>410</v>
          </cell>
        </row>
        <row r="11">
          <cell r="F11">
            <v>9700</v>
          </cell>
          <cell r="H11">
            <v>43900</v>
          </cell>
        </row>
        <row r="12">
          <cell r="F12">
            <v>2050</v>
          </cell>
          <cell r="H12">
            <v>7865</v>
          </cell>
        </row>
        <row r="13">
          <cell r="F13">
            <v>11750</v>
          </cell>
          <cell r="H13">
            <v>51765</v>
          </cell>
          <cell r="I13">
            <v>21700</v>
          </cell>
        </row>
        <row r="14">
          <cell r="F14">
            <v>2200</v>
          </cell>
          <cell r="H14">
            <v>8253</v>
          </cell>
          <cell r="I14">
            <v>700</v>
          </cell>
        </row>
        <row r="15">
          <cell r="F15">
            <v>6600</v>
          </cell>
          <cell r="H15">
            <v>28815</v>
          </cell>
          <cell r="I15">
            <v>2300</v>
          </cell>
        </row>
        <row r="18">
          <cell r="F18">
            <v>4800</v>
          </cell>
          <cell r="H18">
            <v>23900</v>
          </cell>
          <cell r="I18">
            <v>17300</v>
          </cell>
        </row>
        <row r="19">
          <cell r="F19">
            <v>2300</v>
          </cell>
          <cell r="H19">
            <v>11400</v>
          </cell>
          <cell r="I19">
            <v>5500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3"/>
    </sheetNames>
    <sheetDataSet>
      <sheetData sheetId="1">
        <row r="8">
          <cell r="F8">
            <v>8880</v>
          </cell>
          <cell r="H8">
            <v>48000</v>
          </cell>
        </row>
        <row r="9">
          <cell r="F9">
            <v>117000</v>
          </cell>
          <cell r="H9">
            <v>735100</v>
          </cell>
        </row>
        <row r="10">
          <cell r="F10">
            <v>3535</v>
          </cell>
          <cell r="H10">
            <v>16320</v>
          </cell>
        </row>
        <row r="13">
          <cell r="F13">
            <v>38010</v>
          </cell>
          <cell r="H13">
            <v>218060</v>
          </cell>
        </row>
        <row r="14">
          <cell r="F14">
            <v>1800</v>
          </cell>
          <cell r="H14">
            <v>7670</v>
          </cell>
        </row>
        <row r="15">
          <cell r="F15">
            <v>22380</v>
          </cell>
          <cell r="H15">
            <v>127900</v>
          </cell>
        </row>
        <row r="18">
          <cell r="F18">
            <v>125600</v>
          </cell>
          <cell r="H18">
            <v>1165200</v>
          </cell>
        </row>
        <row r="19">
          <cell r="F19">
            <v>4970</v>
          </cell>
          <cell r="H19">
            <v>32680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3"/>
    </sheetNames>
    <sheetDataSet>
      <sheetData sheetId="1">
        <row r="8">
          <cell r="F8">
            <v>46400</v>
          </cell>
          <cell r="H8">
            <v>162800</v>
          </cell>
        </row>
        <row r="9">
          <cell r="F9">
            <v>7130</v>
          </cell>
          <cell r="H9">
            <v>28450</v>
          </cell>
        </row>
        <row r="10">
          <cell r="F10">
            <v>500</v>
          </cell>
          <cell r="H10">
            <v>1475</v>
          </cell>
        </row>
        <row r="13">
          <cell r="F13">
            <v>8800</v>
          </cell>
          <cell r="H13">
            <v>35800</v>
          </cell>
        </row>
        <row r="14">
          <cell r="F14">
            <v>1800</v>
          </cell>
          <cell r="H14">
            <v>4450</v>
          </cell>
        </row>
        <row r="15">
          <cell r="F15">
            <v>3480</v>
          </cell>
          <cell r="H15">
            <v>13575</v>
          </cell>
        </row>
        <row r="18">
          <cell r="F18">
            <v>4925</v>
          </cell>
          <cell r="H18">
            <v>47800</v>
          </cell>
        </row>
        <row r="19">
          <cell r="F19">
            <v>1360</v>
          </cell>
          <cell r="H19">
            <v>8200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B1" sqref="A1:IV16384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119" bestFit="1" customWidth="1"/>
    <col min="5" max="5" width="14.66015625" style="120" customWidth="1"/>
    <col min="6" max="6" width="11.5" style="119" customWidth="1"/>
    <col min="7" max="7" width="11.5" style="121" customWidth="1"/>
    <col min="8" max="9" width="11.5" style="23" customWidth="1"/>
    <col min="10" max="10" width="16.66015625" style="0" customWidth="1"/>
    <col min="11" max="16384" width="11.5" style="23" customWidth="1"/>
  </cols>
  <sheetData>
    <row r="1" spans="2:9" ht="10.5">
      <c r="B1" s="24"/>
      <c r="C1" s="25"/>
      <c r="D1" s="26"/>
      <c r="E1" s="27"/>
      <c r="F1" s="28"/>
      <c r="G1" s="28"/>
      <c r="H1" s="28"/>
      <c r="I1" s="28"/>
    </row>
    <row r="2" spans="1:9" ht="12.75">
      <c r="A2" s="29"/>
      <c r="B2" s="30"/>
      <c r="C2" s="31"/>
      <c r="D2" s="32"/>
      <c r="E2" s="33"/>
      <c r="F2" s="34"/>
      <c r="G2" s="34"/>
      <c r="H2" s="34"/>
      <c r="I2" s="34"/>
    </row>
    <row r="3" spans="1:10" s="39" customFormat="1" ht="12.75">
      <c r="A3" s="35"/>
      <c r="B3" s="36"/>
      <c r="C3" s="37"/>
      <c r="D3" s="37"/>
      <c r="E3" s="37"/>
      <c r="F3" s="38"/>
      <c r="G3" s="37"/>
      <c r="H3" s="37"/>
      <c r="I3" s="37"/>
      <c r="J3"/>
    </row>
    <row r="4" spans="1:10" s="39" customFormat="1" ht="12.75">
      <c r="A4" s="35"/>
      <c r="B4" s="37"/>
      <c r="C4" s="37"/>
      <c r="D4" s="37"/>
      <c r="E4" s="37"/>
      <c r="F4" s="38"/>
      <c r="G4" s="37"/>
      <c r="H4" s="37"/>
      <c r="I4" s="37"/>
      <c r="J4"/>
    </row>
    <row r="5" spans="1:9" ht="12.75">
      <c r="A5" s="29"/>
      <c r="B5" s="31"/>
      <c r="C5" s="31"/>
      <c r="D5" s="32"/>
      <c r="E5" s="33"/>
      <c r="F5" s="32"/>
      <c r="G5" s="40"/>
      <c r="H5" s="31"/>
      <c r="I5" s="31"/>
    </row>
    <row r="6" spans="1:11" s="39" customFormat="1" ht="24.75" customHeight="1">
      <c r="A6" s="35"/>
      <c r="B6" s="41"/>
      <c r="C6" s="41"/>
      <c r="D6" s="41"/>
      <c r="E6" s="41"/>
      <c r="F6" s="41"/>
      <c r="G6" s="41"/>
      <c r="H6" s="41"/>
      <c r="I6" s="41"/>
      <c r="J6"/>
      <c r="K6" s="42"/>
    </row>
    <row r="7" spans="1:9" ht="12.75">
      <c r="A7" s="29"/>
      <c r="B7" s="31"/>
      <c r="C7" s="31"/>
      <c r="D7" s="32"/>
      <c r="E7" s="32"/>
      <c r="F7" s="32"/>
      <c r="G7" s="40"/>
      <c r="H7" s="31"/>
      <c r="I7" s="31"/>
    </row>
    <row r="8" spans="1:10" s="39" customFormat="1" ht="20.25">
      <c r="A8" s="35"/>
      <c r="B8" s="43"/>
      <c r="C8" s="37"/>
      <c r="D8" s="38"/>
      <c r="E8" s="44"/>
      <c r="F8" s="45"/>
      <c r="G8" s="37"/>
      <c r="H8" s="37"/>
      <c r="I8" s="37"/>
      <c r="J8"/>
    </row>
    <row r="9" spans="1:9" ht="13.5" thickBot="1">
      <c r="A9" s="29"/>
      <c r="B9" s="31"/>
      <c r="C9" s="31"/>
      <c r="D9" s="32"/>
      <c r="E9" s="33"/>
      <c r="F9" s="32"/>
      <c r="G9" s="40"/>
      <c r="H9" s="31"/>
      <c r="I9" s="31"/>
    </row>
    <row r="10" spans="1:12" ht="24">
      <c r="A10" s="29"/>
      <c r="B10" s="7"/>
      <c r="C10" s="8" t="s">
        <v>2</v>
      </c>
      <c r="D10" s="9" t="s">
        <v>32</v>
      </c>
      <c r="E10" s="10" t="s">
        <v>1</v>
      </c>
      <c r="F10" s="13" t="s">
        <v>50</v>
      </c>
      <c r="G10" s="10" t="s">
        <v>51</v>
      </c>
      <c r="H10" s="13" t="s">
        <v>52</v>
      </c>
      <c r="I10" s="14" t="s">
        <v>53</v>
      </c>
      <c r="J10" s="15" t="s">
        <v>54</v>
      </c>
      <c r="L10"/>
    </row>
    <row r="11" spans="1:10" ht="12.75">
      <c r="A11" s="29"/>
      <c r="B11" s="1"/>
      <c r="C11" s="2" t="s">
        <v>33</v>
      </c>
      <c r="D11" s="3" t="s">
        <v>34</v>
      </c>
      <c r="E11" s="11" t="s">
        <v>35</v>
      </c>
      <c r="F11" s="16" t="s">
        <v>55</v>
      </c>
      <c r="G11" s="11" t="s">
        <v>56</v>
      </c>
      <c r="H11" s="16" t="s">
        <v>50</v>
      </c>
      <c r="I11" s="17" t="s">
        <v>57</v>
      </c>
      <c r="J11" s="18"/>
    </row>
    <row r="12" spans="1:10" ht="12.75">
      <c r="A12" s="29"/>
      <c r="B12" s="4"/>
      <c r="C12" s="5"/>
      <c r="D12" s="6"/>
      <c r="E12" s="12"/>
      <c r="F12" s="19" t="s">
        <v>35</v>
      </c>
      <c r="G12" s="20" t="s">
        <v>107</v>
      </c>
      <c r="H12" s="19" t="s">
        <v>58</v>
      </c>
      <c r="I12" s="21"/>
      <c r="J12" s="22"/>
    </row>
    <row r="13" spans="1:10" ht="12.75">
      <c r="A13" s="29"/>
      <c r="B13" s="46" t="s">
        <v>36</v>
      </c>
      <c r="C13" s="47"/>
      <c r="D13" s="47"/>
      <c r="E13" s="48"/>
      <c r="F13" s="47"/>
      <c r="G13" s="48"/>
      <c r="H13" s="47"/>
      <c r="I13" s="49"/>
      <c r="J13" s="50"/>
    </row>
    <row r="14" spans="1:10" ht="12.75">
      <c r="A14" s="29" t="s">
        <v>26</v>
      </c>
      <c r="B14" s="51" t="s">
        <v>49</v>
      </c>
      <c r="C14" s="52">
        <f>'[43]BLETENDRE'!$C$33</f>
        <v>4980568</v>
      </c>
      <c r="D14" s="52">
        <f>IF(C14=0,0,(E14/C14)*10)</f>
        <v>73.96652229223655</v>
      </c>
      <c r="E14" s="53">
        <f>'[43]BLETENDRE'!$E$33</f>
        <v>36839529.4</v>
      </c>
      <c r="F14" s="52">
        <f>'[43]BLETENDRE'!$G$33</f>
        <v>33615095</v>
      </c>
      <c r="G14" s="54">
        <f>'[43]BLETENDRE'!$C$64</f>
        <v>30427406.099999994</v>
      </c>
      <c r="H14" s="55">
        <f>IF(G14=0,"",(G14/F14))</f>
        <v>0.905170909081173</v>
      </c>
      <c r="I14" s="54">
        <f>E14-F14</f>
        <v>3224434.3999999985</v>
      </c>
      <c r="J14" s="56">
        <f>(F14/E14)</f>
        <v>0.9124735181877758</v>
      </c>
    </row>
    <row r="15" spans="1:10" ht="12.75">
      <c r="A15" s="29" t="s">
        <v>26</v>
      </c>
      <c r="B15" s="51"/>
      <c r="C15" s="57"/>
      <c r="D15" s="58"/>
      <c r="E15" s="59"/>
      <c r="F15" s="57"/>
      <c r="G15" s="60"/>
      <c r="H15" s="61"/>
      <c r="I15" s="60"/>
      <c r="J15" s="62"/>
    </row>
    <row r="16" spans="1:10" ht="12.75">
      <c r="A16" s="29" t="s">
        <v>26</v>
      </c>
      <c r="B16" s="51" t="s">
        <v>45</v>
      </c>
      <c r="C16" s="63">
        <f>'[43]BLETENDRE'!$C$35</f>
        <v>4861316</v>
      </c>
      <c r="D16" s="63">
        <f>IF(C16=0,0,(E16/C16)*10)</f>
        <v>73.27761165906516</v>
      </c>
      <c r="E16" s="64">
        <f>'[43]BLETENDRE'!$E$35</f>
        <v>35622562.6</v>
      </c>
      <c r="F16" s="63">
        <f>'[43]BLETENDRE'!$G$35</f>
        <v>32645449.645999998</v>
      </c>
      <c r="G16" s="65">
        <f>'[43]BLETENDRE'!$D$64</f>
        <v>29452102.235000007</v>
      </c>
      <c r="H16" s="66">
        <f>IF(G16=0,"",(G16/F16))</f>
        <v>0.902180933464604</v>
      </c>
      <c r="I16" s="67">
        <f>E16-F16</f>
        <v>2977112.9540000036</v>
      </c>
      <c r="J16" s="68">
        <f>(F16/E16)</f>
        <v>0.9164261991078653</v>
      </c>
    </row>
    <row r="17" spans="1:10" ht="12.75">
      <c r="A17" s="29" t="s">
        <v>26</v>
      </c>
      <c r="B17" s="69" t="s">
        <v>37</v>
      </c>
      <c r="C17" s="70">
        <f>(C14/C16)-1</f>
        <v>0.024530806061568544</v>
      </c>
      <c r="D17" s="70">
        <f>(D14/D16)-1</f>
        <v>0.009401379460573178</v>
      </c>
      <c r="E17" s="71">
        <f>(E14/E16)-1</f>
        <v>0.03416280893840007</v>
      </c>
      <c r="F17" s="70">
        <f>(F14/F16)-1</f>
        <v>0.029702312711713974</v>
      </c>
      <c r="G17" s="72">
        <f>IF(G16=0,"",(G14/G16)-1)</f>
        <v>0.03311491509903042</v>
      </c>
      <c r="H17" s="70">
        <f>IF(H14="","",H14-H16)</f>
        <v>0.002989975616568996</v>
      </c>
      <c r="I17" s="72">
        <f>(I14/I16)-1</f>
        <v>0.08307425677876878</v>
      </c>
      <c r="J17" s="73">
        <f>(J14/J16)-1</f>
        <v>-0.004313147009478158</v>
      </c>
    </row>
    <row r="18" spans="1:10" ht="12.75">
      <c r="A18" s="29"/>
      <c r="B18" s="46" t="s">
        <v>38</v>
      </c>
      <c r="C18" s="61"/>
      <c r="D18" s="61"/>
      <c r="E18" s="74"/>
      <c r="F18" s="61"/>
      <c r="G18" s="74"/>
      <c r="H18" s="61"/>
      <c r="I18" s="75"/>
      <c r="J18" s="76"/>
    </row>
    <row r="19" spans="1:10" ht="12.75">
      <c r="A19" s="29" t="s">
        <v>26</v>
      </c>
      <c r="B19" s="51" t="s">
        <v>49</v>
      </c>
      <c r="C19" s="52">
        <f>'[44]BLEDUR'!$C$33</f>
        <v>334837</v>
      </c>
      <c r="D19" s="52">
        <f>IF(C19=0,0,(E19/C19)*10)</f>
        <v>52.23855189241333</v>
      </c>
      <c r="E19" s="53">
        <f>'[44]BLEDUR'!$E$33</f>
        <v>1749140</v>
      </c>
      <c r="F19" s="52">
        <f>'[44]BLEDUR'!$G$33</f>
        <v>1723254</v>
      </c>
      <c r="G19" s="53">
        <f>'[44]BLEDUR'!$C$64</f>
        <v>1656297.5</v>
      </c>
      <c r="H19" s="55">
        <f>IF(G19=0,"",(G19/F19))</f>
        <v>0.9611453099775192</v>
      </c>
      <c r="I19" s="54">
        <f>E19-F19</f>
        <v>25886</v>
      </c>
      <c r="J19" s="56">
        <f>(F19/E19)</f>
        <v>0.9852007272145169</v>
      </c>
    </row>
    <row r="20" spans="1:10" ht="12.75">
      <c r="A20" s="29" t="s">
        <v>26</v>
      </c>
      <c r="B20" s="51"/>
      <c r="C20" s="57"/>
      <c r="D20" s="58"/>
      <c r="E20" s="59"/>
      <c r="F20" s="57"/>
      <c r="G20" s="59"/>
      <c r="H20" s="61"/>
      <c r="I20" s="60"/>
      <c r="J20" s="62"/>
    </row>
    <row r="21" spans="1:10" ht="12.75">
      <c r="A21" s="29" t="s">
        <v>26</v>
      </c>
      <c r="B21" s="51" t="s">
        <v>45</v>
      </c>
      <c r="C21" s="63">
        <f>'[44]BLEDUR'!$C$35</f>
        <v>436376</v>
      </c>
      <c r="D21" s="63">
        <f>IF(C21=0,0,(E21/C21)*10)</f>
        <v>54.21045978697271</v>
      </c>
      <c r="E21" s="64">
        <f>'[44]BLEDUR'!$E$35</f>
        <v>2365614.3600000003</v>
      </c>
      <c r="F21" s="63">
        <f>'[44]BLEDUR'!$G$35</f>
        <v>2304366.4329999997</v>
      </c>
      <c r="G21" s="77">
        <f>'[44]BLEDUR'!$D$64</f>
        <v>1906593.2810000002</v>
      </c>
      <c r="H21" s="66">
        <f>IF(G21=0,"",(G21/F21))</f>
        <v>0.8273828561709484</v>
      </c>
      <c r="I21" s="67">
        <f>E21-F21</f>
        <v>61247.92700000061</v>
      </c>
      <c r="J21" s="68">
        <f>(F21/E21)</f>
        <v>0.9741090821751688</v>
      </c>
    </row>
    <row r="22" spans="1:10" ht="12.75">
      <c r="A22" s="29" t="s">
        <v>26</v>
      </c>
      <c r="B22" s="69" t="s">
        <v>37</v>
      </c>
      <c r="C22" s="70">
        <f>(C19/C21)-1</f>
        <v>-0.23268694886978203</v>
      </c>
      <c r="D22" s="70">
        <f>(D19/D21)-1</f>
        <v>-0.03637504463729446</v>
      </c>
      <c r="E22" s="71">
        <f>(E19/E21)-1</f>
        <v>-0.2605979953554223</v>
      </c>
      <c r="F22" s="70">
        <f>(F19/F21)-1</f>
        <v>-0.2521788308830134</v>
      </c>
      <c r="G22" s="71">
        <f>IF(G21=0,"",(G19/G21)-1)</f>
        <v>-0.13127906381203713</v>
      </c>
      <c r="H22" s="70">
        <f>IF(H19="","",H19-H21)</f>
        <v>0.1337624538065708</v>
      </c>
      <c r="I22" s="72">
        <f>(I19/I21)-1</f>
        <v>-0.5773571242664304</v>
      </c>
      <c r="J22" s="73">
        <f>(J19/J21)-1</f>
        <v>0.011386450698704698</v>
      </c>
    </row>
    <row r="23" spans="1:10" ht="12.75">
      <c r="A23" s="29"/>
      <c r="B23" s="46" t="s">
        <v>39</v>
      </c>
      <c r="C23" s="57"/>
      <c r="D23" s="58"/>
      <c r="E23" s="59"/>
      <c r="F23" s="78"/>
      <c r="G23" s="79"/>
      <c r="H23" s="80"/>
      <c r="I23" s="81"/>
      <c r="J23" s="82"/>
    </row>
    <row r="24" spans="1:10" ht="12.75">
      <c r="A24" s="29" t="s">
        <v>26</v>
      </c>
      <c r="B24" s="51" t="s">
        <v>49</v>
      </c>
      <c r="C24" s="52">
        <f>'[45]ORGE'!$C$33</f>
        <v>1634586</v>
      </c>
      <c r="D24" s="52">
        <f>IF(C24=0,0,(E24/C24)*10)</f>
        <v>63.163315330908475</v>
      </c>
      <c r="E24" s="53">
        <f>'[45]ORGE'!$E$33</f>
        <v>10324587.095348837</v>
      </c>
      <c r="F24" s="52">
        <f>'[45]ORGE'!$G$33</f>
        <v>8569980</v>
      </c>
      <c r="G24" s="53">
        <f>'[45]ORGE'!$C$64</f>
        <v>7866279.800000001</v>
      </c>
      <c r="H24" s="55">
        <f>IF(G24=0,"",(G24/F24))</f>
        <v>0.9178877663658492</v>
      </c>
      <c r="I24" s="54">
        <f>E24-F24</f>
        <v>1754607.0953488369</v>
      </c>
      <c r="J24" s="56">
        <f>(F24/E24)</f>
        <v>0.8300554705825207</v>
      </c>
    </row>
    <row r="25" spans="1:10" ht="12.75">
      <c r="A25" s="29" t="s">
        <v>26</v>
      </c>
      <c r="B25" s="51"/>
      <c r="C25" s="57"/>
      <c r="D25" s="58"/>
      <c r="E25" s="59"/>
      <c r="F25" s="57"/>
      <c r="G25" s="59"/>
      <c r="H25" s="61"/>
      <c r="I25" s="60"/>
      <c r="J25" s="62"/>
    </row>
    <row r="26" spans="1:10" ht="12.75">
      <c r="A26" s="29" t="s">
        <v>26</v>
      </c>
      <c r="B26" s="51" t="s">
        <v>45</v>
      </c>
      <c r="C26" s="63">
        <f>'[45]ORGE'!$C$35</f>
        <v>1681620</v>
      </c>
      <c r="D26" s="63">
        <f>IF(C26=0,0,(E26/C26)*10)</f>
        <v>67.47908077593807</v>
      </c>
      <c r="E26" s="64">
        <f>'[45]ORGE'!$E$35</f>
        <v>11347417.181443298</v>
      </c>
      <c r="F26" s="63">
        <f>'[45]ORGE'!$G$35</f>
        <v>9575296.102000002</v>
      </c>
      <c r="G26" s="77">
        <f>'[45]ORGE'!$D$64</f>
        <v>9053490.839000002</v>
      </c>
      <c r="H26" s="66">
        <f>IF(G26=0,"",(G26/F26))</f>
        <v>0.9455050520170326</v>
      </c>
      <c r="I26" s="67">
        <f>E26-F26</f>
        <v>1772121.0794432964</v>
      </c>
      <c r="J26" s="68">
        <f>(F26/E26)</f>
        <v>0.8438304460735534</v>
      </c>
    </row>
    <row r="27" spans="1:10" ht="12.75">
      <c r="A27" s="29" t="s">
        <v>26</v>
      </c>
      <c r="B27" s="69" t="s">
        <v>37</v>
      </c>
      <c r="C27" s="70">
        <f>(C24/C26)-1</f>
        <v>-0.027969458022621074</v>
      </c>
      <c r="D27" s="70">
        <f>(D24/D26)-1</f>
        <v>-0.06395708707651115</v>
      </c>
      <c r="E27" s="71">
        <f>(E24/E26)-1</f>
        <v>-0.09013770003689647</v>
      </c>
      <c r="F27" s="70">
        <f>(F24/F26)-1</f>
        <v>-0.10499060199193422</v>
      </c>
      <c r="G27" s="71">
        <f>IF(G26=0,"",(G24/G26)-1)</f>
        <v>-0.13113295855846185</v>
      </c>
      <c r="H27" s="70">
        <f>IF(H24="","",H24-H26)</f>
        <v>-0.027617285651183376</v>
      </c>
      <c r="I27" s="72">
        <f>(I24/I26)-1</f>
        <v>-0.00988306289994667</v>
      </c>
      <c r="J27" s="73">
        <f>(J24/J26)-1</f>
        <v>-0.016324340458594877</v>
      </c>
    </row>
    <row r="28" spans="1:10" ht="12.75">
      <c r="A28" s="29"/>
      <c r="B28" s="46" t="s">
        <v>40</v>
      </c>
      <c r="C28" s="63"/>
      <c r="D28" s="83"/>
      <c r="E28" s="64"/>
      <c r="F28" s="84"/>
      <c r="G28" s="85"/>
      <c r="H28" s="86"/>
      <c r="I28" s="87"/>
      <c r="J28" s="88"/>
    </row>
    <row r="29" spans="1:10" ht="12.75">
      <c r="A29" s="29"/>
      <c r="B29" s="51" t="s">
        <v>49</v>
      </c>
      <c r="C29" s="89">
        <f>'[46]AVOINE'!$C$33</f>
        <v>94924</v>
      </c>
      <c r="D29" s="89">
        <f>IF(C29=0,0,(E29/C29)*10)</f>
        <v>47.0119780034554</v>
      </c>
      <c r="E29" s="90">
        <f>'[46]AVOINE'!$E$33</f>
        <v>446256.5</v>
      </c>
      <c r="F29" s="89">
        <f>'[46]AVOINE'!$G$33</f>
        <v>246350</v>
      </c>
      <c r="G29" s="90">
        <f>'[46]AVOINE'!$C$64</f>
        <v>228554.69999999998</v>
      </c>
      <c r="H29" s="91">
        <f>IF(G29=0,"",(G29/F29))</f>
        <v>0.9277641566876395</v>
      </c>
      <c r="I29" s="92">
        <f>E29-F29</f>
        <v>199906.5</v>
      </c>
      <c r="J29" s="93">
        <f>(F29/E29)</f>
        <v>0.5520367770553483</v>
      </c>
    </row>
    <row r="30" spans="1:10" ht="12.75">
      <c r="A30" s="29"/>
      <c r="B30" s="51"/>
      <c r="C30" s="63"/>
      <c r="D30" s="83"/>
      <c r="E30" s="64"/>
      <c r="F30" s="63"/>
      <c r="G30" s="64"/>
      <c r="H30" s="66"/>
      <c r="I30" s="67"/>
      <c r="J30" s="94"/>
    </row>
    <row r="31" spans="1:10" ht="12.75">
      <c r="A31" s="29"/>
      <c r="B31" s="51" t="s">
        <v>45</v>
      </c>
      <c r="C31" s="63">
        <f>'[46]AVOINE'!$C$35</f>
        <v>82618</v>
      </c>
      <c r="D31" s="63">
        <f>IF(C31=0,0,(E31/C31)*10)</f>
        <v>48.5294705754194</v>
      </c>
      <c r="E31" s="64">
        <f>'[46]AVOINE'!$E$35</f>
        <v>400940.78</v>
      </c>
      <c r="F31" s="63">
        <f>'[46]AVOINE'!$G$35</f>
        <v>204888.16799999998</v>
      </c>
      <c r="G31" s="95">
        <f>'[46]AVOINE'!$D$64</f>
        <v>192658.035</v>
      </c>
      <c r="H31" s="66">
        <f>IF(G31=0,"",(G31/F31))</f>
        <v>0.9403082514750194</v>
      </c>
      <c r="I31" s="67">
        <f>E31-F31</f>
        <v>196052.61200000005</v>
      </c>
      <c r="J31" s="68">
        <f>(F31/E31)</f>
        <v>0.5110185299684407</v>
      </c>
    </row>
    <row r="32" spans="1:10" ht="12.75">
      <c r="A32" s="29"/>
      <c r="B32" s="69" t="s">
        <v>37</v>
      </c>
      <c r="C32" s="70">
        <f>(C29/C31)-1</f>
        <v>0.14895059188070392</v>
      </c>
      <c r="D32" s="70">
        <f>(D29/D31)-1</f>
        <v>-0.03126950601296341</v>
      </c>
      <c r="E32" s="71">
        <f>(E29/E31)-1</f>
        <v>0.11302347443929239</v>
      </c>
      <c r="F32" s="70">
        <f>(F29/F31)-1</f>
        <v>0.20236323260989875</v>
      </c>
      <c r="G32" s="71">
        <f>IF(G31=0,"",(G29/G31)-1)</f>
        <v>0.1863232177157832</v>
      </c>
      <c r="H32" s="70">
        <f>IF(H29="","",H29-H31)</f>
        <v>-0.012544094787379945</v>
      </c>
      <c r="I32" s="72">
        <f>(I29/I31)-1</f>
        <v>0.019657417265116273</v>
      </c>
      <c r="J32" s="96">
        <f>(J29/J31)-1</f>
        <v>0.08026763156600358</v>
      </c>
    </row>
    <row r="33" spans="1:10" ht="12.75">
      <c r="A33" s="29"/>
      <c r="B33" s="46" t="s">
        <v>41</v>
      </c>
      <c r="C33" s="57"/>
      <c r="D33" s="58"/>
      <c r="E33" s="59"/>
      <c r="F33" s="78"/>
      <c r="G33" s="79"/>
      <c r="H33" s="80"/>
      <c r="I33" s="81"/>
      <c r="J33" s="82"/>
    </row>
    <row r="34" spans="1:10" ht="12.75">
      <c r="A34" s="29"/>
      <c r="B34" s="51" t="s">
        <v>49</v>
      </c>
      <c r="C34" s="52">
        <f>'[47]SEIGLE'!$C$33</f>
        <v>29521</v>
      </c>
      <c r="D34" s="52">
        <f>IF(C34=0,0,(E34/C34)*10)</f>
        <v>49.26980793333559</v>
      </c>
      <c r="E34" s="53">
        <f>'[47]SEIGLE'!$E$33</f>
        <v>145449.4</v>
      </c>
      <c r="F34" s="52">
        <f>'[47]SEIGLE'!$G$33</f>
        <v>64685</v>
      </c>
      <c r="G34" s="53">
        <f>'[47]SEIGLE'!$C$64</f>
        <v>55790.30000000001</v>
      </c>
      <c r="H34" s="55">
        <f>IF(G34=0,"",(G34/F34))</f>
        <v>0.8624920769884828</v>
      </c>
      <c r="I34" s="54">
        <f>E34-F34</f>
        <v>80764.4</v>
      </c>
      <c r="J34" s="56">
        <f>(F34/E34)</f>
        <v>0.4447251071506655</v>
      </c>
    </row>
    <row r="35" spans="1:10" ht="12.75">
      <c r="A35" s="29"/>
      <c r="B35" s="51"/>
      <c r="C35" s="57"/>
      <c r="D35" s="58"/>
      <c r="E35" s="59"/>
      <c r="F35" s="57"/>
      <c r="G35" s="59"/>
      <c r="H35" s="61"/>
      <c r="I35" s="60"/>
      <c r="J35" s="62"/>
    </row>
    <row r="36" spans="1:10" ht="12.75">
      <c r="A36" s="29"/>
      <c r="B36" s="51" t="s">
        <v>45</v>
      </c>
      <c r="C36" s="63">
        <f>'[47]SEIGLE'!$C$35</f>
        <v>31571</v>
      </c>
      <c r="D36" s="63">
        <f>IF(C36=0,0,(E36/C36)*10)</f>
        <v>50.98824870925849</v>
      </c>
      <c r="E36" s="64">
        <f>'[47]SEIGLE'!$E$35</f>
        <v>160975</v>
      </c>
      <c r="F36" s="63">
        <f>'[47]SEIGLE'!$G$35</f>
        <v>79236.43300000002</v>
      </c>
      <c r="G36" s="77">
        <f>'[47]SEIGLE'!$D$64</f>
        <v>73563.64800000002</v>
      </c>
      <c r="H36" s="66">
        <f>IF(G36=0,"",(G36/F36))</f>
        <v>0.9284068605157932</v>
      </c>
      <c r="I36" s="67">
        <f>E36-F36</f>
        <v>81738.56699999998</v>
      </c>
      <c r="J36" s="68">
        <f>(F36/E36)</f>
        <v>0.49222819071284374</v>
      </c>
    </row>
    <row r="37" spans="1:10" ht="12.75">
      <c r="A37" s="29"/>
      <c r="B37" s="69" t="s">
        <v>37</v>
      </c>
      <c r="C37" s="70">
        <f>(C34/C36)-1</f>
        <v>-0.06493300814038194</v>
      </c>
      <c r="D37" s="70">
        <f>(D34/D36)-1</f>
        <v>-0.033702682861725064</v>
      </c>
      <c r="E37" s="71">
        <f>(E34/E36)-1</f>
        <v>-0.09644727442149403</v>
      </c>
      <c r="F37" s="70">
        <f>(F34/F36)-1</f>
        <v>-0.18364573528947237</v>
      </c>
      <c r="G37" s="71">
        <f>IF(G36=0,"",(G34/G36)-1)</f>
        <v>-0.24160503840157577</v>
      </c>
      <c r="H37" s="70">
        <f>IF(H34="","",H34-H36)</f>
        <v>-0.0659147835273104</v>
      </c>
      <c r="I37" s="72">
        <f>(I34/I36)-1</f>
        <v>-0.011918082684272968</v>
      </c>
      <c r="J37" s="73">
        <f>(J34/J36)-1</f>
        <v>-0.09650622304542211</v>
      </c>
    </row>
    <row r="38" spans="1:10" ht="12.75">
      <c r="A38" s="29"/>
      <c r="B38" s="46" t="s">
        <v>42</v>
      </c>
      <c r="C38" s="57"/>
      <c r="D38" s="58"/>
      <c r="E38" s="59"/>
      <c r="F38" s="78"/>
      <c r="G38" s="79"/>
      <c r="H38" s="80"/>
      <c r="I38" s="81"/>
      <c r="J38" s="82"/>
    </row>
    <row r="39" spans="1:10" ht="12.75">
      <c r="A39" s="29"/>
      <c r="B39" s="51" t="s">
        <v>49</v>
      </c>
      <c r="C39" s="52">
        <f>'[48]TRITICALE'!$C$33</f>
        <v>387004</v>
      </c>
      <c r="D39" s="52">
        <f>IF(C39=0,0,(E39/C39)*10)</f>
        <v>53.012325454000475</v>
      </c>
      <c r="E39" s="53">
        <f>'[48]TRITICALE'!$E$33</f>
        <v>2051598.2</v>
      </c>
      <c r="F39" s="52">
        <f>'[48]TRITICALE'!$G$33</f>
        <v>785150</v>
      </c>
      <c r="G39" s="53">
        <f>'[48]TRITICALE'!$C$64</f>
        <v>733767.8</v>
      </c>
      <c r="H39" s="55">
        <f>IF(G39=0,"",(G39/F39))</f>
        <v>0.9345574730943133</v>
      </c>
      <c r="I39" s="54">
        <f>E39-F39</f>
        <v>1266448.2</v>
      </c>
      <c r="J39" s="56">
        <f>(F39/E39)</f>
        <v>0.3827016420661707</v>
      </c>
    </row>
    <row r="40" spans="1:10" ht="12.75">
      <c r="A40" s="29"/>
      <c r="B40" s="51"/>
      <c r="C40" s="57"/>
      <c r="D40" s="58"/>
      <c r="E40" s="59"/>
      <c r="F40" s="57"/>
      <c r="G40" s="59"/>
      <c r="H40" s="61"/>
      <c r="I40" s="60"/>
      <c r="J40" s="62"/>
    </row>
    <row r="41" spans="1:10" ht="12.75">
      <c r="A41" s="29"/>
      <c r="B41" s="51" t="s">
        <v>45</v>
      </c>
      <c r="C41" s="63">
        <f>'[48]TRITICALE'!$C$35</f>
        <v>413518</v>
      </c>
      <c r="D41" s="63">
        <f>IF(C41=0,0,(E41/C41)*10)</f>
        <v>55.36811456816874</v>
      </c>
      <c r="E41" s="64">
        <f>'[48]TRITICALE'!$E$35</f>
        <v>2289571.2</v>
      </c>
      <c r="F41" s="63">
        <f>'[48]TRITICALE'!$G$35</f>
        <v>1004967.427</v>
      </c>
      <c r="G41" s="77">
        <f>'[48]TRITICALE'!$D$64</f>
        <v>956194.042</v>
      </c>
      <c r="H41" s="66">
        <f>IF(G41=0,"",(G41/F41))</f>
        <v>0.951467695678857</v>
      </c>
      <c r="I41" s="67">
        <f>E41-F41</f>
        <v>1284603.773</v>
      </c>
      <c r="J41" s="68">
        <f>(F41/E41)</f>
        <v>0.4389325944526206</v>
      </c>
    </row>
    <row r="42" spans="1:10" ht="12.75" customHeight="1">
      <c r="A42" s="97"/>
      <c r="B42" s="69" t="s">
        <v>37</v>
      </c>
      <c r="C42" s="70">
        <f>(C39/C41)-1</f>
        <v>-0.06411812786867799</v>
      </c>
      <c r="D42" s="70">
        <f>(D39/D41)-1</f>
        <v>-0.04254775754135243</v>
      </c>
      <c r="E42" s="71">
        <f>(E39/E41)-1</f>
        <v>-0.10393780285146847</v>
      </c>
      <c r="F42" s="70">
        <f>(F39/F41)-1</f>
        <v>-0.218730897235339</v>
      </c>
      <c r="G42" s="71">
        <f>IF(G41=0,"",(G39/G41)-1)</f>
        <v>-0.23261621828846324</v>
      </c>
      <c r="H42" s="70">
        <f>IF(H39="","",H39-H41)</f>
        <v>-0.016910222584543777</v>
      </c>
      <c r="I42" s="72">
        <f>(I39/I41)-1</f>
        <v>-0.014133208528261165</v>
      </c>
      <c r="J42" s="73">
        <f>(J39/J41)-1</f>
        <v>-0.12810840000746315</v>
      </c>
    </row>
    <row r="43" spans="1:10" ht="12.75" customHeight="1">
      <c r="A43" s="97"/>
      <c r="B43" s="46" t="s">
        <v>59</v>
      </c>
      <c r="C43" s="57"/>
      <c r="D43" s="58"/>
      <c r="E43" s="59"/>
      <c r="F43" s="78"/>
      <c r="G43" s="79"/>
      <c r="H43" s="80"/>
      <c r="I43" s="81"/>
      <c r="J43" s="82"/>
    </row>
    <row r="44" spans="1:10" ht="12.75" customHeight="1">
      <c r="A44" s="97"/>
      <c r="B44" s="51" t="s">
        <v>49</v>
      </c>
      <c r="C44" s="52">
        <f>'[49]MAIS'!$C$33</f>
        <v>1764246</v>
      </c>
      <c r="D44" s="98">
        <f>IF(C44=0,0,(E44/C44)*10)</f>
        <v>82.25910615504324</v>
      </c>
      <c r="E44" s="53">
        <f>'[49]MAIS'!$E$33</f>
        <v>14512529.89976104</v>
      </c>
      <c r="F44" s="99">
        <f>'[49]MAIS'!$G$33</f>
        <v>12614040</v>
      </c>
      <c r="G44" s="53">
        <f>'[49]MAIS'!$C$64</f>
        <v>11028538.5</v>
      </c>
      <c r="H44" s="55">
        <f>IF(G44=0,"",(G44/F44))</f>
        <v>0.8743066059723926</v>
      </c>
      <c r="I44" s="54">
        <f>E44-F44</f>
        <v>1898489.8997610398</v>
      </c>
      <c r="J44" s="56">
        <f>(F44/E44)</f>
        <v>0.8691827053674287</v>
      </c>
    </row>
    <row r="45" spans="1:10" ht="12.75" customHeight="1">
      <c r="A45" s="97"/>
      <c r="B45" s="51"/>
      <c r="C45" s="57"/>
      <c r="D45" s="57"/>
      <c r="E45" s="59"/>
      <c r="F45" s="57"/>
      <c r="G45" s="79"/>
      <c r="H45" s="80"/>
      <c r="I45" s="81"/>
      <c r="J45" s="82"/>
    </row>
    <row r="46" spans="1:10" ht="12.75" customHeight="1">
      <c r="A46" s="97"/>
      <c r="B46" s="51" t="s">
        <v>45</v>
      </c>
      <c r="C46" s="100">
        <f>'[49]MAIS'!$C$35</f>
        <v>1674107</v>
      </c>
      <c r="D46" s="101">
        <f>IF(C46=0,0,(E46/C46)*10)</f>
        <v>91.6365329692431</v>
      </c>
      <c r="E46" s="102">
        <f>'[49]MAIS'!$E$35</f>
        <v>15340936.129954066</v>
      </c>
      <c r="F46" s="103">
        <f>'[49]MAIS'!$G$35</f>
        <v>13691569.981</v>
      </c>
      <c r="G46" s="77">
        <f>'[49]MAIS'!$D$64</f>
        <v>12067240.887000002</v>
      </c>
      <c r="H46" s="104">
        <f>IF(G46=0,"",(G46/F46))</f>
        <v>0.8813628315632097</v>
      </c>
      <c r="I46" s="102">
        <f>E46-F46</f>
        <v>1649366.1489540655</v>
      </c>
      <c r="J46" s="68">
        <f>(F46/E46)</f>
        <v>0.8924859516406184</v>
      </c>
    </row>
    <row r="47" spans="1:10" ht="12.75" customHeight="1">
      <c r="A47" s="97"/>
      <c r="B47" s="69" t="s">
        <v>37</v>
      </c>
      <c r="C47" s="105">
        <f>(C44/C46)-1</f>
        <v>0.05384303392793899</v>
      </c>
      <c r="D47" s="105">
        <f>(D44/D46)-1</f>
        <v>-0.10233284161184175</v>
      </c>
      <c r="E47" s="106">
        <f>(E44/E46)-1</f>
        <v>-0.05399971834675166</v>
      </c>
      <c r="F47" s="105">
        <f>(F44/F46)-1</f>
        <v>-0.07870025004402748</v>
      </c>
      <c r="G47" s="106">
        <f>IF(G46=0,"",(G44/G46)-1)</f>
        <v>-0.08607621217862593</v>
      </c>
      <c r="H47" s="105">
        <f>IF(H44="","",H44-H46)</f>
        <v>-0.007056225590817089</v>
      </c>
      <c r="I47" s="107">
        <f>(I44/I46)-1</f>
        <v>0.1510421145510683</v>
      </c>
      <c r="J47" s="73">
        <f>(J44/J46)-1</f>
        <v>-0.026110490849018175</v>
      </c>
    </row>
    <row r="48" spans="1:10" ht="12.75" customHeight="1">
      <c r="A48" s="97"/>
      <c r="B48" s="46" t="s">
        <v>60</v>
      </c>
      <c r="C48" s="57"/>
      <c r="D48" s="58"/>
      <c r="E48" s="59"/>
      <c r="F48" s="78"/>
      <c r="G48" s="79"/>
      <c r="H48" s="80"/>
      <c r="I48" s="81"/>
      <c r="J48" s="82"/>
    </row>
    <row r="49" spans="1:10" ht="12.75" customHeight="1">
      <c r="A49" s="97"/>
      <c r="B49" s="51" t="s">
        <v>49</v>
      </c>
      <c r="C49" s="52">
        <f>'[50]SORGHO'!$C$33</f>
        <v>51850</v>
      </c>
      <c r="D49" s="52">
        <f>IF(C49=0,0,(E49/C49)*10)</f>
        <v>54.19228543876567</v>
      </c>
      <c r="E49" s="53">
        <f>'[50]SORGHO'!$E$33</f>
        <v>280987</v>
      </c>
      <c r="F49" s="52">
        <f>'[50]SORGHO'!$G$33</f>
        <v>149631</v>
      </c>
      <c r="G49" s="53">
        <f>'[50]SORGHO'!$C$64</f>
        <v>138382.59999999998</v>
      </c>
      <c r="H49" s="55">
        <f>IF(G49=0,"",(G49/F49))</f>
        <v>0.9248257379821024</v>
      </c>
      <c r="I49" s="54">
        <f>E49-F49</f>
        <v>131356</v>
      </c>
      <c r="J49" s="56">
        <f>(F49/E49)</f>
        <v>0.5325192980458171</v>
      </c>
    </row>
    <row r="50" spans="1:10" ht="12.75" customHeight="1">
      <c r="A50" s="97"/>
      <c r="B50" s="51"/>
      <c r="C50" s="57"/>
      <c r="D50" s="57"/>
      <c r="E50" s="59"/>
      <c r="F50" s="78"/>
      <c r="G50" s="59"/>
      <c r="H50" s="80"/>
      <c r="I50" s="81"/>
      <c r="J50" s="82"/>
    </row>
    <row r="51" spans="1:10" ht="12.75" customHeight="1">
      <c r="A51" s="97"/>
      <c r="B51" s="51" t="s">
        <v>45</v>
      </c>
      <c r="C51" s="100">
        <f>'[50]SORGHO'!$C$35</f>
        <v>42124</v>
      </c>
      <c r="D51" s="100">
        <f>IF(C51=0,0,(E51/C51)*10)</f>
        <v>57.45370809989555</v>
      </c>
      <c r="E51" s="102">
        <f>'[50]SORGHO'!$E$35</f>
        <v>242018</v>
      </c>
      <c r="F51" s="103">
        <f>'[50]SORGHO'!$G$35</f>
        <v>122021.292</v>
      </c>
      <c r="G51" s="77">
        <f>'[50]SORGHO'!$D$64</f>
        <v>115779.527</v>
      </c>
      <c r="H51" s="104">
        <f>IF(G51=0,"",(G51/F51))</f>
        <v>0.9488469192737281</v>
      </c>
      <c r="I51" s="102">
        <f>E51-F51</f>
        <v>119996.708</v>
      </c>
      <c r="J51" s="68">
        <f>(F51/E51)</f>
        <v>0.5041827136824534</v>
      </c>
    </row>
    <row r="52" spans="1:10" ht="12.75" customHeight="1">
      <c r="A52" s="97"/>
      <c r="B52" s="69" t="s">
        <v>37</v>
      </c>
      <c r="C52" s="105">
        <f>(C49/C51)-1</f>
        <v>0.23088975405944345</v>
      </c>
      <c r="D52" s="105">
        <f>(D49/D51)-1</f>
        <v>-0.056766095157151475</v>
      </c>
      <c r="E52" s="106">
        <f>(E49/E51)-1</f>
        <v>0.1610169491525424</v>
      </c>
      <c r="F52" s="105">
        <f>(F49/F51)-1</f>
        <v>0.22626959235934008</v>
      </c>
      <c r="G52" s="106">
        <f>IF(G51=0,"",(G49/G51)-1)</f>
        <v>0.1952251281869546</v>
      </c>
      <c r="H52" s="105">
        <f>IF(H49="","",H49-H51)</f>
        <v>-0.02402118129162567</v>
      </c>
      <c r="I52" s="107">
        <f>(I49/I51)-1</f>
        <v>0.09466336359827476</v>
      </c>
      <c r="J52" s="73">
        <f>(J49/J51)-1</f>
        <v>0.056203006557679736</v>
      </c>
    </row>
    <row r="53" spans="1:10" ht="12.75" customHeight="1">
      <c r="A53" s="97"/>
      <c r="B53" s="46" t="s">
        <v>43</v>
      </c>
      <c r="C53" s="57"/>
      <c r="D53" s="58"/>
      <c r="E53" s="59"/>
      <c r="F53" s="78"/>
      <c r="G53" s="79"/>
      <c r="H53" s="80"/>
      <c r="I53" s="81"/>
      <c r="J53" s="82"/>
    </row>
    <row r="54" spans="1:10" ht="12.75" customHeight="1">
      <c r="A54" s="97"/>
      <c r="B54" s="51" t="s">
        <v>49</v>
      </c>
      <c r="C54" s="52">
        <f>C$14+C$19+C$24+C$29+C$34+C$39+C44+C49</f>
        <v>9277536</v>
      </c>
      <c r="D54" s="52">
        <f>IF(C54=0,0,(E54/C54)*10)</f>
        <v>71.51691730984376</v>
      </c>
      <c r="E54" s="54">
        <f>E$14+E$19+E$24+E$29+E$34+E$39+E44+E49</f>
        <v>66350077.49510987</v>
      </c>
      <c r="F54" s="99">
        <f>F$14+F$19+F$24+F$29+F$34+F$39+F44+F49</f>
        <v>57768185</v>
      </c>
      <c r="G54" s="53">
        <f>G$14+G$19+G$24+G$29+G$34+G$39+G44+G49</f>
        <v>52135017.29999999</v>
      </c>
      <c r="H54" s="55">
        <f>IF(G54=0,"",(G54/F54))</f>
        <v>0.902486676706218</v>
      </c>
      <c r="I54" s="54">
        <f>E54-F54</f>
        <v>8581892.495109871</v>
      </c>
      <c r="J54" s="56">
        <f>(F54/E54)</f>
        <v>0.8706573855058063</v>
      </c>
    </row>
    <row r="55" spans="1:10" ht="12.75" customHeight="1">
      <c r="A55" s="97"/>
      <c r="B55" s="51"/>
      <c r="C55" s="57"/>
      <c r="D55" s="58"/>
      <c r="E55" s="59"/>
      <c r="F55" s="57"/>
      <c r="G55" s="59"/>
      <c r="H55" s="57"/>
      <c r="I55" s="60"/>
      <c r="J55" s="62"/>
    </row>
    <row r="56" spans="1:10" ht="12.75" customHeight="1">
      <c r="A56" s="97"/>
      <c r="B56" s="51" t="s">
        <v>45</v>
      </c>
      <c r="C56" s="64">
        <f>C$16+C$21+C$26+C$31+C$36+C$41+C46+C51</f>
        <v>9223250</v>
      </c>
      <c r="D56" s="63">
        <f>(E56/C56)*10</f>
        <v>73.47739164762677</v>
      </c>
      <c r="E56" s="64">
        <f>E$16+E$21+E$26+E$31+E$36+E$41+E46+E51</f>
        <v>67770035.25139737</v>
      </c>
      <c r="F56" s="108">
        <f>F$16+F$21+F$26+F$31+F$36+F$41+F46+F51</f>
        <v>59627795.48199999</v>
      </c>
      <c r="G56" s="64">
        <f>G$16+G$21+G$26+G$31+G$36+G$41+G46+G51</f>
        <v>53817622.49400001</v>
      </c>
      <c r="H56" s="66">
        <f>(G56/F56)</f>
        <v>0.9025593191726513</v>
      </c>
      <c r="I56" s="67">
        <f>E56-F56</f>
        <v>8142239.769397378</v>
      </c>
      <c r="J56" s="68">
        <f>(F56/E56)</f>
        <v>0.8798548689078705</v>
      </c>
    </row>
    <row r="57" spans="1:10" ht="12.75" customHeight="1" thickBot="1">
      <c r="A57" s="29"/>
      <c r="B57" s="109" t="s">
        <v>37</v>
      </c>
      <c r="C57" s="110">
        <f>(C54/C56)-1</f>
        <v>0.005885777789824687</v>
      </c>
      <c r="D57" s="111">
        <f>(D54/D56)-1</f>
        <v>-0.02668132732834061</v>
      </c>
      <c r="E57" s="112">
        <f>(E54/E56)-1</f>
        <v>-0.020952589902308194</v>
      </c>
      <c r="F57" s="111">
        <f>(F54/F56)-1</f>
        <v>-0.031186973574452548</v>
      </c>
      <c r="G57" s="112">
        <f>IF(G56=0,"",(G54/G56)-1)</f>
        <v>-0.03126494846901884</v>
      </c>
      <c r="H57" s="111">
        <f>IF(H54="","",H54-H56)</f>
        <v>-7.264246643334804E-05</v>
      </c>
      <c r="I57" s="113">
        <f>(I54/I56)-1</f>
        <v>0.053996533897826104</v>
      </c>
      <c r="J57" s="114">
        <f>(J54/J56)-1</f>
        <v>-0.010453409678212733</v>
      </c>
    </row>
    <row r="58" spans="1:10" ht="12.75" customHeight="1" hidden="1">
      <c r="A58" s="29"/>
      <c r="B58" s="46" t="s">
        <v>43</v>
      </c>
      <c r="C58" s="57"/>
      <c r="D58" s="58"/>
      <c r="E58" s="59"/>
      <c r="F58" s="78"/>
      <c r="G58" s="79"/>
      <c r="H58" s="80"/>
      <c r="I58" s="81"/>
      <c r="J58" s="82"/>
    </row>
    <row r="59" spans="1:10" ht="12.75" customHeight="1" hidden="1">
      <c r="A59" s="29"/>
      <c r="B59" s="51" t="s">
        <v>61</v>
      </c>
      <c r="C59" s="52">
        <f>C$14+C$19+C$24+C$29+C$34+C$39</f>
        <v>7461440</v>
      </c>
      <c r="D59" s="115">
        <f>IF(C59=0,0,(E59/C59)*10)</f>
        <v>69.09733321630789</v>
      </c>
      <c r="E59" s="53">
        <f>E$14+E$19+E$24+E$29+E$34+E$39</f>
        <v>51556560.595348835</v>
      </c>
      <c r="F59" s="52">
        <f>F$14+F$19+F$24+F$29+F$34+F$39</f>
        <v>45004514</v>
      </c>
      <c r="G59" s="53">
        <f>G$14+G$19+G$24+G$29+G$34+G$39</f>
        <v>40968096.19999999</v>
      </c>
      <c r="H59" s="55">
        <f>IF(G59=0,"",(G59/F59))</f>
        <v>0.910310823487617</v>
      </c>
      <c r="I59" s="54">
        <f>E59-F59</f>
        <v>6552046.595348835</v>
      </c>
      <c r="J59" s="56">
        <f>(F59/E59)</f>
        <v>0.8729153667411257</v>
      </c>
    </row>
    <row r="60" spans="1:10" ht="12.75" customHeight="1" hidden="1">
      <c r="A60" s="29"/>
      <c r="B60" s="51"/>
      <c r="C60" s="57"/>
      <c r="D60" s="58"/>
      <c r="E60" s="59"/>
      <c r="F60" s="57"/>
      <c r="G60" s="59"/>
      <c r="H60" s="57"/>
      <c r="I60" s="60"/>
      <c r="J60" s="62"/>
    </row>
    <row r="61" spans="1:10" ht="12.75" customHeight="1" hidden="1">
      <c r="A61" s="29"/>
      <c r="B61" s="51" t="s">
        <v>62</v>
      </c>
      <c r="C61" s="63">
        <f>C$16+C$21+C$26+C$31+C$36+C$41</f>
        <v>7507019</v>
      </c>
      <c r="D61" s="83">
        <f>(E61/C61)*10</f>
        <v>69.51771551589692</v>
      </c>
      <c r="E61" s="64">
        <f>E$16+E$21+E$26+E$31+E$36+E$41</f>
        <v>52187081.1214433</v>
      </c>
      <c r="F61" s="63">
        <f>F$16+F$21+F$26+F$31+F$36+F$41</f>
        <v>45814204.20899999</v>
      </c>
      <c r="G61" s="64">
        <f>G$16+G$21+G$26+G$31+G$36+G$41</f>
        <v>41634602.080000006</v>
      </c>
      <c r="H61" s="66">
        <f>(G61/F61)</f>
        <v>0.9087706050740717</v>
      </c>
      <c r="I61" s="67">
        <f>E61-F61</f>
        <v>6372876.91244331</v>
      </c>
      <c r="J61" s="68">
        <f>(F61/E61)</f>
        <v>0.8778840131408548</v>
      </c>
    </row>
    <row r="62" spans="1:10" ht="12.75" customHeight="1" hidden="1">
      <c r="A62" s="29"/>
      <c r="B62" s="109" t="s">
        <v>37</v>
      </c>
      <c r="C62" s="111">
        <f>(C59/C61)-1</f>
        <v>-0.00607151786881055</v>
      </c>
      <c r="D62" s="111">
        <f>(D59/D61)-1</f>
        <v>-0.00604712477200009</v>
      </c>
      <c r="E62" s="112">
        <f>(E59/E61)-1</f>
        <v>-0.012081927414702487</v>
      </c>
      <c r="F62" s="111">
        <f>(F59/F61)-1</f>
        <v>-0.01767334439132162</v>
      </c>
      <c r="G62" s="112">
        <f>IF(G61=0,"",(G59/G61)-1)</f>
        <v>-0.016008460432006544</v>
      </c>
      <c r="H62" s="111">
        <f>IF(H59="","",H59-H61)</f>
        <v>0.0015402184135453467</v>
      </c>
      <c r="I62" s="113">
        <f>(I59/I61)-1</f>
        <v>0.02811441133527759</v>
      </c>
      <c r="J62" s="116">
        <f>(J59/J61)-1</f>
        <v>-0.0056597982482361475</v>
      </c>
    </row>
    <row r="63" spans="1:9" ht="12.75" customHeight="1">
      <c r="A63" s="29"/>
      <c r="B63" s="37"/>
      <c r="C63"/>
      <c r="D63"/>
      <c r="E63"/>
      <c r="F63"/>
      <c r="G63"/>
      <c r="H63"/>
      <c r="I63"/>
    </row>
    <row r="64" spans="1:9" ht="12.75">
      <c r="A64" s="29"/>
      <c r="B64" s="37"/>
      <c r="C64" s="117"/>
      <c r="D64" s="117"/>
      <c r="E64" s="117"/>
      <c r="F64" s="32"/>
      <c r="G64" s="40"/>
      <c r="H64" s="118"/>
      <c r="I64" s="29"/>
    </row>
    <row r="70" ht="10.5">
      <c r="F70" s="12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B1">
      <selection activeCell="E17" sqref="E17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105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M8" s="141" t="s">
        <v>0</v>
      </c>
      <c r="N8" s="142"/>
      <c r="O8" s="143" t="s">
        <v>1</v>
      </c>
      <c r="P8" s="144"/>
      <c r="Q8" s="136" t="s">
        <v>44</v>
      </c>
    </row>
    <row r="9" spans="1:17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M9" s="157" t="s">
        <v>74</v>
      </c>
      <c r="N9" s="158"/>
      <c r="O9" s="159"/>
      <c r="P9" s="160"/>
      <c r="Q9" s="151" t="s">
        <v>50</v>
      </c>
    </row>
    <row r="10" spans="1:17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55"/>
      <c r="M10" s="157" t="s">
        <v>80</v>
      </c>
      <c r="N10" s="169" t="s">
        <v>2</v>
      </c>
      <c r="O10" s="170" t="s">
        <v>3</v>
      </c>
      <c r="P10" s="169" t="s">
        <v>4</v>
      </c>
      <c r="Q10" s="160" t="s">
        <v>76</v>
      </c>
    </row>
    <row r="11" spans="1:17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2"/>
      <c r="N11" s="177" t="s">
        <v>5</v>
      </c>
      <c r="O11" s="174" t="s">
        <v>6</v>
      </c>
      <c r="P11" s="177" t="s">
        <v>7</v>
      </c>
      <c r="Q11" s="177" t="s">
        <v>84</v>
      </c>
    </row>
    <row r="12" spans="1:17" ht="13.5" customHeight="1">
      <c r="A12" s="23">
        <v>60665</v>
      </c>
      <c r="B12" s="185" t="s">
        <v>8</v>
      </c>
      <c r="C12" s="186">
        <f>IF(ISERROR('[51]Récolte_N'!$F$19)=TRUE,"",'[51]Récolte_N'!$F$19)</f>
        <v>5190</v>
      </c>
      <c r="D12" s="186">
        <f aca="true" t="shared" si="0" ref="D12:D31">IF(OR(C12="",C12=0),"",(E12/C12)*10)</f>
        <v>44.02697495183045</v>
      </c>
      <c r="E12" s="187">
        <f>IF(ISERROR('[51]Récolte_N'!$H$19)=TRUE,"",'[51]Récolte_N'!$H$19)</f>
        <v>22850</v>
      </c>
      <c r="F12" s="187">
        <f>P12</f>
        <v>29500</v>
      </c>
      <c r="G12" s="317">
        <f>IF(ISERROR('[51]Récolte_N'!$I$19)=TRUE,"",'[51]Récolte_N'!$I$19)</f>
        <v>12075</v>
      </c>
      <c r="H12" s="317">
        <f>Q12</f>
        <v>12229.877</v>
      </c>
      <c r="I12" s="189">
        <f aca="true" t="shared" si="1" ref="I12:I31">IF(OR(H12=0,H12=""),"",(G12/H12)-1)</f>
        <v>-0.012663823192988755</v>
      </c>
      <c r="J12" s="190">
        <f>E12-G12</f>
        <v>10775</v>
      </c>
      <c r="K12" s="191">
        <f>P12-H12</f>
        <v>17270.123</v>
      </c>
      <c r="L12" s="299"/>
      <c r="M12" s="194" t="s">
        <v>8</v>
      </c>
      <c r="N12" s="186">
        <f>IF(ISERROR('[1]Récolte_N'!$F$19)=TRUE,"",'[1]Récolte_N'!$F$19)</f>
        <v>4650</v>
      </c>
      <c r="O12" s="186">
        <f aca="true" t="shared" si="2" ref="O12:O19">IF(OR(N12="",N12=0),"",(P12/N12)*10)</f>
        <v>63.44086021505376</v>
      </c>
      <c r="P12" s="187">
        <f>IF(ISERROR('[1]Récolte_N'!$H$19)=TRUE,"",'[1]Récolte_N'!$H$19)</f>
        <v>29500</v>
      </c>
      <c r="Q12" s="317">
        <f>'[2]SO'!$AI168</f>
        <v>12229.877</v>
      </c>
    </row>
    <row r="13" spans="1:17" ht="13.5" customHeight="1">
      <c r="A13" s="23">
        <v>7280</v>
      </c>
      <c r="B13" s="198" t="s">
        <v>31</v>
      </c>
      <c r="C13" s="186">
        <f>IF(ISERROR('[52]Récolte_N'!$F$19)=TRUE,"",'[52]Récolte_N'!$F$19)</f>
        <v>475</v>
      </c>
      <c r="D13" s="186">
        <f t="shared" si="0"/>
        <v>74.52631578947368</v>
      </c>
      <c r="E13" s="187">
        <f>IF(ISERROR('[52]Récolte_N'!$H$19)=TRUE,"",'[52]Récolte_N'!$H$19)</f>
        <v>3540</v>
      </c>
      <c r="F13" s="187">
        <f>P13</f>
        <v>4345</v>
      </c>
      <c r="G13" s="317">
        <f>IF(ISERROR('[52]Récolte_N'!$I$19)=TRUE,"",'[52]Récolte_N'!$I$19)</f>
        <v>500</v>
      </c>
      <c r="H13" s="317">
        <f>Q13</f>
        <v>822.061</v>
      </c>
      <c r="I13" s="189">
        <f t="shared" si="1"/>
        <v>-0.39177263001164153</v>
      </c>
      <c r="J13" s="190">
        <f aca="true" t="shared" si="3" ref="J13:J31">E13-G13</f>
        <v>3040</v>
      </c>
      <c r="K13" s="191">
        <f>P13-H13</f>
        <v>3522.939</v>
      </c>
      <c r="L13" s="299"/>
      <c r="M13" s="201" t="s">
        <v>31</v>
      </c>
      <c r="N13" s="186">
        <f>IF(ISERROR('[3]Récolte_N'!$F$19)=TRUE,"",'[3]Récolte_N'!$F$19)</f>
        <v>700</v>
      </c>
      <c r="O13" s="186">
        <f t="shared" si="2"/>
        <v>62.07142857142857</v>
      </c>
      <c r="P13" s="187">
        <f>IF(ISERROR('[3]Récolte_N'!$H$19)=TRUE,"",'[3]Récolte_N'!$H$19)</f>
        <v>4345</v>
      </c>
      <c r="Q13" s="317">
        <f>'[2]SO'!$AI169</f>
        <v>822.061</v>
      </c>
    </row>
    <row r="14" spans="1:17" ht="13.5" customHeight="1">
      <c r="A14" s="23">
        <v>17376</v>
      </c>
      <c r="B14" s="198" t="s">
        <v>9</v>
      </c>
      <c r="C14" s="186">
        <f>IF(ISERROR('[53]Récolte_N'!$F$19)=TRUE,"",'[53]Récolte_N'!$F$19)</f>
        <v>800</v>
      </c>
      <c r="D14" s="186">
        <f t="shared" si="0"/>
        <v>45</v>
      </c>
      <c r="E14" s="187">
        <f>IF(ISERROR('[53]Récolte_N'!$H$19)=TRUE,"",'[53]Récolte_N'!$H$19)</f>
        <v>3600</v>
      </c>
      <c r="F14" s="187">
        <f aca="true" t="shared" si="4" ref="F14:F30">P14</f>
        <v>3600</v>
      </c>
      <c r="G14" s="317">
        <f>IF(ISERROR('[53]Récolte_N'!$I$19)=TRUE,"",'[53]Récolte_N'!$I$19)</f>
        <v>400</v>
      </c>
      <c r="H14" s="317">
        <f aca="true" t="shared" si="5" ref="H14:H30">Q14</f>
        <v>1067.426</v>
      </c>
      <c r="I14" s="189">
        <f t="shared" si="1"/>
        <v>-0.6252667632229307</v>
      </c>
      <c r="J14" s="190">
        <f t="shared" si="3"/>
        <v>3200</v>
      </c>
      <c r="K14" s="191">
        <f aca="true" t="shared" si="6" ref="K14:K29">P14-H14</f>
        <v>2532.574</v>
      </c>
      <c r="L14" s="299"/>
      <c r="M14" s="157" t="s">
        <v>9</v>
      </c>
      <c r="N14" s="186">
        <f>IF(ISERROR('[4]Récolte_N'!$F$19)=TRUE,"",'[4]Récolte_N'!$F$19)</f>
        <v>800</v>
      </c>
      <c r="O14" s="186">
        <f t="shared" si="2"/>
        <v>45</v>
      </c>
      <c r="P14" s="187">
        <f>IF(ISERROR('[4]Récolte_N'!$H$19)=TRUE,"",'[4]Récolte_N'!$H$19)</f>
        <v>3600</v>
      </c>
      <c r="Q14" s="317">
        <f>'[2]SO'!$AI170</f>
        <v>1067.426</v>
      </c>
    </row>
    <row r="15" spans="1:17" ht="13.5" customHeight="1">
      <c r="A15" s="23">
        <v>26391</v>
      </c>
      <c r="B15" s="198" t="s">
        <v>28</v>
      </c>
      <c r="C15" s="186">
        <f>IF(ISERROR('[54]Récolte_N'!$F$19)=TRUE,"",'[54]Récolte_N'!$F$19)</f>
        <v>60</v>
      </c>
      <c r="D15" s="186">
        <f t="shared" si="0"/>
        <v>50</v>
      </c>
      <c r="E15" s="187">
        <f>IF(ISERROR('[54]Récolte_N'!$H$19)=TRUE,"",'[54]Récolte_N'!$H$19)</f>
        <v>300</v>
      </c>
      <c r="F15" s="187">
        <f t="shared" si="4"/>
        <v>684</v>
      </c>
      <c r="G15" s="317">
        <f>IF(ISERROR('[54]Récolte_N'!$I$19)=TRUE,"",'[54]Récolte_N'!$I$19)</f>
        <v>50</v>
      </c>
      <c r="H15" s="317">
        <f t="shared" si="5"/>
        <v>179.494</v>
      </c>
      <c r="I15" s="189">
        <f t="shared" si="1"/>
        <v>-0.7214391567406153</v>
      </c>
      <c r="J15" s="190">
        <f t="shared" si="3"/>
        <v>250</v>
      </c>
      <c r="K15" s="191">
        <f t="shared" si="6"/>
        <v>504.506</v>
      </c>
      <c r="L15" s="299"/>
      <c r="M15" s="157" t="s">
        <v>28</v>
      </c>
      <c r="N15" s="186">
        <f>IF(ISERROR('[5]Récolte_N'!$F$19)=TRUE,"",'[5]Récolte_N'!$F$19)</f>
        <v>120</v>
      </c>
      <c r="O15" s="186">
        <f t="shared" si="2"/>
        <v>57</v>
      </c>
      <c r="P15" s="187">
        <f>IF(ISERROR('[5]Récolte_N'!$H$19)=TRUE,"",'[5]Récolte_N'!$H$19)</f>
        <v>684</v>
      </c>
      <c r="Q15" s="317">
        <f>'[2]SO'!$AI171</f>
        <v>179.494</v>
      </c>
    </row>
    <row r="16" spans="1:17" ht="13.5" customHeight="1">
      <c r="A16" s="23">
        <v>19136</v>
      </c>
      <c r="B16" s="198" t="s">
        <v>10</v>
      </c>
      <c r="C16" s="186">
        <f>IF(ISERROR('[55]Récolte_N'!$F$19)=TRUE,"",'[55]Récolte_N'!$F$19)</f>
        <v>0</v>
      </c>
      <c r="D16" s="186">
        <f t="shared" si="0"/>
      </c>
      <c r="E16" s="187">
        <f>IF(ISERROR('[55]Récolte_N'!$H$19)=TRUE,"",'[55]Récolte_N'!$H$19)</f>
        <v>0</v>
      </c>
      <c r="F16" s="187">
        <f t="shared" si="4"/>
        <v>0</v>
      </c>
      <c r="G16" s="317">
        <f>IF(ISERROR('[55]Récolte_N'!$I$19)=TRUE,"",'[55]Récolte_N'!$I$19)</f>
        <v>0</v>
      </c>
      <c r="H16" s="317">
        <f t="shared" si="5"/>
        <v>0</v>
      </c>
      <c r="I16" s="189">
        <f t="shared" si="1"/>
      </c>
      <c r="J16" s="190">
        <f t="shared" si="3"/>
        <v>0</v>
      </c>
      <c r="K16" s="191">
        <f t="shared" si="6"/>
        <v>0</v>
      </c>
      <c r="L16" s="299"/>
      <c r="M16" s="157" t="s">
        <v>10</v>
      </c>
      <c r="N16" s="186">
        <f>IF(ISERROR('[6]Récolte_N'!$F$19)=TRUE,"",'[6]Récolte_N'!$F$19)</f>
        <v>0</v>
      </c>
      <c r="O16" s="186">
        <f t="shared" si="2"/>
      </c>
      <c r="P16" s="187">
        <f>IF(ISERROR('[6]Récolte_N'!$H$19)=TRUE,"",'[6]Récolte_N'!$H$19)</f>
        <v>0</v>
      </c>
      <c r="Q16" s="317">
        <f>'[2]SO'!$AI172</f>
        <v>0</v>
      </c>
    </row>
    <row r="17" spans="1:17" ht="13.5" customHeight="1">
      <c r="A17" s="23">
        <v>1790</v>
      </c>
      <c r="B17" s="198" t="s">
        <v>11</v>
      </c>
      <c r="C17" s="186">
        <f>IF(ISERROR('[56]Récolte_N'!$F$19)=TRUE,"",'[56]Récolte_N'!$F$19)</f>
        <v>0</v>
      </c>
      <c r="D17" s="186">
        <f t="shared" si="0"/>
      </c>
      <c r="E17" s="187">
        <f>IF(ISERROR('[56]Récolte_N'!$H$19)=TRUE,"",'[56]Récolte_N'!$H$19)</f>
        <v>0</v>
      </c>
      <c r="F17" s="187">
        <f t="shared" si="4"/>
        <v>0</v>
      </c>
      <c r="G17" s="317">
        <f>IF(ISERROR('[56]Récolte_N'!$I$19)=TRUE,"",'[56]Récolte_N'!$I$19)</f>
        <v>0</v>
      </c>
      <c r="H17" s="317">
        <f t="shared" si="5"/>
        <v>0</v>
      </c>
      <c r="I17" s="189">
        <f t="shared" si="1"/>
      </c>
      <c r="J17" s="190">
        <f t="shared" si="3"/>
        <v>0</v>
      </c>
      <c r="K17" s="191">
        <f t="shared" si="6"/>
        <v>0</v>
      </c>
      <c r="L17" s="299"/>
      <c r="M17" s="157" t="s">
        <v>11</v>
      </c>
      <c r="N17" s="186">
        <f>IF(ISERROR('[7]Récolte_N'!$F$19)=TRUE,"",'[7]Récolte_N'!$F$19)</f>
        <v>0</v>
      </c>
      <c r="O17" s="186">
        <f t="shared" si="2"/>
      </c>
      <c r="P17" s="187">
        <f>IF(ISERROR('[7]Récolte_N'!$H$19)=TRUE,"",'[7]Récolte_N'!$H$19)</f>
        <v>0</v>
      </c>
      <c r="Q17" s="317">
        <f>'[2]SO'!$AI173</f>
        <v>0</v>
      </c>
    </row>
    <row r="18" spans="1:17" ht="13.5" customHeight="1">
      <c r="A18" s="23" t="s">
        <v>13</v>
      </c>
      <c r="B18" s="198" t="s">
        <v>12</v>
      </c>
      <c r="C18" s="186">
        <f>IF(ISERROR('[57]Récolte_N'!$F$19)=TRUE,"",'[57]Récolte_N'!$F$19)</f>
        <v>4870</v>
      </c>
      <c r="D18" s="186">
        <f t="shared" si="0"/>
        <v>63.347022587268995</v>
      </c>
      <c r="E18" s="187">
        <f>IF(ISERROR('[57]Récolte_N'!$H$19)=TRUE,"",'[57]Récolte_N'!$H$19)</f>
        <v>30850</v>
      </c>
      <c r="F18" s="187">
        <f t="shared" si="4"/>
        <v>32680</v>
      </c>
      <c r="G18" s="317">
        <f>IF(ISERROR('[57]Récolte_N'!$I$19)=TRUE,"",'[57]Récolte_N'!$I$19)</f>
        <v>18500</v>
      </c>
      <c r="H18" s="317">
        <f t="shared" si="5"/>
        <v>22875.059000000005</v>
      </c>
      <c r="I18" s="189">
        <f t="shared" si="1"/>
        <v>-0.19125891653437943</v>
      </c>
      <c r="J18" s="190">
        <f t="shared" si="3"/>
        <v>12350</v>
      </c>
      <c r="K18" s="191">
        <f t="shared" si="6"/>
        <v>9804.940999999995</v>
      </c>
      <c r="L18" s="299"/>
      <c r="M18" s="157" t="s">
        <v>12</v>
      </c>
      <c r="N18" s="186">
        <f>IF(ISERROR('[8]Récolte_N'!$F$19)=TRUE,"",'[8]Récolte_N'!$F$19)</f>
        <v>4970</v>
      </c>
      <c r="O18" s="186">
        <f t="shared" si="2"/>
        <v>65.75452716297787</v>
      </c>
      <c r="P18" s="187">
        <f>IF(ISERROR('[8]Récolte_N'!$H$19)=TRUE,"",'[8]Récolte_N'!$H$19)</f>
        <v>32680</v>
      </c>
      <c r="Q18" s="317">
        <f>'[2]SO'!$AI174</f>
        <v>22875.059000000005</v>
      </c>
    </row>
    <row r="19" spans="1:17" ht="13.5" customHeight="1">
      <c r="A19" s="23" t="s">
        <v>13</v>
      </c>
      <c r="B19" s="198" t="s">
        <v>14</v>
      </c>
      <c r="C19" s="186">
        <f>IF(ISERROR('[58]Récolte_N'!$F$19)=TRUE,"",'[58]Récolte_N'!$F$19)</f>
        <v>1755</v>
      </c>
      <c r="D19" s="186">
        <f t="shared" si="0"/>
        <v>49.002849002849004</v>
      </c>
      <c r="E19" s="187">
        <f>IF(ISERROR('[58]Récolte_N'!$H$19)=TRUE,"",'[58]Récolte_N'!$H$19)</f>
        <v>8600</v>
      </c>
      <c r="F19" s="187">
        <f t="shared" si="4"/>
        <v>8200</v>
      </c>
      <c r="G19" s="317">
        <f>IF(ISERROR('[58]Récolte_N'!$I$19)=TRUE,"",'[58]Récolte_N'!$I$19)</f>
        <v>4500</v>
      </c>
      <c r="H19" s="317">
        <f t="shared" si="5"/>
        <v>3239.3749999999995</v>
      </c>
      <c r="I19" s="189">
        <f t="shared" si="1"/>
        <v>0.38915685896199137</v>
      </c>
      <c r="J19" s="190">
        <f t="shared" si="3"/>
        <v>4100</v>
      </c>
      <c r="K19" s="191">
        <f t="shared" si="6"/>
        <v>4960.625</v>
      </c>
      <c r="L19" s="299"/>
      <c r="M19" s="157" t="s">
        <v>14</v>
      </c>
      <c r="N19" s="186">
        <f>IF(ISERROR('[9]Récolte_N'!$F$19)=TRUE,"",'[9]Récolte_N'!$F$19)</f>
        <v>1360</v>
      </c>
      <c r="O19" s="186">
        <f t="shared" si="2"/>
        <v>60.294117647058826</v>
      </c>
      <c r="P19" s="187">
        <f>IF(ISERROR('[9]Récolte_N'!$H$19)=TRUE,"",'[9]Récolte_N'!$H$19)</f>
        <v>8200</v>
      </c>
      <c r="Q19" s="317">
        <f>'[2]SO'!$AI175</f>
        <v>3239.3749999999995</v>
      </c>
    </row>
    <row r="20" spans="1:17" ht="13.5" customHeight="1">
      <c r="A20" s="23" t="s">
        <v>13</v>
      </c>
      <c r="B20" s="198" t="s">
        <v>27</v>
      </c>
      <c r="C20" s="186">
        <f>IF(ISERROR('[59]Récolte_N'!$F$19)=TRUE,"",'[59]Récolte_N'!$F$19)</f>
        <v>0</v>
      </c>
      <c r="D20" s="186">
        <f>IF(OR(C20="",C20=0),"",(E20/C20)*10)</f>
      </c>
      <c r="E20" s="187">
        <f>IF(ISERROR('[59]Récolte_N'!$H$19)=TRUE,"",'[59]Récolte_N'!$H$19)</f>
        <v>0</v>
      </c>
      <c r="F20" s="187">
        <f t="shared" si="4"/>
        <v>0</v>
      </c>
      <c r="G20" s="317">
        <f>IF(ISERROR('[59]Récolte_N'!$I$19)=TRUE,"",'[59]Récolte_N'!$I$19)</f>
        <v>0</v>
      </c>
      <c r="H20" s="317">
        <f t="shared" si="5"/>
        <v>0</v>
      </c>
      <c r="I20" s="189">
        <f t="shared" si="1"/>
      </c>
      <c r="J20" s="190">
        <f t="shared" si="3"/>
        <v>0</v>
      </c>
      <c r="K20" s="191">
        <f t="shared" si="6"/>
        <v>0</v>
      </c>
      <c r="L20" s="299"/>
      <c r="M20" s="157" t="s">
        <v>27</v>
      </c>
      <c r="N20" s="186">
        <f>IF(ISERROR('[10]Récolte_N'!$F$19)=TRUE,"",'[10]Récolte_N'!$F$19)</f>
        <v>0</v>
      </c>
      <c r="O20" s="186">
        <f>IF(OR(N20="",N20=0),"",(P20/N20)*10)</f>
      </c>
      <c r="P20" s="187">
        <f>IF(ISERROR('[10]Récolte_N'!$H$19)=TRUE,"",'[10]Récolte_N'!$H$19)</f>
        <v>0</v>
      </c>
      <c r="Q20" s="317">
        <f>'[2]SO'!$AI176</f>
        <v>0</v>
      </c>
    </row>
    <row r="21" spans="1:17" ht="13.5" customHeight="1">
      <c r="A21" s="23" t="s">
        <v>13</v>
      </c>
      <c r="B21" s="198" t="s">
        <v>15</v>
      </c>
      <c r="C21" s="186">
        <f>IF(ISERROR('[60]Récolte_N'!$F$19)=TRUE,"",'[60]Récolte_N'!$F$19)</f>
        <v>460</v>
      </c>
      <c r="D21" s="186">
        <f>IF(OR(C21="",C21=0),"",(E21/C21)*10)</f>
        <v>50</v>
      </c>
      <c r="E21" s="187">
        <f>IF(ISERROR('[60]Récolte_N'!$H$19)=TRUE,"",'[60]Récolte_N'!$H$19)</f>
        <v>2300</v>
      </c>
      <c r="F21" s="187">
        <f t="shared" si="4"/>
        <v>1920</v>
      </c>
      <c r="G21" s="317">
        <f>IF(ISERROR('[60]Récolte_N'!$I$19)=TRUE,"",'[60]Récolte_N'!$I$19)</f>
        <v>2000</v>
      </c>
      <c r="H21" s="317">
        <f t="shared" si="5"/>
        <v>25</v>
      </c>
      <c r="I21" s="189">
        <f t="shared" si="1"/>
        <v>79</v>
      </c>
      <c r="J21" s="190">
        <f t="shared" si="3"/>
        <v>300</v>
      </c>
      <c r="K21" s="191">
        <f t="shared" si="6"/>
        <v>1895</v>
      </c>
      <c r="L21" s="299"/>
      <c r="M21" s="157" t="s">
        <v>15</v>
      </c>
      <c r="N21" s="186">
        <f>IF(ISERROR('[11]Récolte_N'!$F$19)=TRUE,"",'[11]Récolte_N'!$F$19)</f>
        <v>640</v>
      </c>
      <c r="O21" s="186">
        <f>IF(OR(N21="",N21=0),"",(P21/N21)*10)</f>
        <v>30</v>
      </c>
      <c r="P21" s="187">
        <f>IF(ISERROR('[11]Récolte_N'!$H$19)=TRUE,"",'[11]Récolte_N'!$H$19)</f>
        <v>1920</v>
      </c>
      <c r="Q21" s="317">
        <f>'[2]SO'!$AI177</f>
        <v>25</v>
      </c>
    </row>
    <row r="22" spans="1:17" ht="13.5" customHeight="1">
      <c r="A22" s="23" t="s">
        <v>13</v>
      </c>
      <c r="B22" s="198" t="s">
        <v>29</v>
      </c>
      <c r="C22" s="186">
        <f>IF(ISERROR('[61]Récolte_N'!$F$19)=TRUE,"",'[61]Récolte_N'!$F$19)</f>
        <v>970</v>
      </c>
      <c r="D22" s="186">
        <f>IF(OR(C22="",C22=0),"",(E22/C22)*10)</f>
        <v>85.05154639175258</v>
      </c>
      <c r="E22" s="187">
        <f>IF(ISERROR('[61]Récolte_N'!$H$19)=TRUE,"",'[61]Récolte_N'!$H$19)</f>
        <v>8250</v>
      </c>
      <c r="F22" s="187">
        <f t="shared" si="4"/>
        <v>8500</v>
      </c>
      <c r="G22" s="317">
        <f>IF(ISERROR('[61]Récolte_N'!$I$19)=TRUE,"",'[61]Récolte_N'!$I$19)</f>
        <v>6000</v>
      </c>
      <c r="H22" s="317">
        <f t="shared" si="5"/>
        <v>7794.911000000002</v>
      </c>
      <c r="I22" s="189">
        <f t="shared" si="1"/>
        <v>-0.23026702934773746</v>
      </c>
      <c r="J22" s="190">
        <f t="shared" si="3"/>
        <v>2250</v>
      </c>
      <c r="K22" s="191">
        <f t="shared" si="6"/>
        <v>705.0889999999981</v>
      </c>
      <c r="L22" s="299"/>
      <c r="M22" s="157" t="s">
        <v>29</v>
      </c>
      <c r="N22" s="186">
        <f>IF(ISERROR('[12]Récolte_N'!$F$19)=TRUE,"",'[12]Récolte_N'!$F$19)</f>
        <v>1000</v>
      </c>
      <c r="O22" s="186">
        <f>IF(OR(N22="",N22=0),"",(P22/N22)*10)</f>
        <v>85</v>
      </c>
      <c r="P22" s="187">
        <f>IF(ISERROR('[12]Récolte_N'!$H$19)=TRUE,"",'[12]Récolte_N'!$H$19)</f>
        <v>8500</v>
      </c>
      <c r="Q22" s="317">
        <f>'[2]SO'!$AI178</f>
        <v>7794.911000000002</v>
      </c>
    </row>
    <row r="23" spans="1:17" ht="13.5" customHeight="1">
      <c r="A23" s="23" t="s">
        <v>13</v>
      </c>
      <c r="B23" s="198" t="s">
        <v>16</v>
      </c>
      <c r="C23" s="186">
        <f>IF(ISERROR('[62]Récolte_N'!$F$19)=TRUE,"",'[62]Récolte_N'!$F$19)</f>
        <v>175</v>
      </c>
      <c r="D23" s="186">
        <f t="shared" si="0"/>
        <v>60</v>
      </c>
      <c r="E23" s="187">
        <f>IF(ISERROR('[62]Récolte_N'!$H$19)=TRUE,"",'[62]Récolte_N'!$H$19)</f>
        <v>1050</v>
      </c>
      <c r="F23" s="187">
        <f t="shared" si="4"/>
        <v>0</v>
      </c>
      <c r="G23" s="317">
        <f>IF(ISERROR('[62]Récolte_N'!$I$19)=TRUE,"",'[62]Récolte_N'!$I$19)</f>
        <v>6</v>
      </c>
      <c r="H23" s="317">
        <f t="shared" si="5"/>
        <v>0</v>
      </c>
      <c r="I23" s="189">
        <f t="shared" si="1"/>
      </c>
      <c r="J23" s="190">
        <f t="shared" si="3"/>
        <v>1044</v>
      </c>
      <c r="K23" s="191">
        <f t="shared" si="6"/>
        <v>0</v>
      </c>
      <c r="L23" s="299"/>
      <c r="M23" s="157" t="s">
        <v>16</v>
      </c>
      <c r="N23" s="186">
        <f>IF(ISERROR('[13]Récolte_N'!$F$19)=TRUE,"",'[13]Récolte_N'!$F$19)</f>
        <v>0</v>
      </c>
      <c r="O23" s="186">
        <f aca="true" t="shared" si="7" ref="O23:O31">IF(OR(N23="",N23=0),"",(P23/N23)*10)</f>
      </c>
      <c r="P23" s="187">
        <f>IF(ISERROR('[13]Récolte_N'!$H$19)=TRUE,"",'[13]Récolte_N'!$H$19)</f>
        <v>0</v>
      </c>
      <c r="Q23" s="317">
        <f>'[2]SO'!$AI179</f>
        <v>0</v>
      </c>
    </row>
    <row r="24" spans="1:17" ht="13.5" customHeight="1">
      <c r="A24" s="23" t="s">
        <v>13</v>
      </c>
      <c r="B24" s="198" t="s">
        <v>17</v>
      </c>
      <c r="C24" s="186">
        <f>IF(ISERROR('[63]Récolte_N'!$F$19)=TRUE,"",'[63]Récolte_N'!$F$19)</f>
        <v>2120</v>
      </c>
      <c r="D24" s="186">
        <f t="shared" si="0"/>
        <v>59.38679245283019</v>
      </c>
      <c r="E24" s="187">
        <f>IF(ISERROR('[63]Récolte_N'!$H$19)=TRUE,"",'[63]Récolte_N'!$H$19)</f>
        <v>12590</v>
      </c>
      <c r="F24" s="187">
        <f t="shared" si="4"/>
        <v>11885</v>
      </c>
      <c r="G24" s="317">
        <f>IF(ISERROR('[63]Récolte_N'!$I$19)=TRUE,"",'[63]Récolte_N'!$I$19)</f>
        <v>2200</v>
      </c>
      <c r="H24" s="317">
        <f t="shared" si="5"/>
        <v>1202.9920000000002</v>
      </c>
      <c r="I24" s="189">
        <f t="shared" si="1"/>
        <v>0.8287735911793259</v>
      </c>
      <c r="J24" s="190">
        <f t="shared" si="3"/>
        <v>10390</v>
      </c>
      <c r="K24" s="191">
        <f t="shared" si="6"/>
        <v>10682.008</v>
      </c>
      <c r="L24" s="299"/>
      <c r="M24" s="157" t="s">
        <v>17</v>
      </c>
      <c r="N24" s="186">
        <f>IF(ISERROR('[14]Récolte_N'!$F$19)=TRUE,"",'[14]Récolte_N'!$F$19)</f>
        <v>2195</v>
      </c>
      <c r="O24" s="186">
        <f t="shared" si="7"/>
        <v>54.145785876993166</v>
      </c>
      <c r="P24" s="187">
        <f>IF(ISERROR('[14]Récolte_N'!$H$19)=TRUE,"",'[14]Récolte_N'!$H$19)</f>
        <v>11885</v>
      </c>
      <c r="Q24" s="317">
        <f>'[2]SO'!$AI180</f>
        <v>1202.9920000000002</v>
      </c>
    </row>
    <row r="25" spans="1:18" ht="13.5" customHeight="1">
      <c r="A25" s="23" t="s">
        <v>13</v>
      </c>
      <c r="B25" s="198" t="s">
        <v>18</v>
      </c>
      <c r="C25" s="186">
        <f>IF(ISERROR('[64]Récolte_N'!$F$19)=TRUE,"",'[64]Récolte_N'!$F$19)</f>
        <v>9200</v>
      </c>
      <c r="D25" s="186">
        <f t="shared" si="0"/>
        <v>59.78260869565218</v>
      </c>
      <c r="E25" s="187">
        <f>IF(ISERROR('[64]Récolte_N'!$H$19)=TRUE,"",'[64]Récolte_N'!$H$19)</f>
        <v>55000</v>
      </c>
      <c r="F25" s="187">
        <f t="shared" si="4"/>
        <v>29000</v>
      </c>
      <c r="G25" s="317">
        <f>IF(ISERROR('[64]Récolte_N'!$I$19)=TRUE,"",'[64]Récolte_N'!$I$19)</f>
        <v>22000</v>
      </c>
      <c r="H25" s="317">
        <f t="shared" si="5"/>
        <v>9649.709</v>
      </c>
      <c r="I25" s="189">
        <f t="shared" si="1"/>
        <v>1.2798614963414958</v>
      </c>
      <c r="J25" s="190">
        <f t="shared" si="3"/>
        <v>33000</v>
      </c>
      <c r="K25" s="191">
        <f t="shared" si="6"/>
        <v>19350.290999999997</v>
      </c>
      <c r="L25" s="299"/>
      <c r="M25" s="157" t="s">
        <v>18</v>
      </c>
      <c r="N25" s="186">
        <f>IF(ISERROR('[15]Récolte_N'!$F$19)=TRUE,"",'[15]Récolte_N'!$F$19)</f>
        <v>4700</v>
      </c>
      <c r="O25" s="186">
        <f t="shared" si="7"/>
        <v>61.70212765957447</v>
      </c>
      <c r="P25" s="187">
        <f>IF(ISERROR('[15]Récolte_N'!$H$19)=TRUE,"",'[15]Récolte_N'!$H$19)</f>
        <v>29000</v>
      </c>
      <c r="Q25" s="317">
        <f>'[2]SO'!$AI181</f>
        <v>9649.709</v>
      </c>
      <c r="R25" s="23">
        <f>Q25/P25</f>
        <v>0.33274858620689657</v>
      </c>
    </row>
    <row r="26" spans="1:17" ht="13.5" customHeight="1">
      <c r="A26" s="23" t="s">
        <v>13</v>
      </c>
      <c r="B26" s="198" t="s">
        <v>19</v>
      </c>
      <c r="C26" s="186">
        <f>IF(ISERROR('[65]Récolte_N'!$F$19)=TRUE,"",'[65]Récolte_N'!$F$19)</f>
        <v>0</v>
      </c>
      <c r="D26" s="186">
        <f t="shared" si="0"/>
      </c>
      <c r="E26" s="187">
        <f>IF(ISERROR('[65]Récolte_N'!$H$19)=TRUE,"",'[65]Récolte_N'!$H$19)</f>
        <v>0</v>
      </c>
      <c r="F26" s="187">
        <f t="shared" si="4"/>
        <v>0</v>
      </c>
      <c r="G26" s="317">
        <f>IF(ISERROR('[65]Récolte_N'!$I$19)=TRUE,"",'[65]Récolte_N'!$I$19)</f>
        <v>0</v>
      </c>
      <c r="H26" s="317">
        <f t="shared" si="5"/>
        <v>150.406</v>
      </c>
      <c r="I26" s="189">
        <f t="shared" si="1"/>
        <v>-1</v>
      </c>
      <c r="J26" s="190">
        <f t="shared" si="3"/>
        <v>0</v>
      </c>
      <c r="K26" s="191">
        <f t="shared" si="6"/>
        <v>-150.406</v>
      </c>
      <c r="L26" s="299"/>
      <c r="M26" s="157" t="s">
        <v>19</v>
      </c>
      <c r="N26" s="186">
        <f>IF(ISERROR('[16]Récolte_N'!$F$19)=TRUE,"",'[16]Récolte_N'!$F$19)</f>
        <v>0</v>
      </c>
      <c r="O26" s="186">
        <f t="shared" si="7"/>
      </c>
      <c r="P26" s="187">
        <f>IF(ISERROR('[16]Récolte_N'!$H$19)=TRUE,"",'[16]Récolte_N'!$H$19)</f>
        <v>0</v>
      </c>
      <c r="Q26" s="317">
        <f>'[2]SO'!$AI182</f>
        <v>150.406</v>
      </c>
    </row>
    <row r="27" spans="1:17" ht="13.5" customHeight="1">
      <c r="A27" s="23" t="s">
        <v>13</v>
      </c>
      <c r="B27" s="198" t="s">
        <v>20</v>
      </c>
      <c r="C27" s="186">
        <f>IF(ISERROR('[66]Récolte_N'!$F$19)=TRUE,"",'[66]Récolte_N'!$F$19)</f>
        <v>5310</v>
      </c>
      <c r="D27" s="186">
        <f t="shared" si="0"/>
        <v>52.335216572504706</v>
      </c>
      <c r="E27" s="187">
        <f>IF(ISERROR('[66]Récolte_N'!$H$19)=TRUE,"",'[66]Récolte_N'!$H$19)</f>
        <v>27790</v>
      </c>
      <c r="F27" s="187">
        <f t="shared" si="4"/>
        <v>20576</v>
      </c>
      <c r="G27" s="317">
        <f>IF(ISERROR('[66]Récolte_N'!$I$19)=TRUE,"",'[66]Récolte_N'!$I$19)</f>
        <v>11900</v>
      </c>
      <c r="H27" s="317">
        <f t="shared" si="5"/>
        <v>6736.130999999999</v>
      </c>
      <c r="I27" s="189">
        <f t="shared" si="1"/>
        <v>0.7665927221427258</v>
      </c>
      <c r="J27" s="190">
        <f t="shared" si="3"/>
        <v>15890</v>
      </c>
      <c r="K27" s="191">
        <f t="shared" si="6"/>
        <v>13839.869</v>
      </c>
      <c r="L27" s="299"/>
      <c r="M27" s="157" t="s">
        <v>20</v>
      </c>
      <c r="N27" s="186">
        <f>IF(ISERROR('[17]Récolte_N'!$F$19)=TRUE,"",'[17]Récolte_N'!$F$19)</f>
        <v>3980</v>
      </c>
      <c r="O27" s="186">
        <f t="shared" si="7"/>
        <v>51.698492462311556</v>
      </c>
      <c r="P27" s="187">
        <f>IF(ISERROR('[17]Récolte_N'!$H$19)=TRUE,"",'[17]Récolte_N'!$H$19)</f>
        <v>20576</v>
      </c>
      <c r="Q27" s="317">
        <f>'[2]SO'!$AI183</f>
        <v>6736.130999999999</v>
      </c>
    </row>
    <row r="28" spans="1:17" ht="13.5" customHeight="1">
      <c r="A28" s="23" t="s">
        <v>13</v>
      </c>
      <c r="B28" s="198" t="s">
        <v>21</v>
      </c>
      <c r="C28" s="186">
        <f>IF(ISERROR('[67]Récolte_N'!$F$19)=TRUE,"",'[67]Récolte_N'!$F$19)</f>
        <v>0</v>
      </c>
      <c r="D28" s="186">
        <f t="shared" si="0"/>
      </c>
      <c r="E28" s="187">
        <f>IF(ISERROR('[67]Récolte_N'!$H$19)=TRUE,"",'[67]Récolte_N'!$H$19)</f>
        <v>0</v>
      </c>
      <c r="F28" s="187">
        <f t="shared" si="4"/>
        <v>0</v>
      </c>
      <c r="G28" s="317">
        <f>IF(ISERROR('[67]Récolte_N'!$I$19)=TRUE,"",'[67]Récolte_N'!$I$19)</f>
        <v>0</v>
      </c>
      <c r="H28" s="317">
        <f t="shared" si="5"/>
        <v>0</v>
      </c>
      <c r="I28" s="189">
        <f t="shared" si="1"/>
      </c>
      <c r="J28" s="190">
        <f t="shared" si="3"/>
        <v>0</v>
      </c>
      <c r="K28" s="191">
        <f t="shared" si="6"/>
        <v>0</v>
      </c>
      <c r="L28" s="299"/>
      <c r="M28" s="157" t="s">
        <v>21</v>
      </c>
      <c r="N28" s="186">
        <f>IF(ISERROR('[18]Récolte_N'!$F$19)=TRUE,"",'[18]Récolte_N'!$F$19)</f>
        <v>0</v>
      </c>
      <c r="O28" s="186">
        <f t="shared" si="7"/>
      </c>
      <c r="P28" s="187">
        <f>IF(ISERROR('[18]Récolte_N'!$H$19)=TRUE,"",'[18]Récolte_N'!$H$19)</f>
        <v>0</v>
      </c>
      <c r="Q28" s="317">
        <f>'[2]SO'!$AI184</f>
        <v>0</v>
      </c>
    </row>
    <row r="29" spans="2:17" ht="12">
      <c r="B29" s="198" t="s">
        <v>30</v>
      </c>
      <c r="C29" s="186">
        <f>IF(ISERROR('[68]Récolte_N'!$F$19)=TRUE,"",'[68]Récolte_N'!$F$19)</f>
        <v>0</v>
      </c>
      <c r="D29" s="186">
        <f t="shared" si="0"/>
      </c>
      <c r="E29" s="187">
        <f>IF(ISERROR('[68]Récolte_N'!$H$19)=TRUE,"",'[68]Récolte_N'!$H$19)</f>
        <v>0</v>
      </c>
      <c r="F29" s="187">
        <f t="shared" si="4"/>
        <v>0</v>
      </c>
      <c r="G29" s="317">
        <f>IF(ISERROR('[68]Récolte_N'!$I$19)=TRUE,"",'[68]Récolte_N'!$I$19)</f>
        <v>0</v>
      </c>
      <c r="H29" s="317">
        <f t="shared" si="5"/>
        <v>0</v>
      </c>
      <c r="I29" s="189">
        <f t="shared" si="1"/>
      </c>
      <c r="J29" s="190">
        <f t="shared" si="3"/>
        <v>0</v>
      </c>
      <c r="K29" s="191">
        <f t="shared" si="6"/>
        <v>0</v>
      </c>
      <c r="M29" s="157" t="s">
        <v>30</v>
      </c>
      <c r="N29" s="186">
        <f>IF(ISERROR('[19]Récolte_N'!$F$19)=TRUE,"",'[19]Récolte_N'!$F$19)</f>
        <v>0</v>
      </c>
      <c r="O29" s="186">
        <f t="shared" si="7"/>
      </c>
      <c r="P29" s="187">
        <f>IF(ISERROR('[19]Récolte_N'!$H$19)=TRUE,"",'[19]Récolte_N'!$H$19)</f>
        <v>0</v>
      </c>
      <c r="Q29" s="317">
        <f>'[2]SO'!$AI185</f>
        <v>0</v>
      </c>
    </row>
    <row r="30" spans="2:17" ht="12">
      <c r="B30" s="198" t="s">
        <v>22</v>
      </c>
      <c r="C30" s="186">
        <f>IF(ISERROR('[69]Récolte_N'!$F$19)=TRUE,"",'[69]Récolte_N'!$F$19)</f>
        <v>18165</v>
      </c>
      <c r="D30" s="186">
        <f t="shared" si="0"/>
        <v>51.12413982934214</v>
      </c>
      <c r="E30" s="187">
        <f>IF(ISERROR('[69]Récolte_N'!$H$19)=TRUE,"",'[69]Récolte_N'!$H$19)</f>
        <v>92867</v>
      </c>
      <c r="F30" s="187">
        <f t="shared" si="4"/>
        <v>75268</v>
      </c>
      <c r="G30" s="317">
        <f>IF(ISERROR('[69]Récolte_N'!$I$19)=TRUE,"",'[69]Récolte_N'!$I$19)</f>
        <v>64000</v>
      </c>
      <c r="H30" s="317">
        <f t="shared" si="5"/>
        <v>50541.686</v>
      </c>
      <c r="I30" s="189">
        <f t="shared" si="1"/>
        <v>0.2662814612080808</v>
      </c>
      <c r="J30" s="190">
        <f t="shared" si="3"/>
        <v>28867</v>
      </c>
      <c r="K30" s="191">
        <f>P30-H30</f>
        <v>24726.314</v>
      </c>
      <c r="L30"/>
      <c r="M30" s="157" t="s">
        <v>22</v>
      </c>
      <c r="N30" s="186">
        <f>IF(ISERROR('[20]Récolte_N'!$F$19)=TRUE,"",'[20]Récolte_N'!$F$19)</f>
        <v>14409</v>
      </c>
      <c r="O30" s="186">
        <f t="shared" si="7"/>
        <v>52.23679644666528</v>
      </c>
      <c r="P30" s="187">
        <f>IF(ISERROR('[20]Récolte_N'!$H$19)=TRUE,"",'[20]Récolte_N'!$H$19)</f>
        <v>75268</v>
      </c>
      <c r="Q30" s="317">
        <f>'[2]SO'!$AI186</f>
        <v>50541.686</v>
      </c>
    </row>
    <row r="31" spans="2:18" ht="12">
      <c r="B31" s="198" t="s">
        <v>23</v>
      </c>
      <c r="C31" s="186">
        <f>IF(ISERROR('[70]Récolte_N'!$F$19)=TRUE,"",'[70]Récolte_N'!$F$19)</f>
        <v>2300</v>
      </c>
      <c r="D31" s="186">
        <f t="shared" si="0"/>
        <v>49.565217391304344</v>
      </c>
      <c r="E31" s="187">
        <f>IF(ISERROR('[70]Récolte_N'!$H$19)=TRUE,"",'[70]Récolte_N'!$H$19)</f>
        <v>11400</v>
      </c>
      <c r="F31" s="187">
        <f>P31</f>
        <v>15860</v>
      </c>
      <c r="G31" s="317">
        <f>IF(ISERROR('[70]Récolte_N'!$I$19)=TRUE,"",'[70]Récolte_N'!$I$19)</f>
        <v>5500</v>
      </c>
      <c r="H31" s="317">
        <f>Q31</f>
        <v>5507.165</v>
      </c>
      <c r="I31" s="189">
        <f t="shared" si="1"/>
        <v>-0.0013010323823600123</v>
      </c>
      <c r="J31" s="190">
        <f t="shared" si="3"/>
        <v>5900</v>
      </c>
      <c r="K31" s="191">
        <f>P31-H31</f>
        <v>10352.835</v>
      </c>
      <c r="M31" s="157" t="s">
        <v>23</v>
      </c>
      <c r="N31" s="186">
        <f>IF(ISERROR('[21]Récolte_N'!$F$19)=TRUE,"",'[21]Récolte_N'!$F$19)</f>
        <v>2600</v>
      </c>
      <c r="O31" s="186">
        <f t="shared" si="7"/>
        <v>61</v>
      </c>
      <c r="P31" s="187">
        <f>IF(ISERROR('[21]Récolte_N'!$H$19)=TRUE,"",'[21]Récolte_N'!$H$19)</f>
        <v>15860</v>
      </c>
      <c r="Q31" s="317">
        <f>'[2]SO'!$AI187</f>
        <v>5507.165</v>
      </c>
      <c r="R31" s="23">
        <f>Q31/P31</f>
        <v>0.3472361286254729</v>
      </c>
    </row>
    <row r="32" spans="2:17" ht="12.75">
      <c r="B32" s="146"/>
      <c r="C32" s="207"/>
      <c r="D32" s="207"/>
      <c r="E32" s="53"/>
      <c r="F32" s="208"/>
      <c r="G32" s="209"/>
      <c r="H32" s="209"/>
      <c r="I32" s="210"/>
      <c r="J32" s="211"/>
      <c r="K32" s="212"/>
      <c r="M32" s="157"/>
      <c r="N32" s="214"/>
      <c r="O32" s="214"/>
      <c r="P32" s="214"/>
      <c r="Q32" s="209"/>
    </row>
    <row r="33" spans="2:17" ht="15.75" thickBot="1">
      <c r="B33" s="217" t="s">
        <v>24</v>
      </c>
      <c r="C33" s="218">
        <f>IF(SUM(C12:C31)=0,"",SUM(C12:C31))</f>
        <v>51850</v>
      </c>
      <c r="D33" s="218">
        <f>IF(OR(C33="",C33=0),"",(E33/C33)*10)</f>
        <v>54.19228543876567</v>
      </c>
      <c r="E33" s="218">
        <f>IF(SUM(E12:E31)=0,"",SUM(E12:E31))</f>
        <v>280987</v>
      </c>
      <c r="F33" s="219">
        <f>IF(SUM(F12:F31)=0,"",SUM(F12:F31))</f>
        <v>242018</v>
      </c>
      <c r="G33" s="220">
        <f>IF(SUM(G12:G31)=0,"",SUM(G12:G31))</f>
        <v>149631</v>
      </c>
      <c r="H33" s="221">
        <f>IF(SUM(H12:H31)=0,"",SUM(H12:H31))</f>
        <v>122021.292</v>
      </c>
      <c r="I33" s="222">
        <f>IF(OR(G33=0,G33=""),"",(G33/H33)-1)</f>
        <v>0.22626959235934008</v>
      </c>
      <c r="J33" s="223">
        <f>SUM(J12:J31)</f>
        <v>131356</v>
      </c>
      <c r="K33" s="224">
        <f>SUM(K12:K31)</f>
        <v>119996.70799999998</v>
      </c>
      <c r="M33" s="227" t="s">
        <v>24</v>
      </c>
      <c r="N33" s="301">
        <f>IF(SUM(N12:N31)=0,"",SUM(N12:N31))</f>
        <v>42124</v>
      </c>
      <c r="O33" s="301">
        <f>IF(OR(N33="",N33=0),"",(P33/N33)*10)</f>
        <v>57.45370809989555</v>
      </c>
      <c r="P33" s="223">
        <f>IF(SUM(P12:P31)=0,"",SUM(P12:P31))</f>
        <v>242018</v>
      </c>
      <c r="Q33" s="302">
        <f>IF(SUM(Q12:Q31)=0,"",SUM(Q12:Q31))</f>
        <v>122021.292</v>
      </c>
    </row>
    <row r="34" spans="2:10" ht="12.75" thickTop="1">
      <c r="B34" s="234"/>
      <c r="C34" s="235"/>
      <c r="D34" s="296"/>
      <c r="E34" s="235"/>
      <c r="F34" s="235"/>
      <c r="G34" s="235"/>
      <c r="H34" s="236"/>
      <c r="I34" s="237"/>
      <c r="J34" s="238"/>
    </row>
    <row r="35" spans="2:10" ht="12">
      <c r="B35" s="239" t="s">
        <v>47</v>
      </c>
      <c r="C35" s="240">
        <f>N33</f>
        <v>42124</v>
      </c>
      <c r="D35" s="240">
        <f>(E35/C35)*10</f>
        <v>57.45370809989555</v>
      </c>
      <c r="E35" s="240">
        <f>P33</f>
        <v>242018</v>
      </c>
      <c r="G35" s="240">
        <f>Q33</f>
        <v>122021.292</v>
      </c>
      <c r="H35" s="236"/>
      <c r="I35" s="237"/>
      <c r="J35" s="238"/>
    </row>
    <row r="36" spans="2:10" ht="12">
      <c r="B36" s="239" t="s">
        <v>48</v>
      </c>
      <c r="C36" s="242"/>
      <c r="D36" s="243"/>
      <c r="E36" s="242"/>
      <c r="G36" s="242"/>
      <c r="H36" s="236"/>
      <c r="I36" s="237"/>
      <c r="J36" s="238"/>
    </row>
    <row r="37" spans="2:10" ht="12">
      <c r="B37" s="239" t="s">
        <v>25</v>
      </c>
      <c r="C37" s="244">
        <f>IF(OR(C33="",C33=0),"",(C33/C35)-1)</f>
        <v>0.23088975405944345</v>
      </c>
      <c r="D37" s="244">
        <f>IF(OR(D33="",D33=0),"",(D33/D35)-1)</f>
        <v>-0.056766095157151475</v>
      </c>
      <c r="E37" s="244">
        <f>IF(OR(E33="",E33=0),"",(E33/E35)-1)</f>
        <v>0.1610169491525424</v>
      </c>
      <c r="G37" s="244">
        <f>IF(OR(G33="",G33=0),"",(G33/G35)-1)</f>
        <v>0.22626959235934008</v>
      </c>
      <c r="H37" s="236"/>
      <c r="I37" s="237"/>
      <c r="J37" s="238"/>
    </row>
    <row r="38" ht="11.25" thickBot="1">
      <c r="E38" s="313"/>
    </row>
    <row r="39" spans="2:8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</row>
    <row r="40" spans="2:8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</row>
    <row r="41" spans="2:8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</row>
    <row r="42" spans="2:8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</row>
    <row r="43" spans="2:8" ht="12">
      <c r="B43" s="185" t="s">
        <v>8</v>
      </c>
      <c r="C43" s="99">
        <f>'[22]SO'!$AI168</f>
        <v>10860.5</v>
      </c>
      <c r="D43" s="52">
        <f>'[2]SO'!$AF168</f>
        <v>11025.991</v>
      </c>
      <c r="E43" s="264">
        <f>IF(OR(G12="",G12=0),"",C43/G12)</f>
        <v>0.8994202898550725</v>
      </c>
      <c r="F43" s="74">
        <f>IF(OR(H12="",H12=0),"",D43/H12)</f>
        <v>0.901561888153086</v>
      </c>
      <c r="G43" s="265">
        <f>IF(OR(E43="",E43=0),"",(E43-F43)*100)</f>
        <v>-0.2141598298013525</v>
      </c>
      <c r="H43" s="236">
        <f>IF(E12="","",(G12/E12))</f>
        <v>0.5284463894967177</v>
      </c>
    </row>
    <row r="44" spans="2:8" ht="12">
      <c r="B44" s="198" t="s">
        <v>31</v>
      </c>
      <c r="C44" s="52">
        <f>'[22]SO'!$AI169</f>
        <v>355.7</v>
      </c>
      <c r="D44" s="52">
        <f>'[2]SO'!$AF169</f>
        <v>822.061</v>
      </c>
      <c r="E44" s="74">
        <f>IF(OR(G13="",G13=0),"",C44/G13)</f>
        <v>0.7114</v>
      </c>
      <c r="F44" s="74">
        <f>IF(OR(H13="",H13=0),"",D44/H13)</f>
        <v>1</v>
      </c>
      <c r="G44" s="265">
        <f>IF(OR(E44="",E44=0),"",(E44-F44)*100)</f>
        <v>-28.859999999999996</v>
      </c>
      <c r="H44" s="236">
        <f>IF(E13="","",(G13/E13))</f>
        <v>0.14124293785310735</v>
      </c>
    </row>
    <row r="45" spans="2:8" ht="12">
      <c r="B45" s="198" t="s">
        <v>9</v>
      </c>
      <c r="C45" s="52">
        <f>'[22]SO'!$AI170</f>
        <v>299.7</v>
      </c>
      <c r="D45" s="52">
        <f>'[2]SO'!$AF170</f>
        <v>1067.426</v>
      </c>
      <c r="E45" s="74">
        <f aca="true" t="shared" si="8" ref="E45:F62">IF(OR(G14="",G14=0),"",C45/G14)</f>
        <v>0.74925</v>
      </c>
      <c r="F45" s="74">
        <f t="shared" si="8"/>
        <v>1</v>
      </c>
      <c r="G45" s="265">
        <f aca="true" t="shared" si="9" ref="G45:G62">IF(OR(E45="",E45=0),"",(E45-F45)*100)</f>
        <v>-25.075000000000003</v>
      </c>
      <c r="H45" s="236">
        <f>IF(E14="","",(G14/E14))</f>
        <v>0.1111111111111111</v>
      </c>
    </row>
    <row r="46" spans="2:8" ht="12">
      <c r="B46" s="198" t="s">
        <v>28</v>
      </c>
      <c r="C46" s="52">
        <f>'[22]SO'!$AI171</f>
        <v>36</v>
      </c>
      <c r="D46" s="52">
        <f>'[2]SO'!$AF171</f>
        <v>179.494</v>
      </c>
      <c r="E46" s="74">
        <f t="shared" si="8"/>
        <v>0.72</v>
      </c>
      <c r="F46" s="74">
        <f>IF(OR(H15="",H15=0),"",D46/H15)</f>
        <v>1</v>
      </c>
      <c r="G46" s="265">
        <f t="shared" si="9"/>
        <v>-28.000000000000004</v>
      </c>
      <c r="H46" s="236">
        <f>IF(E15="","",(G15/E15))</f>
        <v>0.16666666666666666</v>
      </c>
    </row>
    <row r="47" spans="2:8" ht="12">
      <c r="B47" s="198" t="s">
        <v>10</v>
      </c>
      <c r="C47" s="52">
        <f>'[22]SO'!$AI172</f>
        <v>0</v>
      </c>
      <c r="D47" s="52">
        <f>'[2]SO'!$AF172</f>
        <v>0</v>
      </c>
      <c r="E47" s="74">
        <f t="shared" si="8"/>
      </c>
      <c r="F47" s="74">
        <f t="shared" si="8"/>
      </c>
      <c r="G47" s="265">
        <f t="shared" si="9"/>
      </c>
      <c r="H47" s="236" t="e">
        <f aca="true" t="shared" si="10" ref="H47:H62">IF(E16="","",(G16/E16))</f>
        <v>#DIV/0!</v>
      </c>
    </row>
    <row r="48" spans="2:8" ht="12">
      <c r="B48" s="198" t="s">
        <v>11</v>
      </c>
      <c r="C48" s="52">
        <f>'[22]SO'!$AI173</f>
        <v>60.2</v>
      </c>
      <c r="D48" s="52">
        <f>'[2]SO'!$AF173</f>
        <v>0</v>
      </c>
      <c r="E48" s="74">
        <f t="shared" si="8"/>
      </c>
      <c r="F48" s="74">
        <f t="shared" si="8"/>
      </c>
      <c r="G48" s="265">
        <f t="shared" si="9"/>
      </c>
      <c r="H48" s="236" t="e">
        <f t="shared" si="10"/>
        <v>#DIV/0!</v>
      </c>
    </row>
    <row r="49" spans="2:8" ht="12">
      <c r="B49" s="198" t="s">
        <v>12</v>
      </c>
      <c r="C49" s="52">
        <f>'[22]SO'!$AI174</f>
        <v>18329.1</v>
      </c>
      <c r="D49" s="52">
        <f>'[2]SO'!$AF174</f>
        <v>22698.25</v>
      </c>
      <c r="E49" s="74">
        <f t="shared" si="8"/>
        <v>0.9907621621621621</v>
      </c>
      <c r="F49" s="74">
        <f t="shared" si="8"/>
        <v>0.9922706647445148</v>
      </c>
      <c r="G49" s="265">
        <f t="shared" si="9"/>
        <v>-0.15085025823526887</v>
      </c>
      <c r="H49" s="236">
        <f t="shared" si="10"/>
        <v>0.5996758508914101</v>
      </c>
    </row>
    <row r="50" spans="2:8" ht="12">
      <c r="B50" s="198" t="s">
        <v>14</v>
      </c>
      <c r="C50" s="52">
        <f>'[22]SO'!$AI175</f>
        <v>4490.9</v>
      </c>
      <c r="D50" s="52">
        <f>'[2]SO'!$AF175</f>
        <v>3239.3549999999996</v>
      </c>
      <c r="E50" s="74">
        <f t="shared" si="8"/>
        <v>0.9979777777777777</v>
      </c>
      <c r="F50" s="74">
        <f t="shared" si="8"/>
        <v>0.9999938259695157</v>
      </c>
      <c r="G50" s="265">
        <f t="shared" si="9"/>
        <v>-0.20160481917379514</v>
      </c>
      <c r="H50" s="236">
        <f t="shared" si="10"/>
        <v>0.5232558139534884</v>
      </c>
    </row>
    <row r="51" spans="2:8" ht="12">
      <c r="B51" s="198" t="s">
        <v>27</v>
      </c>
      <c r="C51" s="52">
        <f>'[22]SO'!$AI176</f>
        <v>0</v>
      </c>
      <c r="D51" s="52">
        <f>'[2]SO'!$AF176</f>
        <v>0</v>
      </c>
      <c r="E51" s="74">
        <f t="shared" si="8"/>
      </c>
      <c r="F51" s="74">
        <f t="shared" si="8"/>
      </c>
      <c r="G51" s="265">
        <f t="shared" si="9"/>
      </c>
      <c r="H51" s="236" t="e">
        <f t="shared" si="10"/>
        <v>#DIV/0!</v>
      </c>
    </row>
    <row r="52" spans="2:8" ht="12">
      <c r="B52" s="198" t="s">
        <v>15</v>
      </c>
      <c r="C52" s="52">
        <f>'[22]SO'!$AI177</f>
        <v>0</v>
      </c>
      <c r="D52" s="52">
        <f>'[2]SO'!$AF177</f>
        <v>25</v>
      </c>
      <c r="E52" s="74">
        <f t="shared" si="8"/>
        <v>0</v>
      </c>
      <c r="F52" s="74">
        <f t="shared" si="8"/>
        <v>1</v>
      </c>
      <c r="G52" s="265">
        <f t="shared" si="9"/>
      </c>
      <c r="H52" s="236">
        <f t="shared" si="10"/>
        <v>0.8695652173913043</v>
      </c>
    </row>
    <row r="53" spans="2:8" ht="12">
      <c r="B53" s="198" t="s">
        <v>29</v>
      </c>
      <c r="C53" s="52">
        <f>'[22]SO'!$AI178</f>
        <v>5078.7</v>
      </c>
      <c r="D53" s="52">
        <f>'[2]SO'!$AF178</f>
        <v>6718.3110000000015</v>
      </c>
      <c r="E53" s="74">
        <f t="shared" si="8"/>
        <v>0.8464499999999999</v>
      </c>
      <c r="F53" s="74">
        <f>IF(OR(H22="",H22=0),"",D53/H22)</f>
        <v>0.8618842472992957</v>
      </c>
      <c r="G53" s="265">
        <f t="shared" si="9"/>
        <v>-1.5434247299295767</v>
      </c>
      <c r="H53" s="236">
        <f t="shared" si="10"/>
        <v>0.7272727272727273</v>
      </c>
    </row>
    <row r="54" spans="2:8" ht="12">
      <c r="B54" s="198" t="s">
        <v>16</v>
      </c>
      <c r="C54" s="52">
        <f>'[22]SO'!$AI179</f>
        <v>0</v>
      </c>
      <c r="D54" s="52">
        <f>'[2]SO'!$AF179</f>
        <v>0</v>
      </c>
      <c r="E54" s="74">
        <f t="shared" si="8"/>
        <v>0</v>
      </c>
      <c r="F54" s="74">
        <f t="shared" si="8"/>
      </c>
      <c r="G54" s="265">
        <f t="shared" si="9"/>
      </c>
      <c r="H54" s="236">
        <f t="shared" si="10"/>
        <v>0.005714285714285714</v>
      </c>
    </row>
    <row r="55" spans="2:8" ht="12">
      <c r="B55" s="198" t="s">
        <v>17</v>
      </c>
      <c r="C55" s="52">
        <f>'[22]SO'!$AI180</f>
        <v>2154.5</v>
      </c>
      <c r="D55" s="52">
        <f>'[2]SO'!$AF180</f>
        <v>1166.592</v>
      </c>
      <c r="E55" s="74">
        <f t="shared" si="8"/>
        <v>0.9793181818181819</v>
      </c>
      <c r="F55" s="74">
        <f t="shared" si="8"/>
        <v>0.9697421096732147</v>
      </c>
      <c r="G55" s="265">
        <f t="shared" si="9"/>
        <v>0.957607214496714</v>
      </c>
      <c r="H55" s="236">
        <f t="shared" si="10"/>
        <v>0.17474185861795075</v>
      </c>
    </row>
    <row r="56" spans="2:8" ht="12">
      <c r="B56" s="198" t="s">
        <v>18</v>
      </c>
      <c r="C56" s="52">
        <f>'[22]SO'!$AI181</f>
        <v>21028.1</v>
      </c>
      <c r="D56" s="52">
        <f>'[2]SO'!$AF181</f>
        <v>8598.287</v>
      </c>
      <c r="E56" s="74">
        <f t="shared" si="8"/>
        <v>0.9558227272727272</v>
      </c>
      <c r="F56" s="74">
        <f t="shared" si="8"/>
        <v>0.8910410666269832</v>
      </c>
      <c r="G56" s="265">
        <f t="shared" si="9"/>
        <v>6.478166064574397</v>
      </c>
      <c r="H56" s="236">
        <f t="shared" si="10"/>
        <v>0.4</v>
      </c>
    </row>
    <row r="57" spans="2:8" ht="12">
      <c r="B57" s="198" t="s">
        <v>19</v>
      </c>
      <c r="C57" s="52">
        <f>'[22]SO'!$AI182</f>
        <v>263.6</v>
      </c>
      <c r="D57" s="52">
        <f>'[2]SO'!$AF182</f>
        <v>150.406</v>
      </c>
      <c r="E57" s="74">
        <f>IF(OR(G26="",G26=0),"",C57/G26)</f>
      </c>
      <c r="F57" s="74">
        <f t="shared" si="8"/>
        <v>1</v>
      </c>
      <c r="G57" s="265">
        <f t="shared" si="9"/>
      </c>
      <c r="H57" s="236" t="e">
        <f t="shared" si="10"/>
        <v>#DIV/0!</v>
      </c>
    </row>
    <row r="58" spans="2:8" ht="12">
      <c r="B58" s="198" t="s">
        <v>20</v>
      </c>
      <c r="C58" s="52">
        <f>'[22]SO'!$AI183</f>
        <v>11669.8</v>
      </c>
      <c r="D58" s="52">
        <f>'[2]SO'!$AF183</f>
        <v>6462.390999999999</v>
      </c>
      <c r="E58" s="74">
        <f t="shared" si="8"/>
        <v>0.9806554621848739</v>
      </c>
      <c r="F58" s="74">
        <f t="shared" si="8"/>
        <v>0.9593624292639201</v>
      </c>
      <c r="G58" s="265">
        <f t="shared" si="9"/>
        <v>2.1293032920953747</v>
      </c>
      <c r="H58" s="236">
        <f t="shared" si="10"/>
        <v>0.4282115869017632</v>
      </c>
    </row>
    <row r="59" spans="2:8" ht="12">
      <c r="B59" s="198" t="s">
        <v>21</v>
      </c>
      <c r="C59" s="52">
        <f>'[22]SO'!$AI184</f>
        <v>0</v>
      </c>
      <c r="D59" s="52">
        <f>'[2]SO'!$AF184</f>
        <v>0</v>
      </c>
      <c r="E59" s="74">
        <f>IF(OR(G28="",G28=0),"",C59/G28)</f>
      </c>
      <c r="F59" s="74">
        <f t="shared" si="8"/>
      </c>
      <c r="G59" s="265">
        <f t="shared" si="9"/>
      </c>
      <c r="H59" s="236" t="e">
        <f>IF(E28="","",(G28/E28))</f>
        <v>#DIV/0!</v>
      </c>
    </row>
    <row r="60" spans="2:8" ht="12">
      <c r="B60" s="198" t="s">
        <v>30</v>
      </c>
      <c r="C60" s="52">
        <f>'[22]SO'!$AI185</f>
        <v>0</v>
      </c>
      <c r="D60" s="52">
        <f>'[2]SO'!$AF185</f>
        <v>0</v>
      </c>
      <c r="E60" s="74">
        <f t="shared" si="8"/>
      </c>
      <c r="F60" s="74">
        <f t="shared" si="8"/>
      </c>
      <c r="G60" s="265">
        <f t="shared" si="9"/>
      </c>
      <c r="H60" s="236" t="e">
        <f>IF(E29="","",(G29/E29))</f>
        <v>#DIV/0!</v>
      </c>
    </row>
    <row r="61" spans="2:8" ht="12">
      <c r="B61" s="198" t="s">
        <v>22</v>
      </c>
      <c r="C61" s="52">
        <f>'[22]SO'!$AI186</f>
        <v>58478.5</v>
      </c>
      <c r="D61" s="52">
        <f>'[2]SO'!$AF186</f>
        <v>48219.721</v>
      </c>
      <c r="E61" s="74">
        <f t="shared" si="8"/>
        <v>0.9137265625</v>
      </c>
      <c r="F61" s="74">
        <f t="shared" si="8"/>
        <v>0.9540584182332184</v>
      </c>
      <c r="G61" s="265">
        <f t="shared" si="9"/>
        <v>-4.03318557332184</v>
      </c>
      <c r="H61" s="236">
        <f t="shared" si="10"/>
        <v>0.6891576124995962</v>
      </c>
    </row>
    <row r="62" spans="2:8" ht="12">
      <c r="B62" s="198" t="s">
        <v>23</v>
      </c>
      <c r="C62" s="52">
        <f>'[22]SO'!$AI187</f>
        <v>5277.3</v>
      </c>
      <c r="D62" s="52">
        <f>'[2]SO'!$AF187</f>
        <v>5406.242</v>
      </c>
      <c r="E62" s="74">
        <f t="shared" si="8"/>
        <v>0.959509090909091</v>
      </c>
      <c r="F62" s="74">
        <f t="shared" si="8"/>
        <v>0.9816742371074773</v>
      </c>
      <c r="G62" s="265">
        <f t="shared" si="9"/>
        <v>-2.2165146198386276</v>
      </c>
      <c r="H62" s="236">
        <f t="shared" si="10"/>
        <v>0.4824561403508772</v>
      </c>
    </row>
    <row r="63" spans="2:8" ht="12">
      <c r="B63" s="146"/>
      <c r="C63" s="52"/>
      <c r="D63" s="52"/>
      <c r="E63" s="266"/>
      <c r="F63" s="74">
        <f>IF(OR(H32="",H32=0),"",D63/H32)</f>
      </c>
      <c r="G63" s="265"/>
      <c r="H63" s="236"/>
    </row>
    <row r="64" spans="2:8" ht="12.75" thickBot="1">
      <c r="B64" s="267" t="s">
        <v>24</v>
      </c>
      <c r="C64" s="268">
        <f>IF(SUM(C43:C62)=0,"",SUM(C43:C62))</f>
        <v>138382.59999999998</v>
      </c>
      <c r="D64" s="268">
        <f>IF(SUM(D43:D62)=0,"",SUM(D43:D62))</f>
        <v>115779.527</v>
      </c>
      <c r="E64" s="269">
        <f>IF(OR(G33="",G33=0),"",C64/G33)</f>
        <v>0.9248257379821024</v>
      </c>
      <c r="F64" s="270">
        <f>IF(OR(H33="",H33=0),"",D64/H33)</f>
        <v>0.9488469192737281</v>
      </c>
      <c r="G64" s="271">
        <f>IF(OR(E64="",E64=0),"",(E64-F64)*100)</f>
        <v>-2.402118129162567</v>
      </c>
      <c r="H64" s="272">
        <f>IF(E33="","",(G33/E33))</f>
        <v>0.5325192980458171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104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M8" s="141" t="s">
        <v>0</v>
      </c>
      <c r="N8" s="142"/>
      <c r="O8" s="143" t="s">
        <v>1</v>
      </c>
      <c r="P8" s="144"/>
      <c r="Q8" s="136" t="s">
        <v>44</v>
      </c>
    </row>
    <row r="9" spans="1:17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M9" s="157" t="s">
        <v>74</v>
      </c>
      <c r="N9" s="158"/>
      <c r="O9" s="159"/>
      <c r="P9" s="160"/>
      <c r="Q9" s="151" t="s">
        <v>50</v>
      </c>
    </row>
    <row r="10" spans="1:17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55"/>
      <c r="M10" s="157" t="s">
        <v>80</v>
      </c>
      <c r="N10" s="169" t="s">
        <v>2</v>
      </c>
      <c r="O10" s="170" t="s">
        <v>3</v>
      </c>
      <c r="P10" s="169" t="s">
        <v>4</v>
      </c>
      <c r="Q10" s="160" t="s">
        <v>76</v>
      </c>
    </row>
    <row r="11" spans="1:17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2"/>
      <c r="N11" s="177" t="s">
        <v>5</v>
      </c>
      <c r="O11" s="174" t="s">
        <v>6</v>
      </c>
      <c r="P11" s="177" t="s">
        <v>7</v>
      </c>
      <c r="Q11" s="177" t="s">
        <v>84</v>
      </c>
    </row>
    <row r="12" spans="1:17" ht="13.5" customHeight="1">
      <c r="A12" s="23">
        <v>60665</v>
      </c>
      <c r="B12" s="185" t="s">
        <v>8</v>
      </c>
      <c r="C12" s="186">
        <f>IF(ISERROR('[51]Récolte_N'!$F$15)=TRUE,"",'[51]Récolte_N'!$F$15)</f>
        <v>18255</v>
      </c>
      <c r="D12" s="186">
        <f aca="true" t="shared" si="0" ref="D12:D31">IF(OR(C12="",C12=0),"",(E12/C12)*10)</f>
        <v>50.9860312243221</v>
      </c>
      <c r="E12" s="187">
        <f>IF(ISERROR('[51]Récolte_N'!$H$15)=TRUE,"",'[51]Récolte_N'!$H$15)</f>
        <v>93075</v>
      </c>
      <c r="F12" s="187">
        <f>P12</f>
        <v>93750</v>
      </c>
      <c r="G12" s="317">
        <f>IF(ISERROR('[51]Récolte_N'!$I$15)=TRUE,"",'[51]Récolte_N'!$I$15)</f>
        <v>26600</v>
      </c>
      <c r="H12" s="317">
        <f>Q12</f>
        <v>36384.651</v>
      </c>
      <c r="I12" s="189">
        <f>IF(OR(H12=0,H12=""),"",(G12/H12)-1)</f>
        <v>-0.2689224915198444</v>
      </c>
      <c r="J12" s="190">
        <f>E12-G12</f>
        <v>66475</v>
      </c>
      <c r="K12" s="191">
        <f>P12-H12</f>
        <v>57365.349</v>
      </c>
      <c r="L12" s="299"/>
      <c r="M12" s="194" t="s">
        <v>8</v>
      </c>
      <c r="N12" s="186">
        <f>IF(ISERROR('[1]Récolte_N'!$F$15)=TRUE,"",'[1]Récolte_N'!$F$15)</f>
        <v>17300</v>
      </c>
      <c r="O12" s="186">
        <f aca="true" t="shared" si="1" ref="O12:O19">IF(OR(N12="",N12=0),"",(P12/N12)*10)</f>
        <v>54.190751445086704</v>
      </c>
      <c r="P12" s="187">
        <f>IF(ISERROR('[1]Récolte_N'!$H$15)=TRUE,"",'[1]Récolte_N'!$H$15)</f>
        <v>93750</v>
      </c>
      <c r="Q12" s="317">
        <f>'[2]TR'!$AI168</f>
        <v>36384.651</v>
      </c>
    </row>
    <row r="13" spans="1:17" ht="13.5" customHeight="1">
      <c r="A13" s="23">
        <v>7280</v>
      </c>
      <c r="B13" s="198" t="s">
        <v>31</v>
      </c>
      <c r="C13" s="186">
        <f>IF(ISERROR('[52]Récolte_N'!$F$15)=TRUE,"",'[52]Récolte_N'!$F$15)</f>
        <v>73900</v>
      </c>
      <c r="D13" s="186">
        <f t="shared" si="0"/>
        <v>50.27740189445196</v>
      </c>
      <c r="E13" s="187">
        <f>IF(ISERROR('[52]Récolte_N'!$H$15)=TRUE,"",'[52]Récolte_N'!$H$15)</f>
        <v>371550</v>
      </c>
      <c r="F13" s="187">
        <f>P13</f>
        <v>363740</v>
      </c>
      <c r="G13" s="317">
        <f>IF(ISERROR('[52]Récolte_N'!$I$15)=TRUE,"",'[52]Récolte_N'!$I$15)</f>
        <v>74000</v>
      </c>
      <c r="H13" s="317">
        <f>Q13</f>
        <v>73216.905</v>
      </c>
      <c r="I13" s="189">
        <f>IF(OR(H13=0,H13=""),"",(G13/H13)-1)</f>
        <v>0.010695549067527566</v>
      </c>
      <c r="J13" s="190">
        <f aca="true" t="shared" si="2" ref="J13:J31">E13-G13</f>
        <v>297550</v>
      </c>
      <c r="K13" s="191">
        <f>P13-H13</f>
        <v>290523.095</v>
      </c>
      <c r="L13" s="299"/>
      <c r="M13" s="201" t="s">
        <v>31</v>
      </c>
      <c r="N13" s="186">
        <f>IF(ISERROR('[3]Récolte_N'!$F$15)=TRUE,"",'[3]Récolte_N'!$F$15)</f>
        <v>71100</v>
      </c>
      <c r="O13" s="186">
        <f t="shared" si="1"/>
        <v>51.158931082981724</v>
      </c>
      <c r="P13" s="187">
        <f>IF(ISERROR('[3]Récolte_N'!$H$15)=TRUE,"",'[3]Récolte_N'!$H$15)</f>
        <v>363740</v>
      </c>
      <c r="Q13" s="317">
        <f>'[2]TR'!$AI169</f>
        <v>73216.905</v>
      </c>
    </row>
    <row r="14" spans="1:17" ht="13.5" customHeight="1">
      <c r="A14" s="23">
        <v>17376</v>
      </c>
      <c r="B14" s="198" t="s">
        <v>9</v>
      </c>
      <c r="C14" s="186">
        <f>IF(ISERROR('[53]Récolte_N'!$F$15)=TRUE,"",'[53]Récolte_N'!$F$15)</f>
        <v>27400</v>
      </c>
      <c r="D14" s="186">
        <f t="shared" si="0"/>
        <v>47.18248175182482</v>
      </c>
      <c r="E14" s="187">
        <f>IF(ISERROR('[53]Récolte_N'!$H$15)=TRUE,"",'[53]Récolte_N'!$H$15)</f>
        <v>129280</v>
      </c>
      <c r="F14" s="204">
        <f>P14</f>
        <v>123740</v>
      </c>
      <c r="G14" s="317">
        <f>IF(ISERROR('[53]Récolte_N'!$I$15)=TRUE,"",'[53]Récolte_N'!$I$15)</f>
        <v>32000</v>
      </c>
      <c r="H14" s="323">
        <f>Q14</f>
        <v>31630.591000000004</v>
      </c>
      <c r="I14" s="189">
        <f aca="true" t="shared" si="3" ref="I14:I31">IF(OR(H14=0,H14=""),"",(G14/H14)-1)</f>
        <v>0.011678852285750718</v>
      </c>
      <c r="J14" s="190">
        <f t="shared" si="2"/>
        <v>97280</v>
      </c>
      <c r="K14" s="206">
        <f>P14-H14</f>
        <v>92109.409</v>
      </c>
      <c r="L14" s="299"/>
      <c r="M14" s="157" t="s">
        <v>9</v>
      </c>
      <c r="N14" s="186">
        <f>IF(ISERROR('[4]Récolte_N'!$F$15)=TRUE,"",'[4]Récolte_N'!$F$15)</f>
        <v>27200</v>
      </c>
      <c r="O14" s="186">
        <f t="shared" si="1"/>
        <v>45.49264705882352</v>
      </c>
      <c r="P14" s="187">
        <f>IF(ISERROR('[4]Récolte_N'!$H$15)=TRUE,"",'[4]Récolte_N'!$H$15)</f>
        <v>123740</v>
      </c>
      <c r="Q14" s="317">
        <f>'[2]TR'!$AI170</f>
        <v>31630.591000000004</v>
      </c>
    </row>
    <row r="15" spans="1:17" ht="13.5" customHeight="1">
      <c r="A15" s="23">
        <v>26391</v>
      </c>
      <c r="B15" s="198" t="s">
        <v>28</v>
      </c>
      <c r="C15" s="186">
        <f>IF(ISERROR('[54]Récolte_N'!$F$15)=TRUE,"",'[54]Récolte_N'!$F$15)</f>
        <v>6150</v>
      </c>
      <c r="D15" s="186">
        <f t="shared" si="0"/>
        <v>54</v>
      </c>
      <c r="E15" s="187">
        <f>IF(ISERROR('[54]Récolte_N'!$H$15)=TRUE,"",'[54]Récolte_N'!$H$15)</f>
        <v>33210</v>
      </c>
      <c r="F15" s="204">
        <f aca="true" t="shared" si="4" ref="F15:F29">P15</f>
        <v>31680</v>
      </c>
      <c r="G15" s="317">
        <f>IF(ISERROR('[54]Récolte_N'!$I$15)=TRUE,"",'[54]Récolte_N'!$I$15)</f>
        <v>11500</v>
      </c>
      <c r="H15" s="323">
        <f aca="true" t="shared" si="5" ref="H15:H30">Q15</f>
        <v>12990.565000000002</v>
      </c>
      <c r="I15" s="189">
        <f t="shared" si="3"/>
        <v>-0.11474212245579785</v>
      </c>
      <c r="J15" s="190">
        <f t="shared" si="2"/>
        <v>21710</v>
      </c>
      <c r="K15" s="206">
        <f aca="true" t="shared" si="6" ref="K15:K30">P15-H15</f>
        <v>18689.434999999998</v>
      </c>
      <c r="L15" s="299"/>
      <c r="M15" s="157" t="s">
        <v>28</v>
      </c>
      <c r="N15" s="186">
        <f>IF(ISERROR('[5]Récolte_N'!$F$15)=TRUE,"",'[5]Récolte_N'!$F$15)</f>
        <v>7040</v>
      </c>
      <c r="O15" s="186">
        <f t="shared" si="1"/>
        <v>45</v>
      </c>
      <c r="P15" s="187">
        <f>IF(ISERROR('[5]Récolte_N'!$H$15)=TRUE,"",'[5]Récolte_N'!$H$15)</f>
        <v>31680</v>
      </c>
      <c r="Q15" s="317">
        <f>'[2]TR'!$AI171</f>
        <v>12990.565000000002</v>
      </c>
    </row>
    <row r="16" spans="1:17" ht="13.5" customHeight="1">
      <c r="A16" s="23">
        <v>19136</v>
      </c>
      <c r="B16" s="198" t="s">
        <v>10</v>
      </c>
      <c r="C16" s="186">
        <f>IF(ISERROR('[55]Récolte_N'!$F$15)=TRUE,"",'[55]Récolte_N'!$F$15)</f>
        <v>1120</v>
      </c>
      <c r="D16" s="186">
        <f t="shared" si="0"/>
        <v>75</v>
      </c>
      <c r="E16" s="187">
        <f>IF(ISERROR('[55]Récolte_N'!$H$15)=TRUE,"",'[55]Récolte_N'!$H$15)</f>
        <v>8400</v>
      </c>
      <c r="F16" s="204">
        <f t="shared" si="4"/>
        <v>13020</v>
      </c>
      <c r="G16" s="317">
        <f>IF(ISERROR('[55]Récolte_N'!$I$15)=TRUE,"",'[55]Récolte_N'!$I$15)</f>
        <v>3200</v>
      </c>
      <c r="H16" s="323">
        <f t="shared" si="5"/>
        <v>4004.053</v>
      </c>
      <c r="I16" s="189">
        <f t="shared" si="3"/>
        <v>-0.20080977949093082</v>
      </c>
      <c r="J16" s="190">
        <f t="shared" si="2"/>
        <v>5200</v>
      </c>
      <c r="K16" s="206">
        <f t="shared" si="6"/>
        <v>9015.947</v>
      </c>
      <c r="L16" s="299"/>
      <c r="M16" s="157" t="s">
        <v>10</v>
      </c>
      <c r="N16" s="186">
        <f>IF(ISERROR('[6]Récolte_N'!$F$15)=TRUE,"",'[6]Récolte_N'!$F$15)</f>
        <v>1860</v>
      </c>
      <c r="O16" s="186">
        <f t="shared" si="1"/>
        <v>70</v>
      </c>
      <c r="P16" s="187">
        <f>IF(ISERROR('[6]Récolte_N'!$H$15)=TRUE,"",'[6]Récolte_N'!$H$15)</f>
        <v>13020</v>
      </c>
      <c r="Q16" s="317">
        <f>'[2]TR'!$AI172</f>
        <v>4004.053</v>
      </c>
    </row>
    <row r="17" spans="1:17" ht="13.5" customHeight="1">
      <c r="A17" s="23">
        <v>1790</v>
      </c>
      <c r="B17" s="198" t="s">
        <v>11</v>
      </c>
      <c r="C17" s="186">
        <f>IF(ISERROR('[56]Récolte_N'!$F$15)=TRUE,"",'[56]Récolte_N'!$F$15)</f>
        <v>1800</v>
      </c>
      <c r="D17" s="186">
        <f t="shared" si="0"/>
        <v>63.33333333333333</v>
      </c>
      <c r="E17" s="187">
        <f>IF(ISERROR('[56]Récolte_N'!$H$15)=TRUE,"",'[56]Récolte_N'!$H$15)</f>
        <v>11400</v>
      </c>
      <c r="F17" s="204">
        <f t="shared" si="4"/>
        <v>14500</v>
      </c>
      <c r="G17" s="317">
        <f>IF(ISERROR('[56]Récolte_N'!$I$15)=TRUE,"",'[56]Récolte_N'!$I$15)</f>
        <v>4600</v>
      </c>
      <c r="H17" s="323">
        <f t="shared" si="5"/>
        <v>5934.59</v>
      </c>
      <c r="I17" s="189">
        <f t="shared" si="3"/>
        <v>-0.2248832691053636</v>
      </c>
      <c r="J17" s="190">
        <f t="shared" si="2"/>
        <v>6800</v>
      </c>
      <c r="K17" s="206">
        <f t="shared" si="6"/>
        <v>8565.41</v>
      </c>
      <c r="L17" s="299"/>
      <c r="M17" s="157" t="s">
        <v>11</v>
      </c>
      <c r="N17" s="186">
        <f>IF(ISERROR('[7]Récolte_N'!$F$15)=TRUE,"",'[7]Récolte_N'!$F$15)</f>
        <v>2200</v>
      </c>
      <c r="O17" s="186">
        <f t="shared" si="1"/>
        <v>65.9090909090909</v>
      </c>
      <c r="P17" s="187">
        <f>IF(ISERROR('[7]Récolte_N'!$H$15)=TRUE,"",'[7]Récolte_N'!$H$15)</f>
        <v>14500</v>
      </c>
      <c r="Q17" s="317">
        <f>'[2]TR'!$AI173</f>
        <v>5934.59</v>
      </c>
    </row>
    <row r="18" spans="1:17" ht="13.5" customHeight="1">
      <c r="A18" s="23" t="s">
        <v>13</v>
      </c>
      <c r="B18" s="198" t="s">
        <v>12</v>
      </c>
      <c r="C18" s="186">
        <f>IF(ISERROR('[57]Récolte_N'!$F$15)=TRUE,"",'[57]Récolte_N'!$F$15)</f>
        <v>21320</v>
      </c>
      <c r="D18" s="186">
        <f t="shared" si="0"/>
        <v>54.151031894934334</v>
      </c>
      <c r="E18" s="187">
        <f>IF(ISERROR('[57]Récolte_N'!$H$15)=TRUE,"",'[57]Récolte_N'!$H$15)</f>
        <v>115450</v>
      </c>
      <c r="F18" s="204">
        <f t="shared" si="4"/>
        <v>127900</v>
      </c>
      <c r="G18" s="317">
        <f>IF(ISERROR('[57]Récolte_N'!$I$15)=TRUE,"",'[57]Récolte_N'!$I$15)</f>
        <v>32000</v>
      </c>
      <c r="H18" s="323">
        <f t="shared" si="5"/>
        <v>38515.472</v>
      </c>
      <c r="I18" s="189">
        <f t="shared" si="3"/>
        <v>-0.16916505657778258</v>
      </c>
      <c r="J18" s="190">
        <f t="shared" si="2"/>
        <v>83450</v>
      </c>
      <c r="K18" s="206">
        <f t="shared" si="6"/>
        <v>89384.52799999999</v>
      </c>
      <c r="L18" s="299"/>
      <c r="M18" s="157" t="s">
        <v>12</v>
      </c>
      <c r="N18" s="186">
        <f>IF(ISERROR('[8]Récolte_N'!$F$15)=TRUE,"",'[8]Récolte_N'!$F$15)</f>
        <v>22380</v>
      </c>
      <c r="O18" s="186">
        <f t="shared" si="1"/>
        <v>57.14924039320822</v>
      </c>
      <c r="P18" s="187">
        <f>IF(ISERROR('[8]Récolte_N'!$H$15)=TRUE,"",'[8]Récolte_N'!$H$15)</f>
        <v>127900</v>
      </c>
      <c r="Q18" s="317">
        <f>'[2]TR'!$AI174</f>
        <v>38515.472</v>
      </c>
    </row>
    <row r="19" spans="1:17" ht="13.5" customHeight="1">
      <c r="A19" s="23" t="s">
        <v>13</v>
      </c>
      <c r="B19" s="198" t="s">
        <v>14</v>
      </c>
      <c r="C19" s="186">
        <f>IF(ISERROR('[58]Récolte_N'!$F$15)=TRUE,"",'[58]Récolte_N'!$F$15)</f>
        <v>3375</v>
      </c>
      <c r="D19" s="186">
        <f t="shared" si="0"/>
        <v>38.96296296296296</v>
      </c>
      <c r="E19" s="187">
        <f>IF(ISERROR('[58]Récolte_N'!$H$15)=TRUE,"",'[58]Récolte_N'!$H$15)</f>
        <v>13150</v>
      </c>
      <c r="F19" s="204">
        <f t="shared" si="4"/>
        <v>13575</v>
      </c>
      <c r="G19" s="317">
        <f>IF(ISERROR('[58]Récolte_N'!$I$15)=TRUE,"",'[58]Récolte_N'!$I$15)</f>
        <v>2750</v>
      </c>
      <c r="H19" s="323">
        <f t="shared" si="5"/>
        <v>3651.098</v>
      </c>
      <c r="I19" s="189">
        <f t="shared" si="3"/>
        <v>-0.24680192095638076</v>
      </c>
      <c r="J19" s="190">
        <f t="shared" si="2"/>
        <v>10400</v>
      </c>
      <c r="K19" s="206">
        <f t="shared" si="6"/>
        <v>9923.902</v>
      </c>
      <c r="L19" s="299"/>
      <c r="M19" s="157" t="s">
        <v>14</v>
      </c>
      <c r="N19" s="186">
        <f>IF(ISERROR('[9]Récolte_N'!$F$15)=TRUE,"",'[9]Récolte_N'!$F$15)</f>
        <v>3480</v>
      </c>
      <c r="O19" s="186">
        <f t="shared" si="1"/>
        <v>39.008620689655174</v>
      </c>
      <c r="P19" s="187">
        <f>IF(ISERROR('[9]Récolte_N'!$H$15)=TRUE,"",'[9]Récolte_N'!$H$15)</f>
        <v>13575</v>
      </c>
      <c r="Q19" s="317">
        <f>'[2]TR'!$AI175</f>
        <v>3651.098</v>
      </c>
    </row>
    <row r="20" spans="1:17" ht="13.5" customHeight="1">
      <c r="A20" s="23" t="s">
        <v>13</v>
      </c>
      <c r="B20" s="198" t="s">
        <v>27</v>
      </c>
      <c r="C20" s="186">
        <f>IF(ISERROR('[59]Récolte_N'!$F$15)=TRUE,"",'[59]Récolte_N'!$F$15)</f>
        <v>5430</v>
      </c>
      <c r="D20" s="186">
        <f>IF(OR(C20="",C20=0),"",(E20/C20)*10)</f>
        <v>60.156537753222835</v>
      </c>
      <c r="E20" s="187">
        <f>IF(ISERROR('[59]Récolte_N'!$H$15)=TRUE,"",'[59]Récolte_N'!$H$15)</f>
        <v>32665</v>
      </c>
      <c r="F20" s="204">
        <f t="shared" si="4"/>
        <v>26755</v>
      </c>
      <c r="G20" s="317">
        <f>IF(ISERROR('[59]Récolte_N'!$I$15)=TRUE,"",'[59]Récolte_N'!$I$15)</f>
        <v>14700</v>
      </c>
      <c r="H20" s="323">
        <f t="shared" si="5"/>
        <v>13046.391</v>
      </c>
      <c r="I20" s="189">
        <f t="shared" si="3"/>
        <v>0.126748385817963</v>
      </c>
      <c r="J20" s="190">
        <f t="shared" si="2"/>
        <v>17965</v>
      </c>
      <c r="K20" s="206">
        <f t="shared" si="6"/>
        <v>13708.609</v>
      </c>
      <c r="L20" s="299"/>
      <c r="M20" s="157" t="s">
        <v>27</v>
      </c>
      <c r="N20" s="186">
        <f>IF(ISERROR('[10]Récolte_N'!$F$15)=TRUE,"",'[10]Récolte_N'!$F$15)</f>
        <v>5270</v>
      </c>
      <c r="O20" s="186">
        <f>IF(OR(N20="",N20=0),"",(P20/N20)*10)</f>
        <v>50.76850094876661</v>
      </c>
      <c r="P20" s="187">
        <f>IF(ISERROR('[10]Récolte_N'!$H$15)=TRUE,"",'[10]Récolte_N'!$H$15)</f>
        <v>26755</v>
      </c>
      <c r="Q20" s="317">
        <f>'[2]TR'!$AI176</f>
        <v>13046.391</v>
      </c>
    </row>
    <row r="21" spans="1:17" ht="13.5" customHeight="1">
      <c r="A21" s="23" t="s">
        <v>13</v>
      </c>
      <c r="B21" s="198" t="s">
        <v>15</v>
      </c>
      <c r="C21" s="186">
        <f>IF(ISERROR('[60]Récolte_N'!$F$15)=TRUE,"",'[60]Récolte_N'!$F$15)</f>
        <v>13400</v>
      </c>
      <c r="D21" s="186">
        <f>IF(OR(C21="",C21=0),"",(E21/C21)*10)</f>
        <v>54.850746268656714</v>
      </c>
      <c r="E21" s="187">
        <f>IF(ISERROR('[60]Récolte_N'!$H$15)=TRUE,"",'[60]Récolte_N'!$H$15)</f>
        <v>73500</v>
      </c>
      <c r="F21" s="204">
        <f t="shared" si="4"/>
        <v>57000</v>
      </c>
      <c r="G21" s="317">
        <f>IF(ISERROR('[60]Récolte_N'!$I$15)=TRUE,"",'[60]Récolte_N'!$I$15)</f>
        <v>28500</v>
      </c>
      <c r="H21" s="323">
        <f t="shared" si="5"/>
        <v>19224.467999999997</v>
      </c>
      <c r="I21" s="189">
        <f t="shared" si="3"/>
        <v>0.4824857572131518</v>
      </c>
      <c r="J21" s="190">
        <f t="shared" si="2"/>
        <v>45000</v>
      </c>
      <c r="K21" s="206">
        <f t="shared" si="6"/>
        <v>37775.53200000001</v>
      </c>
      <c r="L21" s="299"/>
      <c r="M21" s="157" t="s">
        <v>15</v>
      </c>
      <c r="N21" s="186">
        <f>IF(ISERROR('[11]Récolte_N'!$F$15)=TRUE,"",'[11]Récolte_N'!$F$15)</f>
        <v>11300</v>
      </c>
      <c r="O21" s="186">
        <f>IF(OR(N21="",N21=0),"",(P21/N21)*10)</f>
        <v>50.442477876106196</v>
      </c>
      <c r="P21" s="187">
        <f>IF(ISERROR('[11]Récolte_N'!$H$15)=TRUE,"",'[11]Récolte_N'!$H$15)</f>
        <v>57000</v>
      </c>
      <c r="Q21" s="317">
        <f>'[2]TR'!$AI177</f>
        <v>19224.467999999997</v>
      </c>
    </row>
    <row r="22" spans="1:17" ht="13.5" customHeight="1">
      <c r="A22" s="23" t="s">
        <v>13</v>
      </c>
      <c r="B22" s="198" t="s">
        <v>29</v>
      </c>
      <c r="C22" s="186">
        <f>IF(ISERROR('[61]Récolte_N'!$F$15)=TRUE,"",'[61]Récolte_N'!$F$15)</f>
        <v>1850</v>
      </c>
      <c r="D22" s="186">
        <f>IF(OR(C22="",C22=0),"",(E22/C22)*10)</f>
        <v>48.648648648648646</v>
      </c>
      <c r="E22" s="187">
        <f>IF(ISERROR('[61]Récolte_N'!$H$15)=TRUE,"",'[61]Récolte_N'!$H$15)</f>
        <v>9000</v>
      </c>
      <c r="F22" s="204">
        <f t="shared" si="4"/>
        <v>11100</v>
      </c>
      <c r="G22" s="317">
        <f>IF(ISERROR('[61]Récolte_N'!$I$15)=TRUE,"",'[61]Récolte_N'!$I$15)</f>
        <v>1800</v>
      </c>
      <c r="H22" s="323">
        <f t="shared" si="5"/>
        <v>2546.737</v>
      </c>
      <c r="I22" s="189">
        <f t="shared" si="3"/>
        <v>-0.2932132371736854</v>
      </c>
      <c r="J22" s="190">
        <f t="shared" si="2"/>
        <v>7200</v>
      </c>
      <c r="K22" s="206">
        <f t="shared" si="6"/>
        <v>8553.262999999999</v>
      </c>
      <c r="L22" s="299"/>
      <c r="M22" s="157" t="s">
        <v>29</v>
      </c>
      <c r="N22" s="186">
        <f>IF(ISERROR('[12]Récolte_N'!$F$15)=TRUE,"",'[12]Récolte_N'!$F$15)</f>
        <v>1900</v>
      </c>
      <c r="O22" s="186">
        <f>IF(OR(N22="",N22=0),"",(P22/N22)*10)</f>
        <v>58.421052631578945</v>
      </c>
      <c r="P22" s="187">
        <f>IF(ISERROR('[12]Récolte_N'!$H$15)=TRUE,"",'[12]Récolte_N'!$H$15)</f>
        <v>11100</v>
      </c>
      <c r="Q22" s="317">
        <f>'[2]TR'!$AI178</f>
        <v>2546.737</v>
      </c>
    </row>
    <row r="23" spans="1:17" ht="13.5" customHeight="1">
      <c r="A23" s="23" t="s">
        <v>13</v>
      </c>
      <c r="B23" s="198" t="s">
        <v>16</v>
      </c>
      <c r="C23" s="186">
        <f>IF(ISERROR('[62]Récolte_N'!$F$15)=TRUE,"",'[62]Récolte_N'!$F$15)</f>
        <v>55717</v>
      </c>
      <c r="D23" s="186">
        <f t="shared" si="0"/>
        <v>65.158066658291</v>
      </c>
      <c r="E23" s="187">
        <f>IF(ISERROR('[62]Récolte_N'!$H$15)=TRUE,"",'[62]Récolte_N'!$H$15)</f>
        <v>363041.2</v>
      </c>
      <c r="F23" s="204">
        <f t="shared" si="4"/>
        <v>376261.2</v>
      </c>
      <c r="G23" s="317">
        <f>IF(ISERROR('[62]Récolte_N'!$I$15)=TRUE,"",'[62]Récolte_N'!$I$15)</f>
        <v>247800</v>
      </c>
      <c r="H23" s="323">
        <f t="shared" si="5"/>
        <v>283625.313</v>
      </c>
      <c r="I23" s="189">
        <f t="shared" si="3"/>
        <v>-0.12631211446208268</v>
      </c>
      <c r="J23" s="190">
        <f t="shared" si="2"/>
        <v>115241.20000000001</v>
      </c>
      <c r="K23" s="206">
        <f t="shared" si="6"/>
        <v>92635.88699999999</v>
      </c>
      <c r="L23" s="299"/>
      <c r="M23" s="157" t="s">
        <v>16</v>
      </c>
      <c r="N23" s="186">
        <f>IF(ISERROR('[13]Récolte_N'!$F$15)=TRUE,"",'[13]Récolte_N'!$F$15)</f>
        <v>58065</v>
      </c>
      <c r="O23" s="186">
        <f aca="true" t="shared" si="7" ref="O23:O31">IF(OR(N23="",N23=0),"",(P23/N23)*10)</f>
        <v>64.80000000000001</v>
      </c>
      <c r="P23" s="187">
        <f>IF(ISERROR('[13]Récolte_N'!$H$15)=TRUE,"",'[13]Récolte_N'!$H$15)</f>
        <v>376261.2</v>
      </c>
      <c r="Q23" s="317">
        <f>'[2]TR'!$AI179</f>
        <v>283625.313</v>
      </c>
    </row>
    <row r="24" spans="1:17" ht="13.5" customHeight="1">
      <c r="A24" s="23" t="s">
        <v>13</v>
      </c>
      <c r="B24" s="198" t="s">
        <v>17</v>
      </c>
      <c r="C24" s="186">
        <f>IF(ISERROR('[63]Récolte_N'!$F$15)=TRUE,"",'[63]Récolte_N'!$F$15)</f>
        <v>44735</v>
      </c>
      <c r="D24" s="186">
        <f t="shared" si="0"/>
        <v>57.83838158041802</v>
      </c>
      <c r="E24" s="187">
        <f>IF(ISERROR('[63]Récolte_N'!$H$15)=TRUE,"",'[63]Récolte_N'!$H$15)</f>
        <v>258740</v>
      </c>
      <c r="F24" s="204">
        <f t="shared" si="4"/>
        <v>397700</v>
      </c>
      <c r="G24" s="317">
        <f>IF(ISERROR('[63]Récolte_N'!$I$15)=TRUE,"",'[63]Récolte_N'!$I$15)</f>
        <v>111000</v>
      </c>
      <c r="H24" s="323">
        <f t="shared" si="5"/>
        <v>216571.33499999996</v>
      </c>
      <c r="I24" s="189">
        <f t="shared" si="3"/>
        <v>-0.48746679702556195</v>
      </c>
      <c r="J24" s="190">
        <f t="shared" si="2"/>
        <v>147740</v>
      </c>
      <c r="K24" s="206">
        <f t="shared" si="6"/>
        <v>181128.66500000004</v>
      </c>
      <c r="L24" s="299"/>
      <c r="M24" s="157" t="s">
        <v>17</v>
      </c>
      <c r="N24" s="186">
        <f>IF(ISERROR('[14]Récolte_N'!$F$15)=TRUE,"",'[14]Récolte_N'!$F$15)</f>
        <v>63590</v>
      </c>
      <c r="O24" s="186">
        <f t="shared" si="7"/>
        <v>62.54128007548356</v>
      </c>
      <c r="P24" s="187">
        <f>IF(ISERROR('[14]Récolte_N'!$H$15)=TRUE,"",'[14]Récolte_N'!$H$15)</f>
        <v>397700</v>
      </c>
      <c r="Q24" s="317">
        <f>'[2]TR'!$AI180</f>
        <v>216571.33499999996</v>
      </c>
    </row>
    <row r="25" spans="1:17" ht="13.5" customHeight="1">
      <c r="A25" s="23" t="s">
        <v>13</v>
      </c>
      <c r="B25" s="198" t="s">
        <v>18</v>
      </c>
      <c r="C25" s="186">
        <f>IF(ISERROR('[64]Récolte_N'!$F$15)=TRUE,"",'[64]Récolte_N'!$F$15)</f>
        <v>26500</v>
      </c>
      <c r="D25" s="186">
        <f t="shared" si="0"/>
        <v>52.83018867924528</v>
      </c>
      <c r="E25" s="187">
        <f>IF(ISERROR('[64]Récolte_N'!$H$15)=TRUE,"",'[64]Récolte_N'!$H$15)</f>
        <v>140000</v>
      </c>
      <c r="F25" s="204">
        <f t="shared" si="4"/>
        <v>163500</v>
      </c>
      <c r="G25" s="317">
        <f>IF(ISERROR('[64]Récolte_N'!$I$15)=TRUE,"",'[64]Récolte_N'!$I$15)</f>
        <v>64500</v>
      </c>
      <c r="H25" s="323">
        <f t="shared" si="5"/>
        <v>91840.5</v>
      </c>
      <c r="I25" s="189">
        <f t="shared" si="3"/>
        <v>-0.29769546115275936</v>
      </c>
      <c r="J25" s="190">
        <f t="shared" si="2"/>
        <v>75500</v>
      </c>
      <c r="K25" s="206">
        <f t="shared" si="6"/>
        <v>71659.5</v>
      </c>
      <c r="L25" s="299"/>
      <c r="M25" s="157" t="s">
        <v>18</v>
      </c>
      <c r="N25" s="186">
        <f>IF(ISERROR('[15]Récolte_N'!$F$15)=TRUE,"",'[15]Récolte_N'!$F$15)</f>
        <v>29000</v>
      </c>
      <c r="O25" s="186">
        <f t="shared" si="7"/>
        <v>56.37931034482759</v>
      </c>
      <c r="P25" s="187">
        <f>IF(ISERROR('[15]Récolte_N'!$H$15)=TRUE,"",'[15]Récolte_N'!$H$15)</f>
        <v>163500</v>
      </c>
      <c r="Q25" s="317">
        <f>'[2]TR'!$AI181</f>
        <v>91840.5</v>
      </c>
    </row>
    <row r="26" spans="1:17" ht="13.5" customHeight="1">
      <c r="A26" s="23" t="s">
        <v>13</v>
      </c>
      <c r="B26" s="198" t="s">
        <v>19</v>
      </c>
      <c r="C26" s="186">
        <f>IF(ISERROR('[65]Récolte_N'!$F$15)=TRUE,"",'[65]Récolte_N'!$F$15)</f>
        <v>1380</v>
      </c>
      <c r="D26" s="186">
        <f t="shared" si="0"/>
        <v>65</v>
      </c>
      <c r="E26" s="187">
        <f>IF(ISERROR('[65]Récolte_N'!$H$15)=TRUE,"",'[65]Récolte_N'!$H$15)</f>
        <v>8970</v>
      </c>
      <c r="F26" s="204">
        <f t="shared" si="4"/>
        <v>8959</v>
      </c>
      <c r="G26" s="317">
        <f>IF(ISERROR('[65]Récolte_N'!$I$15)=TRUE,"",'[65]Récolte_N'!$I$15)</f>
        <v>5700</v>
      </c>
      <c r="H26" s="323">
        <f t="shared" si="5"/>
        <v>4719.476000000001</v>
      </c>
      <c r="I26" s="189">
        <f t="shared" si="3"/>
        <v>0.20776120060786396</v>
      </c>
      <c r="J26" s="190">
        <f t="shared" si="2"/>
        <v>3270</v>
      </c>
      <c r="K26" s="206">
        <f t="shared" si="6"/>
        <v>4239.523999999999</v>
      </c>
      <c r="L26" s="299"/>
      <c r="M26" s="157" t="s">
        <v>19</v>
      </c>
      <c r="N26" s="186">
        <f>IF(ISERROR('[16]Récolte_N'!$F$15)=TRUE,"",'[16]Récolte_N'!$F$15)</f>
        <v>1445</v>
      </c>
      <c r="O26" s="186">
        <f t="shared" si="7"/>
        <v>62</v>
      </c>
      <c r="P26" s="187">
        <f>IF(ISERROR('[16]Récolte_N'!$H$15)=TRUE,"",'[16]Récolte_N'!$H$15)</f>
        <v>8959</v>
      </c>
      <c r="Q26" s="317">
        <f>'[2]TR'!$AI182</f>
        <v>4719.476000000001</v>
      </c>
    </row>
    <row r="27" spans="1:17" ht="13.5" customHeight="1">
      <c r="A27" s="23" t="s">
        <v>13</v>
      </c>
      <c r="B27" s="198" t="s">
        <v>20</v>
      </c>
      <c r="C27" s="186">
        <f>IF(ISERROR('[66]Récolte_N'!$F$15)=TRUE,"",'[66]Récolte_N'!$F$15)</f>
        <v>21950</v>
      </c>
      <c r="D27" s="186">
        <f t="shared" si="0"/>
        <v>45.526195899772205</v>
      </c>
      <c r="E27" s="187">
        <f>IF(ISERROR('[66]Récolte_N'!$H$15)=TRUE,"",'[66]Récolte_N'!$H$15)</f>
        <v>99930</v>
      </c>
      <c r="F27" s="204">
        <f t="shared" si="4"/>
        <v>152880</v>
      </c>
      <c r="G27" s="317">
        <f>IF(ISERROR('[66]Récolte_N'!$I$15)=TRUE,"",'[66]Récolte_N'!$I$15)</f>
        <v>42000</v>
      </c>
      <c r="H27" s="323">
        <f t="shared" si="5"/>
        <v>65669.39</v>
      </c>
      <c r="I27" s="189">
        <f t="shared" si="3"/>
        <v>-0.3604326155610704</v>
      </c>
      <c r="J27" s="190">
        <f t="shared" si="2"/>
        <v>57930</v>
      </c>
      <c r="K27" s="206">
        <f t="shared" si="6"/>
        <v>87210.61</v>
      </c>
      <c r="L27" s="299"/>
      <c r="M27" s="157" t="s">
        <v>20</v>
      </c>
      <c r="N27" s="186">
        <f>IF(ISERROR('[17]Récolte_N'!$F$15)=TRUE,"",'[17]Récolte_N'!$F$15)</f>
        <v>27300</v>
      </c>
      <c r="O27" s="186">
        <f t="shared" si="7"/>
        <v>56</v>
      </c>
      <c r="P27" s="187">
        <f>IF(ISERROR('[17]Récolte_N'!$H$15)=TRUE,"",'[17]Récolte_N'!$H$15)</f>
        <v>152880</v>
      </c>
      <c r="Q27" s="317">
        <f>'[2]TR'!$AI183</f>
        <v>65669.39</v>
      </c>
    </row>
    <row r="28" spans="1:17" ht="13.5" customHeight="1">
      <c r="A28" s="23" t="s">
        <v>13</v>
      </c>
      <c r="B28" s="198" t="s">
        <v>21</v>
      </c>
      <c r="C28" s="186">
        <f>IF(ISERROR('[67]Récolte_N'!$F$15)=TRUE,"",'[67]Récolte_N'!$F$15)</f>
        <v>1000</v>
      </c>
      <c r="D28" s="186">
        <f t="shared" si="0"/>
        <v>51.7</v>
      </c>
      <c r="E28" s="187">
        <f>IF(ISERROR('[67]Récolte_N'!$H$15)=TRUE,"",'[67]Récolte_N'!$H$15)</f>
        <v>5170</v>
      </c>
      <c r="F28" s="204">
        <f t="shared" si="4"/>
        <v>8304</v>
      </c>
      <c r="G28" s="317">
        <f>IF(ISERROR('[67]Récolte_N'!$I$15)=TRUE,"",'[67]Récolte_N'!$I$15)</f>
        <v>2700</v>
      </c>
      <c r="H28" s="323">
        <f t="shared" si="5"/>
        <v>3216.7549999999997</v>
      </c>
      <c r="I28" s="189">
        <f t="shared" si="3"/>
        <v>-0.16064481130829045</v>
      </c>
      <c r="J28" s="190">
        <f t="shared" si="2"/>
        <v>2470</v>
      </c>
      <c r="K28" s="206">
        <f t="shared" si="6"/>
        <v>5087.245000000001</v>
      </c>
      <c r="L28" s="299"/>
      <c r="M28" s="157" t="s">
        <v>21</v>
      </c>
      <c r="N28" s="186">
        <f>IF(ISERROR('[18]Récolte_N'!$F$15)=TRUE,"",'[18]Récolte_N'!$F$15)</f>
        <v>1384</v>
      </c>
      <c r="O28" s="186">
        <f t="shared" si="7"/>
        <v>60</v>
      </c>
      <c r="P28" s="187">
        <f>IF(ISERROR('[18]Récolte_N'!$H$15)=TRUE,"",'[18]Récolte_N'!$H$15)</f>
        <v>8304</v>
      </c>
      <c r="Q28" s="317">
        <f>'[2]TR'!$AI184</f>
        <v>3216.7549999999997</v>
      </c>
    </row>
    <row r="29" spans="2:17" ht="12">
      <c r="B29" s="198" t="s">
        <v>30</v>
      </c>
      <c r="C29" s="186">
        <f>IF(ISERROR('[68]Récolte_N'!$F$15)=TRUE,"",'[68]Récolte_N'!$F$15)</f>
        <v>8350</v>
      </c>
      <c r="D29" s="186">
        <f t="shared" si="0"/>
        <v>57.70059880239521</v>
      </c>
      <c r="E29" s="187">
        <f>IF(ISERROR('[68]Récolte_N'!$H$15)=TRUE,"",'[68]Récolte_N'!$H$15)</f>
        <v>48180</v>
      </c>
      <c r="F29" s="204">
        <f t="shared" si="4"/>
        <v>57120</v>
      </c>
      <c r="G29" s="317">
        <f>IF(ISERROR('[68]Récolte_N'!$I$15)=TRUE,"",'[68]Récolte_N'!$I$15)</f>
        <v>22500</v>
      </c>
      <c r="H29" s="323">
        <f t="shared" si="5"/>
        <v>25886.081000000006</v>
      </c>
      <c r="I29" s="189">
        <f t="shared" si="3"/>
        <v>-0.13080701555403484</v>
      </c>
      <c r="J29" s="190">
        <f t="shared" si="2"/>
        <v>25680</v>
      </c>
      <c r="K29" s="206">
        <f t="shared" si="6"/>
        <v>31233.918999999994</v>
      </c>
      <c r="M29" s="157" t="s">
        <v>30</v>
      </c>
      <c r="N29" s="186">
        <f>IF(ISERROR('[19]Récolte_N'!$F$15)=TRUE,"",'[19]Récolte_N'!$F$15)</f>
        <v>9800</v>
      </c>
      <c r="O29" s="186">
        <f t="shared" si="7"/>
        <v>58.285714285714285</v>
      </c>
      <c r="P29" s="187">
        <f>IF(ISERROR('[19]Récolte_N'!$H$15)=TRUE,"",'[19]Récolte_N'!$H$15)</f>
        <v>57120</v>
      </c>
      <c r="Q29" s="317">
        <f>'[2]TR'!$AI185</f>
        <v>25886.081000000006</v>
      </c>
    </row>
    <row r="30" spans="2:17" ht="12">
      <c r="B30" s="198" t="s">
        <v>22</v>
      </c>
      <c r="C30" s="186">
        <f>IF(ISERROR('[69]Récolte_N'!$F$15)=TRUE,"",'[69]Récolte_N'!$F$15)</f>
        <v>46772</v>
      </c>
      <c r="D30" s="186">
        <f t="shared" si="0"/>
        <v>44.48644488155306</v>
      </c>
      <c r="E30" s="187">
        <f>IF(ISERROR('[69]Récolte_N'!$H$15)=TRUE,"",'[69]Récolte_N'!$H$15)</f>
        <v>208072</v>
      </c>
      <c r="F30" s="187">
        <f>P30</f>
        <v>221752</v>
      </c>
      <c r="G30" s="317">
        <f>IF(ISERROR('[69]Récolte_N'!$I$15)=TRUE,"",'[69]Récolte_N'!$I$15)</f>
        <v>55000</v>
      </c>
      <c r="H30" s="323">
        <f t="shared" si="5"/>
        <v>69803.17599999999</v>
      </c>
      <c r="I30" s="189">
        <f t="shared" si="3"/>
        <v>-0.21207023588726093</v>
      </c>
      <c r="J30" s="190">
        <f t="shared" si="2"/>
        <v>153072</v>
      </c>
      <c r="K30" s="206">
        <f t="shared" si="6"/>
        <v>151948.82400000002</v>
      </c>
      <c r="L30"/>
      <c r="M30" s="157" t="s">
        <v>22</v>
      </c>
      <c r="N30" s="186">
        <f>IF(ISERROR('[20]Récolte_N'!$F$15)=TRUE,"",'[20]Récolte_N'!$F$15)</f>
        <v>45504</v>
      </c>
      <c r="O30" s="186">
        <f t="shared" si="7"/>
        <v>48.73241912798875</v>
      </c>
      <c r="P30" s="187">
        <f>IF(ISERROR('[20]Récolte_N'!$H$15)=TRUE,"",'[20]Récolte_N'!$H$15)</f>
        <v>221752</v>
      </c>
      <c r="Q30" s="317">
        <f>'[2]TR'!$AI186</f>
        <v>69803.17599999999</v>
      </c>
    </row>
    <row r="31" spans="2:17" ht="12">
      <c r="B31" s="198" t="s">
        <v>23</v>
      </c>
      <c r="C31" s="186">
        <f>IF(ISERROR('[70]Récolte_N'!$F$15)=TRUE,"",'[70]Récolte_N'!$F$15)</f>
        <v>6600</v>
      </c>
      <c r="D31" s="186">
        <f t="shared" si="0"/>
        <v>43.659090909090914</v>
      </c>
      <c r="E31" s="187">
        <f>IF(ISERROR('[70]Récolte_N'!$H$15)=TRUE,"",'[70]Récolte_N'!$H$15)</f>
        <v>28815</v>
      </c>
      <c r="F31" s="187">
        <f>P31</f>
        <v>26335</v>
      </c>
      <c r="G31" s="317">
        <f>IF(ISERROR('[70]Récolte_N'!$I$15)=TRUE,"",'[70]Récolte_N'!$I$15)</f>
        <v>2300</v>
      </c>
      <c r="H31" s="317">
        <f>Q31</f>
        <v>2489.88</v>
      </c>
      <c r="I31" s="189">
        <f t="shared" si="3"/>
        <v>-0.07626070332706802</v>
      </c>
      <c r="J31" s="190">
        <f t="shared" si="2"/>
        <v>26515</v>
      </c>
      <c r="K31" s="191">
        <f>P31-H31</f>
        <v>23845.12</v>
      </c>
      <c r="M31" s="157" t="s">
        <v>23</v>
      </c>
      <c r="N31" s="186">
        <f>IF(ISERROR('[21]Récolte_N'!$F$15)=TRUE,"",'[21]Récolte_N'!$F$15)</f>
        <v>6400</v>
      </c>
      <c r="O31" s="186">
        <f t="shared" si="7"/>
        <v>41.1484375</v>
      </c>
      <c r="P31" s="187">
        <f>IF(ISERROR('[21]Récolte_N'!$H$15)=TRUE,"",'[21]Récolte_N'!$H$15)</f>
        <v>26335</v>
      </c>
      <c r="Q31" s="317">
        <f>'[2]TR'!$AI187</f>
        <v>2489.88</v>
      </c>
    </row>
    <row r="32" spans="2:17" ht="12.75">
      <c r="B32" s="146"/>
      <c r="C32" s="207"/>
      <c r="D32" s="207"/>
      <c r="E32" s="53"/>
      <c r="F32" s="208"/>
      <c r="G32" s="209"/>
      <c r="H32" s="209"/>
      <c r="I32" s="210"/>
      <c r="J32" s="211"/>
      <c r="K32" s="212"/>
      <c r="M32" s="157"/>
      <c r="N32" s="214"/>
      <c r="O32" s="214"/>
      <c r="P32" s="214"/>
      <c r="Q32" s="209"/>
    </row>
    <row r="33" spans="2:17" ht="15.75" thickBot="1">
      <c r="B33" s="217" t="s">
        <v>24</v>
      </c>
      <c r="C33" s="218">
        <f>IF(SUM(C12:C31)=0,"",SUM(C12:C31))</f>
        <v>387004</v>
      </c>
      <c r="D33" s="218">
        <f>IF(OR(C33="",C33=0),"",(E33/C33)*10)</f>
        <v>53.012325454000475</v>
      </c>
      <c r="E33" s="218">
        <f>IF(SUM(E12:E31)=0,"",SUM(E12:E31))</f>
        <v>2051598.2</v>
      </c>
      <c r="F33" s="219">
        <f>IF(SUM(F12:F31)=0,"",SUM(F12:F31))</f>
        <v>2289571.2</v>
      </c>
      <c r="G33" s="220">
        <f>IF(SUM(G12:G31)=0,"",SUM(G12:G31))</f>
        <v>785150</v>
      </c>
      <c r="H33" s="221">
        <f>IF(SUM(H12:H31)=0,"",SUM(H12:H31))</f>
        <v>1004967.427</v>
      </c>
      <c r="I33" s="222">
        <f>IF(OR(G33=0,G33=""),"",(G33/H33)-1)</f>
        <v>-0.218730897235339</v>
      </c>
      <c r="J33" s="223">
        <f>SUM(J12:J31)</f>
        <v>1266448.2</v>
      </c>
      <c r="K33" s="224">
        <f>SUM(K12:K31)</f>
        <v>1284603.7730000003</v>
      </c>
      <c r="M33" s="227" t="s">
        <v>24</v>
      </c>
      <c r="N33" s="301">
        <f>IF(SUM(N12:N31)=0,"",SUM(N12:N31))</f>
        <v>413518</v>
      </c>
      <c r="O33" s="301">
        <f>IF(OR(N33="",N33=0),"",(P33/N33)*10)</f>
        <v>55.36811456816874</v>
      </c>
      <c r="P33" s="223">
        <f>IF(SUM(P12:P31)=0,"",SUM(P12:P31))</f>
        <v>2289571.2</v>
      </c>
      <c r="Q33" s="302">
        <f>IF(SUM(Q12:Q31)=0,"",SUM(Q12:Q31))</f>
        <v>1004967.427</v>
      </c>
    </row>
    <row r="34" spans="2:10" ht="12.75" thickTop="1">
      <c r="B34" s="234"/>
      <c r="C34" s="235"/>
      <c r="D34" s="296"/>
      <c r="E34" s="235"/>
      <c r="F34" s="235"/>
      <c r="G34" s="235"/>
      <c r="H34" s="236"/>
      <c r="I34" s="237"/>
      <c r="J34" s="238"/>
    </row>
    <row r="35" spans="2:10" ht="12">
      <c r="B35" s="239" t="s">
        <v>47</v>
      </c>
      <c r="C35" s="240">
        <f>N33</f>
        <v>413518</v>
      </c>
      <c r="D35" s="240">
        <f>(E35/C35)*10</f>
        <v>55.36811456816874</v>
      </c>
      <c r="E35" s="240">
        <f>P33</f>
        <v>2289571.2</v>
      </c>
      <c r="G35" s="240">
        <f>Q33</f>
        <v>1004967.427</v>
      </c>
      <c r="H35" s="236"/>
      <c r="I35" s="237"/>
      <c r="J35" s="238"/>
    </row>
    <row r="36" spans="2:10" ht="12">
      <c r="B36" s="239" t="s">
        <v>48</v>
      </c>
      <c r="C36" s="242"/>
      <c r="D36" s="243"/>
      <c r="E36" s="242"/>
      <c r="G36" s="242"/>
      <c r="H36" s="236"/>
      <c r="I36" s="237"/>
      <c r="J36" s="238"/>
    </row>
    <row r="37" spans="2:10" ht="12">
      <c r="B37" s="239" t="s">
        <v>25</v>
      </c>
      <c r="C37" s="244">
        <f>IF(OR(C33="",C33=0),"",(C33/C35)-1)</f>
        <v>-0.06411812786867799</v>
      </c>
      <c r="D37" s="244">
        <f>IF(OR(D33="",D33=0),"",(D33/D35)-1)</f>
        <v>-0.04254775754135243</v>
      </c>
      <c r="E37" s="244">
        <f>IF(OR(E33="",E33=0),"",(E33/E35)-1)</f>
        <v>-0.10393780285146847</v>
      </c>
      <c r="G37" s="244">
        <f>IF(OR(G33="",G33=0),"",(G33/G35)-1)</f>
        <v>-0.218730897235339</v>
      </c>
      <c r="H37" s="236"/>
      <c r="I37" s="237"/>
      <c r="J37" s="238"/>
    </row>
    <row r="38" ht="11.25" thickBot="1"/>
    <row r="39" spans="2:8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</row>
    <row r="40" spans="2:8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</row>
    <row r="41" spans="2:8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</row>
    <row r="42" spans="2:8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</row>
    <row r="43" spans="2:8" ht="12">
      <c r="B43" s="185" t="s">
        <v>8</v>
      </c>
      <c r="C43" s="99">
        <f>'[22]TR'!$AI168</f>
        <v>24944.3</v>
      </c>
      <c r="D43" s="52">
        <f>'[2]TR'!$AF168</f>
        <v>35138.841</v>
      </c>
      <c r="E43" s="264">
        <f>IF(OR(G12="",G12=0),"",C43/G12)</f>
        <v>0.9377556390977443</v>
      </c>
      <c r="F43" s="74">
        <f>IF(OR(H12="",H12=0),"",D43/H12)</f>
        <v>0.9657600123744489</v>
      </c>
      <c r="G43" s="265">
        <f>IF(OR(E43="",E43=0),"",(E43-F43)*100)</f>
        <v>-2.8004373276704575</v>
      </c>
      <c r="H43" s="236">
        <f>IF(E12="","",(G12/E12))</f>
        <v>0.28579102874026324</v>
      </c>
    </row>
    <row r="44" spans="2:8" ht="12">
      <c r="B44" s="198" t="s">
        <v>31</v>
      </c>
      <c r="C44" s="52">
        <f>'[22]TR'!$AI169</f>
        <v>55823</v>
      </c>
      <c r="D44" s="52">
        <f>'[2]TR'!$AF169</f>
        <v>67279.275</v>
      </c>
      <c r="E44" s="74">
        <f>IF(OR(G13="",G13=0),"",C44/G13)</f>
        <v>0.7543648648648649</v>
      </c>
      <c r="F44" s="74">
        <f>IF(OR(H13="",H13=0),"",D44/H13)</f>
        <v>0.9189035646890564</v>
      </c>
      <c r="G44" s="265">
        <f>IF(OR(E44="",E44=0),"",(E44-F44)*100)</f>
        <v>-16.453869982419157</v>
      </c>
      <c r="H44" s="236">
        <f>IF(E13="","",(G13/E13))</f>
        <v>0.19916565738124076</v>
      </c>
    </row>
    <row r="45" spans="2:8" ht="12">
      <c r="B45" s="198" t="s">
        <v>9</v>
      </c>
      <c r="C45" s="52">
        <f>'[22]TR'!$AI170</f>
        <v>28484.1</v>
      </c>
      <c r="D45" s="52">
        <f>'[2]TR'!$AF170</f>
        <v>29276.426000000003</v>
      </c>
      <c r="E45" s="74">
        <f aca="true" t="shared" si="8" ref="E45:F62">IF(OR(G14="",G14=0),"",C45/G14)</f>
        <v>0.8901281249999999</v>
      </c>
      <c r="F45" s="74">
        <f t="shared" si="8"/>
        <v>0.9255731579596473</v>
      </c>
      <c r="G45" s="265">
        <f aca="true" t="shared" si="9" ref="G45:G61">IF(OR(E45="",E45=0),"",(E45-F45)*100)</f>
        <v>-3.5445032959647405</v>
      </c>
      <c r="H45" s="236">
        <f>IF(E14="","",(G14/E14))</f>
        <v>0.24752475247524752</v>
      </c>
    </row>
    <row r="46" spans="2:8" ht="12">
      <c r="B46" s="198" t="s">
        <v>28</v>
      </c>
      <c r="C46" s="52">
        <f>'[22]TR'!$AI171</f>
        <v>9475.6</v>
      </c>
      <c r="D46" s="52">
        <f>'[2]TR'!$AF171</f>
        <v>11917.058000000003</v>
      </c>
      <c r="E46" s="74">
        <f t="shared" si="8"/>
        <v>0.8239652173913043</v>
      </c>
      <c r="F46" s="74">
        <f t="shared" si="8"/>
        <v>0.9173625627522745</v>
      </c>
      <c r="G46" s="265">
        <f t="shared" si="9"/>
        <v>-9.33973453609701</v>
      </c>
      <c r="H46" s="236">
        <f>IF(E15="","",(G15/E15))</f>
        <v>0.34628124059018367</v>
      </c>
    </row>
    <row r="47" spans="2:8" ht="12">
      <c r="B47" s="198" t="s">
        <v>10</v>
      </c>
      <c r="C47" s="52">
        <f>'[22]TR'!$AI172</f>
        <v>3028.2</v>
      </c>
      <c r="D47" s="52">
        <f>'[2]TR'!$AF172</f>
        <v>3476.623</v>
      </c>
      <c r="E47" s="74">
        <f t="shared" si="8"/>
        <v>0.9463124999999999</v>
      </c>
      <c r="F47" s="74">
        <f t="shared" si="8"/>
        <v>0.8682759693740318</v>
      </c>
      <c r="G47" s="265">
        <f t="shared" si="9"/>
        <v>7.803653062596805</v>
      </c>
      <c r="H47" s="236">
        <f aca="true" t="shared" si="10" ref="H47:H62">IF(E16="","",(G16/E16))</f>
        <v>0.38095238095238093</v>
      </c>
    </row>
    <row r="48" spans="2:8" ht="12">
      <c r="B48" s="198" t="s">
        <v>11</v>
      </c>
      <c r="C48" s="52">
        <f>'[22]TR'!$AI173</f>
        <v>4457.4</v>
      </c>
      <c r="D48" s="52">
        <f>'[2]TR'!$AF173</f>
        <v>5729.696</v>
      </c>
      <c r="E48" s="74">
        <f>IF(OR(G17="",G17=0),"",C48/G17)</f>
        <v>0.969</v>
      </c>
      <c r="F48" s="74">
        <f t="shared" si="8"/>
        <v>0.9654746157695814</v>
      </c>
      <c r="G48" s="265">
        <f t="shared" si="9"/>
        <v>0.35253842304185934</v>
      </c>
      <c r="H48" s="236">
        <f t="shared" si="10"/>
        <v>0.40350877192982454</v>
      </c>
    </row>
    <row r="49" spans="2:8" ht="12">
      <c r="B49" s="198" t="s">
        <v>12</v>
      </c>
      <c r="C49" s="52">
        <f>'[22]TR'!$AI174</f>
        <v>30575.4</v>
      </c>
      <c r="D49" s="52">
        <f>'[2]TR'!$AF174</f>
        <v>36276.958000000006</v>
      </c>
      <c r="E49" s="74">
        <f t="shared" si="8"/>
        <v>0.9554812500000001</v>
      </c>
      <c r="F49" s="74">
        <f t="shared" si="8"/>
        <v>0.94188013585813</v>
      </c>
      <c r="G49" s="265">
        <f t="shared" si="9"/>
        <v>1.360111414187004</v>
      </c>
      <c r="H49" s="236">
        <f t="shared" si="10"/>
        <v>0.2771762667821568</v>
      </c>
    </row>
    <row r="50" spans="2:8" ht="12">
      <c r="B50" s="198" t="s">
        <v>14</v>
      </c>
      <c r="C50" s="52">
        <f>'[22]TR'!$AI175</f>
        <v>2605.9</v>
      </c>
      <c r="D50" s="52">
        <f>'[2]TR'!$AF175</f>
        <v>3405.848</v>
      </c>
      <c r="E50" s="74">
        <f t="shared" si="8"/>
        <v>0.9476</v>
      </c>
      <c r="F50" s="74">
        <f t="shared" si="8"/>
        <v>0.9328284258598373</v>
      </c>
      <c r="G50" s="265">
        <f t="shared" si="9"/>
        <v>1.4771574140162724</v>
      </c>
      <c r="H50" s="236">
        <f t="shared" si="10"/>
        <v>0.20912547528517111</v>
      </c>
    </row>
    <row r="51" spans="2:8" ht="12">
      <c r="B51" s="198" t="s">
        <v>27</v>
      </c>
      <c r="C51" s="52">
        <f>'[22]TR'!$AI176</f>
        <v>14235.4</v>
      </c>
      <c r="D51" s="52">
        <f>'[2]TR'!$AF176</f>
        <v>12664.582</v>
      </c>
      <c r="E51" s="74">
        <f t="shared" si="8"/>
        <v>0.9683945578231292</v>
      </c>
      <c r="F51" s="74">
        <f t="shared" si="8"/>
        <v>0.9707345119428048</v>
      </c>
      <c r="G51" s="265">
        <f t="shared" si="9"/>
        <v>-0.23399541196755802</v>
      </c>
      <c r="H51" s="236">
        <f t="shared" si="10"/>
        <v>0.4500229603551202</v>
      </c>
    </row>
    <row r="52" spans="2:8" ht="12">
      <c r="B52" s="198" t="s">
        <v>15</v>
      </c>
      <c r="C52" s="52">
        <f>'[22]TR'!$AI177</f>
        <v>27245.9</v>
      </c>
      <c r="D52" s="52">
        <f>'[2]TR'!$AF177</f>
        <v>18463.484999999997</v>
      </c>
      <c r="E52" s="74">
        <f t="shared" si="8"/>
        <v>0.9559964912280702</v>
      </c>
      <c r="F52" s="74">
        <f t="shared" si="8"/>
        <v>0.9604159137199532</v>
      </c>
      <c r="G52" s="265">
        <f t="shared" si="9"/>
        <v>-0.4419422491882985</v>
      </c>
      <c r="H52" s="236">
        <f t="shared" si="10"/>
        <v>0.3877551020408163</v>
      </c>
    </row>
    <row r="53" spans="2:8" ht="12">
      <c r="B53" s="198" t="s">
        <v>29</v>
      </c>
      <c r="C53" s="52">
        <f>'[22]TR'!$AI178</f>
        <v>1759.4</v>
      </c>
      <c r="D53" s="52">
        <f>'[2]TR'!$AF178</f>
        <v>2518.037</v>
      </c>
      <c r="E53" s="74">
        <f t="shared" si="8"/>
        <v>0.9774444444444444</v>
      </c>
      <c r="F53" s="74">
        <f t="shared" si="8"/>
        <v>0.988730677726047</v>
      </c>
      <c r="G53" s="265">
        <f t="shared" si="9"/>
        <v>-1.1286233281602498</v>
      </c>
      <c r="H53" s="236">
        <f t="shared" si="10"/>
        <v>0.2</v>
      </c>
    </row>
    <row r="54" spans="2:8" ht="12">
      <c r="B54" s="198" t="s">
        <v>16</v>
      </c>
      <c r="C54" s="52">
        <f>'[22]TR'!$AI179</f>
        <v>247428.7</v>
      </c>
      <c r="D54" s="52">
        <f>'[2]TR'!$AF179</f>
        <v>278512.06200000003</v>
      </c>
      <c r="E54" s="74">
        <f t="shared" si="8"/>
        <v>0.998501614205004</v>
      </c>
      <c r="F54" s="74">
        <f t="shared" si="8"/>
        <v>0.9819718101113211</v>
      </c>
      <c r="G54" s="265">
        <f t="shared" si="9"/>
        <v>1.6529804093682987</v>
      </c>
      <c r="H54" s="236">
        <f t="shared" si="10"/>
        <v>0.6825671576669535</v>
      </c>
    </row>
    <row r="55" spans="2:8" ht="12">
      <c r="B55" s="198" t="s">
        <v>17</v>
      </c>
      <c r="C55" s="52">
        <f>'[22]TR'!$AI180</f>
        <v>105695.4</v>
      </c>
      <c r="D55" s="52">
        <f>'[2]TR'!$AF180</f>
        <v>204659.63</v>
      </c>
      <c r="E55" s="74">
        <f t="shared" si="8"/>
        <v>0.9522108108108107</v>
      </c>
      <c r="F55" s="74">
        <f t="shared" si="8"/>
        <v>0.9449986998510216</v>
      </c>
      <c r="G55" s="265">
        <f t="shared" si="9"/>
        <v>0.7212110959789131</v>
      </c>
      <c r="H55" s="236">
        <f t="shared" si="10"/>
        <v>0.4290020870371802</v>
      </c>
    </row>
    <row r="56" spans="2:8" ht="12">
      <c r="B56" s="198" t="s">
        <v>18</v>
      </c>
      <c r="C56" s="52">
        <f>'[22]TR'!$AI181</f>
        <v>62555.3</v>
      </c>
      <c r="D56" s="52">
        <f>'[2]TR'!$AF181</f>
        <v>86335.61300000001</v>
      </c>
      <c r="E56" s="74">
        <f t="shared" si="8"/>
        <v>0.9698496124031009</v>
      </c>
      <c r="F56" s="74">
        <f t="shared" si="8"/>
        <v>0.9400603546365711</v>
      </c>
      <c r="G56" s="265">
        <f t="shared" si="9"/>
        <v>2.978925776652974</v>
      </c>
      <c r="H56" s="236">
        <f t="shared" si="10"/>
        <v>0.4607142857142857</v>
      </c>
    </row>
    <row r="57" spans="2:8" ht="12">
      <c r="B57" s="198" t="s">
        <v>19</v>
      </c>
      <c r="C57" s="52">
        <f>'[22]TR'!$AI182</f>
        <v>3702.3</v>
      </c>
      <c r="D57" s="52">
        <f>'[2]TR'!$AF182</f>
        <v>4432.486</v>
      </c>
      <c r="E57" s="74">
        <f t="shared" si="8"/>
        <v>0.6495263157894737</v>
      </c>
      <c r="F57" s="74">
        <f t="shared" si="8"/>
        <v>0.9391902829890436</v>
      </c>
      <c r="G57" s="265">
        <f t="shared" si="9"/>
        <v>-28.96639671995699</v>
      </c>
      <c r="H57" s="236">
        <f t="shared" si="10"/>
        <v>0.6354515050167224</v>
      </c>
    </row>
    <row r="58" spans="2:8" ht="12">
      <c r="B58" s="198" t="s">
        <v>20</v>
      </c>
      <c r="C58" s="52">
        <f>'[22]TR'!$AI183</f>
        <v>34755.8</v>
      </c>
      <c r="D58" s="52">
        <f>'[2]TR'!$AF183</f>
        <v>60636.30900000001</v>
      </c>
      <c r="E58" s="74">
        <f t="shared" si="8"/>
        <v>0.8275190476190477</v>
      </c>
      <c r="F58" s="74">
        <f t="shared" si="8"/>
        <v>0.9233572749800175</v>
      </c>
      <c r="G58" s="265">
        <f t="shared" si="9"/>
        <v>-9.58382273609698</v>
      </c>
      <c r="H58" s="236">
        <f t="shared" si="10"/>
        <v>0.4202942059441609</v>
      </c>
    </row>
    <row r="59" spans="2:8" ht="12">
      <c r="B59" s="198" t="s">
        <v>21</v>
      </c>
      <c r="C59" s="52">
        <f>'[22]TR'!$AI184</f>
        <v>2652.2</v>
      </c>
      <c r="D59" s="52">
        <f>'[2]TR'!$AF184</f>
        <v>3071.455</v>
      </c>
      <c r="E59" s="74">
        <f t="shared" si="8"/>
        <v>0.9822962962962962</v>
      </c>
      <c r="F59" s="74">
        <f t="shared" si="8"/>
        <v>0.9548302559567018</v>
      </c>
      <c r="G59" s="265">
        <f t="shared" si="9"/>
        <v>2.7466040339594433</v>
      </c>
      <c r="H59" s="236">
        <f>IF(E28="","",(G28/E28))</f>
        <v>0.5222437137330754</v>
      </c>
    </row>
    <row r="60" spans="2:8" ht="12">
      <c r="B60" s="198" t="s">
        <v>30</v>
      </c>
      <c r="C60" s="52">
        <f>'[22]TR'!$AI185</f>
        <v>20648.3</v>
      </c>
      <c r="D60" s="52">
        <f>'[2]TR'!$AF185</f>
        <v>24323.761000000002</v>
      </c>
      <c r="E60" s="74">
        <f t="shared" si="8"/>
        <v>0.9177022222222222</v>
      </c>
      <c r="F60" s="74">
        <f t="shared" si="8"/>
        <v>0.9396463296240167</v>
      </c>
      <c r="G60" s="265">
        <f t="shared" si="9"/>
        <v>-2.1944107401794533</v>
      </c>
      <c r="H60" s="236">
        <f>IF(E29="","",(G29/E29))</f>
        <v>0.4669987546699875</v>
      </c>
    </row>
    <row r="61" spans="2:8" ht="12">
      <c r="B61" s="198" t="s">
        <v>22</v>
      </c>
      <c r="C61" s="52">
        <f>'[22]TR'!$AI186</f>
        <v>51457.2</v>
      </c>
      <c r="D61" s="52">
        <f>'[2]TR'!$AF186</f>
        <v>65615.647</v>
      </c>
      <c r="E61" s="74">
        <f t="shared" si="8"/>
        <v>0.9355854545454545</v>
      </c>
      <c r="F61" s="74">
        <f t="shared" si="8"/>
        <v>0.9400094775057227</v>
      </c>
      <c r="G61" s="265">
        <f t="shared" si="9"/>
        <v>-0.4424022960268226</v>
      </c>
      <c r="H61" s="236">
        <f t="shared" si="10"/>
        <v>0.2643315775308547</v>
      </c>
    </row>
    <row r="62" spans="2:8" ht="12">
      <c r="B62" s="198" t="s">
        <v>23</v>
      </c>
      <c r="C62" s="52">
        <f>'[22]TR'!$AI187</f>
        <v>2238</v>
      </c>
      <c r="D62" s="52">
        <f>'[2]TR'!$AF187</f>
        <v>2460.25</v>
      </c>
      <c r="E62" s="74">
        <f t="shared" si="8"/>
        <v>0.9730434782608696</v>
      </c>
      <c r="F62" s="74">
        <f>IF(OR(H31="",H31=0),"",D62/H31)</f>
        <v>0.9880998281041656</v>
      </c>
      <c r="G62" s="265">
        <f>IF(OR(E62="",E62=0),"",(E62-F62)*100)</f>
        <v>-1.5056349843296069</v>
      </c>
      <c r="H62" s="236">
        <f t="shared" si="10"/>
        <v>0.07981953843484296</v>
      </c>
    </row>
    <row r="63" spans="2:8" ht="12">
      <c r="B63" s="146"/>
      <c r="C63" s="52"/>
      <c r="D63" s="52"/>
      <c r="E63" s="266"/>
      <c r="F63" s="74">
        <f>IF(OR(H32="",H32=0),"",D63/H32)</f>
      </c>
      <c r="G63" s="265"/>
      <c r="H63" s="236"/>
    </row>
    <row r="64" spans="2:8" ht="12.75" thickBot="1">
      <c r="B64" s="267" t="s">
        <v>24</v>
      </c>
      <c r="C64" s="268">
        <f>IF(SUM(C43:C62)=0,"",SUM(C43:C62))</f>
        <v>733767.8</v>
      </c>
      <c r="D64" s="268">
        <f>IF(SUM(D43:D62)=0,"",SUM(D43:D62))</f>
        <v>956194.042</v>
      </c>
      <c r="E64" s="269">
        <f>IF(OR(G33="",G33=0),"",C64/G33)</f>
        <v>0.9345574730943133</v>
      </c>
      <c r="F64" s="270">
        <f>IF(OR(H33="",H33=0),"",D64/H33)</f>
        <v>0.951467695678857</v>
      </c>
      <c r="G64" s="271">
        <f>IF(OR(E64="",E64=0),"",(E64-F64)*100)</f>
        <v>-1.6910222584543777</v>
      </c>
      <c r="H64" s="272">
        <f>IF(E33="","",(G33/E33))</f>
        <v>0.3827016420661707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workbookViewId="0" topLeftCell="B1">
      <pane xSplit="1" topLeftCell="C2" activePane="topRight" state="frozen"/>
      <selection pane="topLeft" activeCell="B1" sqref="A1:IV16384"/>
      <selection pane="topRight" activeCell="B1" sqref="A1:IV16384"/>
    </sheetView>
  </sheetViews>
  <sheetFormatPr defaultColWidth="12" defaultRowHeight="11.25"/>
  <cols>
    <col min="1" max="1" width="5.66015625" style="23" customWidth="1"/>
    <col min="2" max="2" width="32.832031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123" t="s">
        <v>63</v>
      </c>
    </row>
    <row r="2" spans="1:5" ht="12" thickBot="1">
      <c r="A2" s="23">
        <v>18512</v>
      </c>
      <c r="B2" s="125"/>
      <c r="E2" s="126"/>
    </row>
    <row r="3" ht="15" customHeight="1" hidden="1">
      <c r="A3" s="23">
        <v>31465</v>
      </c>
    </row>
    <row r="4" spans="1:5" s="39" customFormat="1" ht="15" customHeight="1" hidden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64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21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L8" s="139" t="s">
        <v>66</v>
      </c>
      <c r="M8" s="140" t="s">
        <v>67</v>
      </c>
      <c r="N8" s="141" t="s">
        <v>0</v>
      </c>
      <c r="O8" s="142"/>
      <c r="P8" s="143" t="s">
        <v>1</v>
      </c>
      <c r="Q8" s="144"/>
      <c r="R8" s="136" t="s">
        <v>44</v>
      </c>
      <c r="S8" s="145" t="s">
        <v>68</v>
      </c>
      <c r="T8" s="145" t="s">
        <v>69</v>
      </c>
      <c r="U8" s="145" t="s">
        <v>70</v>
      </c>
    </row>
    <row r="9" spans="1:21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L9" s="155" t="s">
        <v>72</v>
      </c>
      <c r="M9" s="156" t="s">
        <v>73</v>
      </c>
      <c r="N9" s="157" t="s">
        <v>74</v>
      </c>
      <c r="O9" s="158"/>
      <c r="P9" s="159"/>
      <c r="Q9" s="160"/>
      <c r="R9" s="151" t="s">
        <v>50</v>
      </c>
      <c r="S9" s="161" t="s">
        <v>75</v>
      </c>
      <c r="T9" s="161" t="s">
        <v>75</v>
      </c>
      <c r="U9" s="161" t="s">
        <v>75</v>
      </c>
    </row>
    <row r="10" spans="1:21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68" t="s">
        <v>75</v>
      </c>
      <c r="M10" s="168" t="s">
        <v>75</v>
      </c>
      <c r="N10" s="157" t="s">
        <v>80</v>
      </c>
      <c r="O10" s="169" t="s">
        <v>2</v>
      </c>
      <c r="P10" s="170" t="s">
        <v>3</v>
      </c>
      <c r="Q10" s="169" t="s">
        <v>4</v>
      </c>
      <c r="R10" s="160" t="s">
        <v>76</v>
      </c>
      <c r="S10" s="161" t="s">
        <v>81</v>
      </c>
      <c r="T10" s="171" t="s">
        <v>82</v>
      </c>
      <c r="U10" s="171" t="s">
        <v>83</v>
      </c>
    </row>
    <row r="11" spans="1:21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1"/>
      <c r="N11" s="182"/>
      <c r="O11" s="177" t="s">
        <v>5</v>
      </c>
      <c r="P11" s="174" t="s">
        <v>6</v>
      </c>
      <c r="Q11" s="177" t="s">
        <v>7</v>
      </c>
      <c r="R11" s="177" t="s">
        <v>84</v>
      </c>
      <c r="S11" s="183"/>
      <c r="T11" s="184"/>
      <c r="U11" s="184"/>
    </row>
    <row r="12" spans="1:21" ht="13.5" customHeight="1">
      <c r="A12" s="23">
        <v>60665</v>
      </c>
      <c r="B12" s="185" t="s">
        <v>8</v>
      </c>
      <c r="C12" s="186">
        <f>IF(ISERROR('[51]Récolte_N'!$F$9)=TRUE,"",'[51]Récolte_N'!$F$9)</f>
        <v>109200</v>
      </c>
      <c r="D12" s="186">
        <f aca="true" t="shared" si="0" ref="D12:D31">IF(OR(C12="",C12=0),"",(E12/C12)*10)</f>
        <v>57.78388278388278</v>
      </c>
      <c r="E12" s="187">
        <f>IF(ISERROR('[51]Récolte_N'!$H$9)=TRUE,"",'[51]Récolte_N'!$H$9)</f>
        <v>631000</v>
      </c>
      <c r="F12" s="187">
        <f>Q12</f>
        <v>699250</v>
      </c>
      <c r="G12" s="188">
        <f>IF(ISERROR('[51]Récolte_N'!$I$9)=TRUE,"",'[51]Récolte_N'!$I$9)</f>
        <v>546500</v>
      </c>
      <c r="H12" s="188">
        <f>R12</f>
        <v>634223.2069999999</v>
      </c>
      <c r="I12" s="189">
        <f>IF(OR(H12=0,H12=""),"",(G12/H12)-1)</f>
        <v>-0.13831598407593426</v>
      </c>
      <c r="J12" s="190">
        <f>E12-G12</f>
        <v>84500</v>
      </c>
      <c r="K12" s="191">
        <f>Q12-H12</f>
        <v>65026.79300000006</v>
      </c>
      <c r="L12" s="192">
        <f>J12/K12-1</f>
        <v>0.299464360790481</v>
      </c>
      <c r="M12" s="193">
        <f>G12-H12</f>
        <v>-87723.20699999994</v>
      </c>
      <c r="N12" s="194" t="s">
        <v>8</v>
      </c>
      <c r="O12" s="186">
        <f>IF(ISERROR('[1]Récolte_N'!$F$9)=TRUE,"",'[1]Récolte_N'!$F$9)</f>
        <v>104050</v>
      </c>
      <c r="P12" s="186">
        <f aca="true" t="shared" si="1" ref="P12:P19">IF(OR(O12="",O12=0),"",(Q12/O12)*10)</f>
        <v>67.20326765977896</v>
      </c>
      <c r="Q12" s="187">
        <f>IF(ISERROR('[1]Récolte_N'!$H$9)=TRUE,"",'[1]Récolte_N'!$H$9)</f>
        <v>699250</v>
      </c>
      <c r="R12" s="188">
        <f>'[2]BT'!$AI168</f>
        <v>634223.2069999999</v>
      </c>
      <c r="S12" s="195">
        <f>E12-Q12</f>
        <v>-68250</v>
      </c>
      <c r="T12" s="196">
        <f aca="true" t="shared" si="2" ref="T12:U27">C12-O12</f>
        <v>5150</v>
      </c>
      <c r="U12" s="197">
        <f t="shared" si="2"/>
        <v>-9.419384875896178</v>
      </c>
    </row>
    <row r="13" spans="1:21" ht="13.5" customHeight="1">
      <c r="A13" s="23">
        <v>7280</v>
      </c>
      <c r="B13" s="198" t="s">
        <v>31</v>
      </c>
      <c r="C13" s="186">
        <f>IF(ISERROR('[52]Récolte_N'!$F$9)=TRUE,"",'[52]Récolte_N'!$F$9)</f>
        <v>139200</v>
      </c>
      <c r="D13" s="186">
        <f t="shared" si="0"/>
        <v>62.64662356321839</v>
      </c>
      <c r="E13" s="187">
        <f>IF(ISERROR('[52]Récolte_N'!$H$9)=TRUE,"",'[52]Récolte_N'!$H$9)</f>
        <v>872041</v>
      </c>
      <c r="F13" s="187">
        <f>Q13</f>
        <v>839018</v>
      </c>
      <c r="G13" s="188">
        <f>IF(ISERROR('[52]Récolte_N'!$I$9)=TRUE,"",'[52]Récolte_N'!$I$9)</f>
        <v>620000</v>
      </c>
      <c r="H13" s="188">
        <f>R13</f>
        <v>614291.4719999998</v>
      </c>
      <c r="I13" s="189">
        <f>IF(OR(H13=0,H13=""),"",(G13/H13)-1)</f>
        <v>0.009292865455895694</v>
      </c>
      <c r="J13" s="190">
        <f aca="true" t="shared" si="3" ref="J13:J31">E13-G13</f>
        <v>252041</v>
      </c>
      <c r="K13" s="191">
        <f>Q13-H13</f>
        <v>224726.52800000017</v>
      </c>
      <c r="L13" s="199">
        <f>J13/K13-1</f>
        <v>0.1215453833736968</v>
      </c>
      <c r="M13" s="200">
        <f aca="true" t="shared" si="4" ref="M13:M31">G13-H13</f>
        <v>5708.528000000166</v>
      </c>
      <c r="N13" s="201" t="s">
        <v>31</v>
      </c>
      <c r="O13" s="186">
        <f>IF(ISERROR('[3]Récolte_N'!$F$9)=TRUE,"",'[3]Récolte_N'!$F$9)</f>
        <v>135450</v>
      </c>
      <c r="P13" s="186">
        <f t="shared" si="1"/>
        <v>61.94300479881875</v>
      </c>
      <c r="Q13" s="187">
        <f>IF(ISERROR('[3]Récolte_N'!$H$9)=TRUE,"",'[3]Récolte_N'!$H$9)</f>
        <v>839018</v>
      </c>
      <c r="R13" s="188">
        <f>'[2]BT'!$AI169</f>
        <v>614291.4719999998</v>
      </c>
      <c r="S13" s="195">
        <f>E13-Q13</f>
        <v>33023</v>
      </c>
      <c r="T13" s="202">
        <f t="shared" si="2"/>
        <v>3750</v>
      </c>
      <c r="U13" s="203">
        <f t="shared" si="2"/>
        <v>0.7036187643996428</v>
      </c>
    </row>
    <row r="14" spans="1:21" ht="13.5" customHeight="1">
      <c r="A14" s="23">
        <v>17376</v>
      </c>
      <c r="B14" s="198" t="s">
        <v>9</v>
      </c>
      <c r="C14" s="186">
        <f>IF(ISERROR('[53]Récolte_N'!$F$9)=TRUE,"",'[53]Récolte_N'!$F$9)</f>
        <v>317700</v>
      </c>
      <c r="D14" s="186">
        <f t="shared" si="0"/>
        <v>65.44696254327982</v>
      </c>
      <c r="E14" s="187">
        <f>IF(ISERROR('[53]Récolte_N'!$H$9)=TRUE,"",'[53]Récolte_N'!$H$9)</f>
        <v>2079250</v>
      </c>
      <c r="F14" s="204">
        <f>Q14</f>
        <v>1982790</v>
      </c>
      <c r="G14" s="188">
        <f>IF(ISERROR('[53]Récolte_N'!$I$9)=TRUE,"",'[53]Récolte_N'!$I$9)</f>
        <v>2000000</v>
      </c>
      <c r="H14" s="205">
        <f>R14</f>
        <v>1908192.773</v>
      </c>
      <c r="I14" s="189">
        <f aca="true" t="shared" si="5" ref="I14:I31">IF(OR(H14=0,H14=""),"",(G14/H14)-1)</f>
        <v>0.04811213431841255</v>
      </c>
      <c r="J14" s="190">
        <f>E14-G14</f>
        <v>79250</v>
      </c>
      <c r="K14" s="206">
        <f>Q14-H14</f>
        <v>74597.22699999996</v>
      </c>
      <c r="L14" s="199">
        <f aca="true" t="shared" si="6" ref="L14:L31">J14/K14-1</f>
        <v>0.06237192972334005</v>
      </c>
      <c r="M14" s="200">
        <f t="shared" si="4"/>
        <v>91807.22699999996</v>
      </c>
      <c r="N14" s="157" t="s">
        <v>9</v>
      </c>
      <c r="O14" s="186">
        <f>IF(ISERROR('[4]Récolte_N'!$F$9)=TRUE,"",'[4]Récolte_N'!$F$9)</f>
        <v>300100</v>
      </c>
      <c r="P14" s="186">
        <f t="shared" si="1"/>
        <v>66.07097634121959</v>
      </c>
      <c r="Q14" s="187">
        <f>IF(ISERROR('[4]Récolte_N'!$H$9)=TRUE,"",'[4]Récolte_N'!$H$9)</f>
        <v>1982790</v>
      </c>
      <c r="R14" s="188">
        <f>'[2]BT'!$AI170</f>
        <v>1908192.773</v>
      </c>
      <c r="S14" s="195">
        <f>E14-Q14</f>
        <v>96460</v>
      </c>
      <c r="T14" s="202">
        <f t="shared" si="2"/>
        <v>17600</v>
      </c>
      <c r="U14" s="203">
        <f t="shared" si="2"/>
        <v>-0.6240137979397673</v>
      </c>
    </row>
    <row r="15" spans="1:21" ht="13.5" customHeight="1">
      <c r="A15" s="23">
        <v>26391</v>
      </c>
      <c r="B15" s="198" t="s">
        <v>28</v>
      </c>
      <c r="C15" s="186">
        <f>IF(ISERROR('[54]Récolte_N'!$F$9)=TRUE,"",'[54]Récolte_N'!$F$9)</f>
        <v>66300</v>
      </c>
      <c r="D15" s="186">
        <f t="shared" si="0"/>
        <v>63</v>
      </c>
      <c r="E15" s="187">
        <f>IF(ISERROR('[54]Récolte_N'!$H$9)=TRUE,"",'[54]Récolte_N'!$H$9)</f>
        <v>417690</v>
      </c>
      <c r="F15" s="204">
        <f aca="true" t="shared" si="7" ref="F15:F30">Q15</f>
        <v>415350</v>
      </c>
      <c r="G15" s="188">
        <f>IF(ISERROR('[54]Récolte_N'!$I$9)=TRUE,"",'[54]Récolte_N'!$I$9)</f>
        <v>380000</v>
      </c>
      <c r="H15" s="205">
        <f aca="true" t="shared" si="8" ref="H15:H30">R15</f>
        <v>374555.076</v>
      </c>
      <c r="I15" s="189">
        <f t="shared" si="5"/>
        <v>0.014537045013908623</v>
      </c>
      <c r="J15" s="190">
        <f>E15-G15</f>
        <v>37690</v>
      </c>
      <c r="K15" s="206">
        <f aca="true" t="shared" si="9" ref="K15:K30">Q15-H15</f>
        <v>40794.924</v>
      </c>
      <c r="L15" s="199">
        <f t="shared" si="6"/>
        <v>-0.07611054747889712</v>
      </c>
      <c r="M15" s="200">
        <f t="shared" si="4"/>
        <v>5444.923999999999</v>
      </c>
      <c r="N15" s="157" t="s">
        <v>28</v>
      </c>
      <c r="O15" s="186">
        <f>IF(ISERROR('[5]Récolte_N'!$F$9)=TRUE,"",'[5]Récolte_N'!$F$9)</f>
        <v>63900</v>
      </c>
      <c r="P15" s="186">
        <f t="shared" si="1"/>
        <v>65</v>
      </c>
      <c r="Q15" s="187">
        <f>IF(ISERROR('[5]Récolte_N'!$H$9)=TRUE,"",'[5]Récolte_N'!$H$9)</f>
        <v>415350</v>
      </c>
      <c r="R15" s="188">
        <f>'[2]BT'!$AI171</f>
        <v>374555.076</v>
      </c>
      <c r="S15" s="195">
        <f aca="true" t="shared" si="10" ref="S15:S30">E15-Q15</f>
        <v>2340</v>
      </c>
      <c r="T15" s="202">
        <f t="shared" si="2"/>
        <v>2400</v>
      </c>
      <c r="U15" s="203">
        <f t="shared" si="2"/>
        <v>-2</v>
      </c>
    </row>
    <row r="16" spans="1:21" ht="13.5" customHeight="1">
      <c r="A16" s="23">
        <v>19136</v>
      </c>
      <c r="B16" s="198" t="s">
        <v>10</v>
      </c>
      <c r="C16" s="186">
        <f>IF(ISERROR('[55]Récolte_N'!$F$9)=TRUE,"",'[55]Récolte_N'!$F$9)</f>
        <v>283000</v>
      </c>
      <c r="D16" s="186">
        <f t="shared" si="0"/>
        <v>89.04593639575971</v>
      </c>
      <c r="E16" s="187">
        <f>IF(ISERROR('[55]Récolte_N'!$H$9)=TRUE,"",'[55]Récolte_N'!$H$9)</f>
        <v>2520000</v>
      </c>
      <c r="F16" s="204">
        <f t="shared" si="7"/>
        <v>2370000</v>
      </c>
      <c r="G16" s="188">
        <f>IF(ISERROR('[55]Récolte_N'!$I$9)=TRUE,"",'[55]Récolte_N'!$I$9)</f>
        <v>2500000</v>
      </c>
      <c r="H16" s="205">
        <f t="shared" si="8"/>
        <v>2378580.34</v>
      </c>
      <c r="I16" s="189">
        <f t="shared" si="5"/>
        <v>0.05104711325411859</v>
      </c>
      <c r="J16" s="190">
        <f t="shared" si="3"/>
        <v>20000</v>
      </c>
      <c r="K16" s="206">
        <f t="shared" si="9"/>
        <v>-8580.339999999851</v>
      </c>
      <c r="L16" s="199">
        <f t="shared" si="6"/>
        <v>-3.3309099639408632</v>
      </c>
      <c r="M16" s="200">
        <f t="shared" si="4"/>
        <v>121419.66000000015</v>
      </c>
      <c r="N16" s="157" t="s">
        <v>10</v>
      </c>
      <c r="O16" s="186">
        <f>IF(ISERROR('[6]Récolte_N'!$F$9)=TRUE,"",'[6]Récolte_N'!$F$9)</f>
        <v>300000</v>
      </c>
      <c r="P16" s="186">
        <f t="shared" si="1"/>
        <v>79</v>
      </c>
      <c r="Q16" s="187">
        <f>IF(ISERROR('[6]Récolte_N'!$H$9)=TRUE,"",'[6]Récolte_N'!$H$9)</f>
        <v>2370000</v>
      </c>
      <c r="R16" s="188">
        <f>'[2]BT'!$AI172</f>
        <v>2378580.34</v>
      </c>
      <c r="S16" s="195">
        <f t="shared" si="10"/>
        <v>150000</v>
      </c>
      <c r="T16" s="202">
        <f t="shared" si="2"/>
        <v>-17000</v>
      </c>
      <c r="U16" s="203">
        <f t="shared" si="2"/>
        <v>10.04593639575971</v>
      </c>
    </row>
    <row r="17" spans="1:21" ht="13.5" customHeight="1">
      <c r="A17" s="23">
        <v>1790</v>
      </c>
      <c r="B17" s="198" t="s">
        <v>11</v>
      </c>
      <c r="C17" s="186">
        <f>IF(ISERROR('[56]Récolte_N'!$F$9)=TRUE,"",'[56]Récolte_N'!$F$9)</f>
        <v>545400</v>
      </c>
      <c r="D17" s="186">
        <f t="shared" si="0"/>
        <v>90.78657865786579</v>
      </c>
      <c r="E17" s="187">
        <f>IF(ISERROR('[56]Récolte_N'!$H$9)=TRUE,"",'[56]Récolte_N'!$H$9)</f>
        <v>4951500</v>
      </c>
      <c r="F17" s="204">
        <f t="shared" si="7"/>
        <v>4496000</v>
      </c>
      <c r="G17" s="188">
        <f>IF(ISERROR('[56]Récolte_N'!$I$9)=TRUE,"",'[56]Récolte_N'!$I$9)</f>
        <v>4670000</v>
      </c>
      <c r="H17" s="205">
        <f t="shared" si="8"/>
        <v>4206584.825</v>
      </c>
      <c r="I17" s="189">
        <f t="shared" si="5"/>
        <v>0.11016422924503844</v>
      </c>
      <c r="J17" s="190">
        <f t="shared" si="3"/>
        <v>281500</v>
      </c>
      <c r="K17" s="206">
        <f t="shared" si="9"/>
        <v>289415.1749999998</v>
      </c>
      <c r="L17" s="199">
        <f t="shared" si="6"/>
        <v>-0.027348859644280243</v>
      </c>
      <c r="M17" s="200">
        <f t="shared" si="4"/>
        <v>463415.1749999998</v>
      </c>
      <c r="N17" s="157" t="s">
        <v>11</v>
      </c>
      <c r="O17" s="186">
        <f>IF(ISERROR('[7]Récolte_N'!$F$9)=TRUE,"",'[7]Récolte_N'!$F$9)</f>
        <v>543500</v>
      </c>
      <c r="P17" s="186">
        <f t="shared" si="1"/>
        <v>82.72309107635694</v>
      </c>
      <c r="Q17" s="187">
        <f>IF(ISERROR('[7]Récolte_N'!$H$9)=TRUE,"",'[7]Récolte_N'!$H$9)</f>
        <v>4496000</v>
      </c>
      <c r="R17" s="188">
        <f>'[2]BT'!$AI173</f>
        <v>4206584.825</v>
      </c>
      <c r="S17" s="195">
        <f t="shared" si="10"/>
        <v>455500</v>
      </c>
      <c r="T17" s="202">
        <f t="shared" si="2"/>
        <v>1900</v>
      </c>
      <c r="U17" s="203">
        <f t="shared" si="2"/>
        <v>8.063487581508852</v>
      </c>
    </row>
    <row r="18" spans="1:21" ht="13.5" customHeight="1">
      <c r="A18" s="23" t="s">
        <v>13</v>
      </c>
      <c r="B18" s="198" t="s">
        <v>12</v>
      </c>
      <c r="C18" s="186">
        <f>IF(ISERROR('[57]Récolte_N'!$F$9)=TRUE,"",'[57]Récolte_N'!$F$9)</f>
        <v>118875</v>
      </c>
      <c r="D18" s="186">
        <f t="shared" si="0"/>
        <v>59.305993690851736</v>
      </c>
      <c r="E18" s="187">
        <f>IF(ISERROR('[57]Récolte_N'!$H$9)=TRUE,"",'[57]Récolte_N'!$H$9)</f>
        <v>705000</v>
      </c>
      <c r="F18" s="204">
        <f t="shared" si="7"/>
        <v>735100</v>
      </c>
      <c r="G18" s="188">
        <f>IF(ISERROR('[57]Récolte_N'!$I$9)=TRUE,"",'[57]Récolte_N'!$I$9)</f>
        <v>585000</v>
      </c>
      <c r="H18" s="205">
        <f t="shared" si="8"/>
        <v>635807.898</v>
      </c>
      <c r="I18" s="189">
        <f t="shared" si="5"/>
        <v>-0.07991076889705462</v>
      </c>
      <c r="J18" s="190">
        <f t="shared" si="3"/>
        <v>120000</v>
      </c>
      <c r="K18" s="206">
        <f t="shared" si="9"/>
        <v>99292.10199999996</v>
      </c>
      <c r="L18" s="199">
        <f t="shared" si="6"/>
        <v>0.2085553390742001</v>
      </c>
      <c r="M18" s="200">
        <f t="shared" si="4"/>
        <v>-50807.898000000045</v>
      </c>
      <c r="N18" s="157" t="s">
        <v>12</v>
      </c>
      <c r="O18" s="186">
        <f>IF(ISERROR('[8]Récolte_N'!$F$9)=TRUE,"",'[8]Récolte_N'!$F$9)</f>
        <v>117000</v>
      </c>
      <c r="P18" s="186">
        <f t="shared" si="1"/>
        <v>62.82905982905983</v>
      </c>
      <c r="Q18" s="187">
        <f>IF(ISERROR('[8]Récolte_N'!$H$9)=TRUE,"",'[8]Récolte_N'!$H$9)</f>
        <v>735100</v>
      </c>
      <c r="R18" s="188">
        <f>'[2]BT'!$AI174</f>
        <v>635807.898</v>
      </c>
      <c r="S18" s="195">
        <f t="shared" si="10"/>
        <v>-30100</v>
      </c>
      <c r="T18" s="202">
        <f t="shared" si="2"/>
        <v>1875</v>
      </c>
      <c r="U18" s="203">
        <f t="shared" si="2"/>
        <v>-3.523066138208094</v>
      </c>
    </row>
    <row r="19" spans="1:21" ht="13.5" customHeight="1">
      <c r="A19" s="23" t="s">
        <v>13</v>
      </c>
      <c r="B19" s="198" t="s">
        <v>14</v>
      </c>
      <c r="C19" s="186">
        <f>IF(ISERROR('[58]Récolte_N'!$F$9)=TRUE,"",'[58]Récolte_N'!$F$9)</f>
        <v>9000</v>
      </c>
      <c r="D19" s="186">
        <f t="shared" si="0"/>
        <v>40.888888888888886</v>
      </c>
      <c r="E19" s="187">
        <f>IF(ISERROR('[58]Récolte_N'!$H$9)=TRUE,"",'[58]Récolte_N'!$H$9)</f>
        <v>36800</v>
      </c>
      <c r="F19" s="204">
        <f t="shared" si="7"/>
        <v>28450</v>
      </c>
      <c r="G19" s="188">
        <f>IF(ISERROR('[58]Récolte_N'!$I$9)=TRUE,"",'[58]Récolte_N'!$I$9)</f>
        <v>35300</v>
      </c>
      <c r="H19" s="205">
        <f t="shared" si="8"/>
        <v>27060.35</v>
      </c>
      <c r="I19" s="189">
        <f t="shared" si="5"/>
        <v>0.3044916270484308</v>
      </c>
      <c r="J19" s="190">
        <f t="shared" si="3"/>
        <v>1500</v>
      </c>
      <c r="K19" s="206">
        <f t="shared" si="9"/>
        <v>1389.6500000000015</v>
      </c>
      <c r="L19" s="199">
        <f t="shared" si="6"/>
        <v>0.07940848415068436</v>
      </c>
      <c r="M19" s="200">
        <f t="shared" si="4"/>
        <v>8239.650000000001</v>
      </c>
      <c r="N19" s="157" t="s">
        <v>14</v>
      </c>
      <c r="O19" s="186">
        <f>IF(ISERROR('[9]Récolte_N'!$F$9)=TRUE,"",'[9]Récolte_N'!$F$9)</f>
        <v>7130</v>
      </c>
      <c r="P19" s="186">
        <f t="shared" si="1"/>
        <v>39.90182328190743</v>
      </c>
      <c r="Q19" s="187">
        <f>IF(ISERROR('[9]Récolte_N'!$H$9)=TRUE,"",'[9]Récolte_N'!$H$9)</f>
        <v>28450</v>
      </c>
      <c r="R19" s="188">
        <f>'[2]BT'!$AI175</f>
        <v>27060.35</v>
      </c>
      <c r="S19" s="195">
        <f t="shared" si="10"/>
        <v>8350</v>
      </c>
      <c r="T19" s="202">
        <f t="shared" si="2"/>
        <v>1870</v>
      </c>
      <c r="U19" s="203">
        <f t="shared" si="2"/>
        <v>0.987065606981453</v>
      </c>
    </row>
    <row r="20" spans="1:21" ht="13.5" customHeight="1">
      <c r="A20" s="23" t="s">
        <v>13</v>
      </c>
      <c r="B20" s="198" t="s">
        <v>27</v>
      </c>
      <c r="C20" s="186">
        <f>IF(ISERROR('[59]Récolte_N'!$F$9)=TRUE,"",'[59]Récolte_N'!$F$9)</f>
        <v>411480</v>
      </c>
      <c r="D20" s="186">
        <f>IF(OR(C20="",C20=0),"",(E20/C20)*10)</f>
        <v>79.86463497618354</v>
      </c>
      <c r="E20" s="187">
        <f>IF(ISERROR('[59]Récolte_N'!$H$9)=TRUE,"",'[59]Récolte_N'!$H$9)</f>
        <v>3286270</v>
      </c>
      <c r="F20" s="204">
        <f t="shared" si="7"/>
        <v>2651136</v>
      </c>
      <c r="G20" s="188">
        <f>IF(ISERROR('[59]Récolte_N'!$I$9)=TRUE,"",'[59]Récolte_N'!$I$9)</f>
        <v>3112000</v>
      </c>
      <c r="H20" s="205">
        <f t="shared" si="8"/>
        <v>2498444.371</v>
      </c>
      <c r="I20" s="189">
        <f t="shared" si="5"/>
        <v>0.24557506107467386</v>
      </c>
      <c r="J20" s="190">
        <f t="shared" si="3"/>
        <v>174270</v>
      </c>
      <c r="K20" s="206">
        <f t="shared" si="9"/>
        <v>152691.6290000002</v>
      </c>
      <c r="L20" s="199">
        <f t="shared" si="6"/>
        <v>0.1413199344411984</v>
      </c>
      <c r="M20" s="200">
        <f t="shared" si="4"/>
        <v>613555.6290000002</v>
      </c>
      <c r="N20" s="157" t="s">
        <v>27</v>
      </c>
      <c r="O20" s="186">
        <f>IF(ISERROR('[10]Récolte_N'!$F$9)=TRUE,"",'[10]Récolte_N'!$F$9)</f>
        <v>351310</v>
      </c>
      <c r="P20" s="186">
        <f>IF(OR(O20="",O20=0),"",(Q20/O20)*10)</f>
        <v>75.46429079730153</v>
      </c>
      <c r="Q20" s="187">
        <f>IF(ISERROR('[10]Récolte_N'!$H$9)=TRUE,"",'[10]Récolte_N'!$H$9)</f>
        <v>2651136</v>
      </c>
      <c r="R20" s="188">
        <f>'[2]BT'!$AI176</f>
        <v>2498444.371</v>
      </c>
      <c r="S20" s="195">
        <f t="shared" si="10"/>
        <v>635134</v>
      </c>
      <c r="T20" s="202">
        <f t="shared" si="2"/>
        <v>60170</v>
      </c>
      <c r="U20" s="203">
        <f t="shared" si="2"/>
        <v>4.400344178882008</v>
      </c>
    </row>
    <row r="21" spans="1:21" ht="13.5" customHeight="1">
      <c r="A21" s="23" t="s">
        <v>13</v>
      </c>
      <c r="B21" s="198" t="s">
        <v>15</v>
      </c>
      <c r="C21" s="186">
        <f>IF(ISERROR('[60]Récolte_N'!$F$9)=TRUE,"",'[60]Récolte_N'!$F$9)</f>
        <v>258000</v>
      </c>
      <c r="D21" s="186">
        <f>IF(OR(C21="",C21=0),"",(E21/C21)*10)</f>
        <v>72.86821705426357</v>
      </c>
      <c r="E21" s="187">
        <f>IF(ISERROR('[60]Récolte_N'!$H$9)=TRUE,"",'[60]Récolte_N'!$H$9)</f>
        <v>1880000</v>
      </c>
      <c r="F21" s="204">
        <f t="shared" si="7"/>
        <v>916000</v>
      </c>
      <c r="G21" s="188">
        <f>IF(ISERROR('[60]Récolte_N'!$I$9)=TRUE,"",'[60]Récolte_N'!$I$9)</f>
        <v>1630000</v>
      </c>
      <c r="H21" s="205">
        <f t="shared" si="8"/>
        <v>813894.6869999998</v>
      </c>
      <c r="I21" s="189">
        <f t="shared" si="5"/>
        <v>1.0027161081590896</v>
      </c>
      <c r="J21" s="190">
        <f t="shared" si="3"/>
        <v>250000</v>
      </c>
      <c r="K21" s="206">
        <f t="shared" si="9"/>
        <v>102105.3130000002</v>
      </c>
      <c r="L21" s="199">
        <f t="shared" si="6"/>
        <v>1.4484524130492553</v>
      </c>
      <c r="M21" s="200">
        <f t="shared" si="4"/>
        <v>816105.3130000002</v>
      </c>
      <c r="N21" s="157" t="s">
        <v>15</v>
      </c>
      <c r="O21" s="186">
        <f>IF(ISERROR('[11]Récolte_N'!$F$9)=TRUE,"",'[11]Récolte_N'!$F$9)</f>
        <v>159300</v>
      </c>
      <c r="P21" s="186">
        <f>IF(OR(O21="",O21=0),"",(Q21/O21)*10)</f>
        <v>57.50156936597614</v>
      </c>
      <c r="Q21" s="187">
        <f>IF(ISERROR('[11]Récolte_N'!$H$9)=TRUE,"",'[11]Récolte_N'!$H$9)</f>
        <v>916000</v>
      </c>
      <c r="R21" s="188">
        <f>'[2]BT'!$AI177</f>
        <v>813894.6869999998</v>
      </c>
      <c r="S21" s="195">
        <f t="shared" si="10"/>
        <v>964000</v>
      </c>
      <c r="T21" s="202">
        <f t="shared" si="2"/>
        <v>98700</v>
      </c>
      <c r="U21" s="203">
        <f t="shared" si="2"/>
        <v>15.36664768828743</v>
      </c>
    </row>
    <row r="22" spans="1:21" ht="13.5" customHeight="1">
      <c r="A22" s="23" t="s">
        <v>13</v>
      </c>
      <c r="B22" s="198" t="s">
        <v>29</v>
      </c>
      <c r="C22" s="186">
        <f>IF(ISERROR('[61]Récolte_N'!$F$9)=TRUE,"",'[61]Récolte_N'!$F$9)</f>
        <v>47700</v>
      </c>
      <c r="D22" s="186">
        <f>IF(OR(C22="",C22=0),"",(E22/C22)*10)</f>
        <v>72.74633123689728</v>
      </c>
      <c r="E22" s="187">
        <f>IF(ISERROR('[61]Récolte_N'!$H$9)=TRUE,"",'[61]Récolte_N'!$H$9)</f>
        <v>347000</v>
      </c>
      <c r="F22" s="204">
        <f t="shared" si="7"/>
        <v>253000</v>
      </c>
      <c r="G22" s="188">
        <f>IF(ISERROR('[61]Récolte_N'!$I$9)=TRUE,"",'[61]Récolte_N'!$I$9)</f>
        <v>325000</v>
      </c>
      <c r="H22" s="205">
        <f t="shared" si="8"/>
        <v>228373.337</v>
      </c>
      <c r="I22" s="189">
        <f t="shared" si="5"/>
        <v>0.4231083377303366</v>
      </c>
      <c r="J22" s="190">
        <f t="shared" si="3"/>
        <v>22000</v>
      </c>
      <c r="K22" s="206">
        <f t="shared" si="9"/>
        <v>24626.663</v>
      </c>
      <c r="L22" s="199">
        <f t="shared" si="6"/>
        <v>-0.1066593147435363</v>
      </c>
      <c r="M22" s="200">
        <f t="shared" si="4"/>
        <v>96626.663</v>
      </c>
      <c r="N22" s="157" t="s">
        <v>29</v>
      </c>
      <c r="O22" s="186">
        <f>IF(ISERROR('[12]Récolte_N'!$F$9)=TRUE,"",'[12]Récolte_N'!$F$9)</f>
        <v>36400</v>
      </c>
      <c r="P22" s="186">
        <f>IF(OR(O22="",O22=0),"",(Q22/O22)*10)</f>
        <v>69.50549450549451</v>
      </c>
      <c r="Q22" s="187">
        <f>IF(ISERROR('[12]Récolte_N'!$H$9)=TRUE,"",'[12]Récolte_N'!$H$9)</f>
        <v>253000</v>
      </c>
      <c r="R22" s="188">
        <f>'[2]BT'!$AI178</f>
        <v>228373.337</v>
      </c>
      <c r="S22" s="195">
        <f t="shared" si="10"/>
        <v>94000</v>
      </c>
      <c r="T22" s="202">
        <f t="shared" si="2"/>
        <v>11300</v>
      </c>
      <c r="U22" s="203">
        <f t="shared" si="2"/>
        <v>3.2408367314027657</v>
      </c>
    </row>
    <row r="23" spans="1:21" ht="13.5" customHeight="1">
      <c r="A23" s="23" t="s">
        <v>13</v>
      </c>
      <c r="B23" s="198" t="s">
        <v>16</v>
      </c>
      <c r="C23" s="186">
        <f>IF(ISERROR('[62]Récolte_N'!$F$9)=TRUE,"",'[62]Récolte_N'!$F$9)</f>
        <v>293230</v>
      </c>
      <c r="D23" s="186">
        <f t="shared" si="0"/>
        <v>72.78675442485421</v>
      </c>
      <c r="E23" s="187">
        <f>IF(ISERROR('[62]Récolte_N'!$H$9)=TRUE,"",'[62]Récolte_N'!$H$9)</f>
        <v>2134326</v>
      </c>
      <c r="F23" s="204">
        <f t="shared" si="7"/>
        <v>2093480</v>
      </c>
      <c r="G23" s="188">
        <f>IF(ISERROR('[62]Récolte_N'!$I$9)=TRUE,"",'[62]Récolte_N'!$I$9)</f>
        <v>1657295</v>
      </c>
      <c r="H23" s="205">
        <f t="shared" si="8"/>
        <v>1660128.451</v>
      </c>
      <c r="I23" s="189">
        <f t="shared" si="5"/>
        <v>-0.0017067661230028008</v>
      </c>
      <c r="J23" s="190">
        <f t="shared" si="3"/>
        <v>477031</v>
      </c>
      <c r="K23" s="206">
        <f t="shared" si="9"/>
        <v>433351.5490000001</v>
      </c>
      <c r="L23" s="199">
        <f t="shared" si="6"/>
        <v>0.1007944960639795</v>
      </c>
      <c r="M23" s="200">
        <f t="shared" si="4"/>
        <v>-2833.4509999998845</v>
      </c>
      <c r="N23" s="157" t="s">
        <v>16</v>
      </c>
      <c r="O23" s="186">
        <f>IF(ISERROR('[13]Récolte_N'!$F$9)=TRUE,"",'[13]Récolte_N'!$F$9)</f>
        <v>302440</v>
      </c>
      <c r="P23" s="186">
        <f aca="true" t="shared" si="11" ref="P23:P31">IF(OR(O23="",O23=0),"",(Q23/O23)*10)</f>
        <v>69.21967993651633</v>
      </c>
      <c r="Q23" s="187">
        <f>IF(ISERROR('[13]Récolte_N'!$H$9)=TRUE,"",'[13]Récolte_N'!$H$9)</f>
        <v>2093480</v>
      </c>
      <c r="R23" s="188">
        <f>'[2]BT'!$AI179</f>
        <v>1660128.451</v>
      </c>
      <c r="S23" s="195">
        <f t="shared" si="10"/>
        <v>40846</v>
      </c>
      <c r="T23" s="202">
        <f t="shared" si="2"/>
        <v>-9210</v>
      </c>
      <c r="U23" s="203">
        <f t="shared" si="2"/>
        <v>3.56707448833788</v>
      </c>
    </row>
    <row r="24" spans="1:21" ht="13.5" customHeight="1">
      <c r="A24" s="23" t="s">
        <v>13</v>
      </c>
      <c r="B24" s="198" t="s">
        <v>17</v>
      </c>
      <c r="C24" s="186">
        <f>IF(ISERROR('[63]Récolte_N'!$F$9)=TRUE,"",'[63]Récolte_N'!$F$9)</f>
        <v>338540</v>
      </c>
      <c r="D24" s="186">
        <f t="shared" si="0"/>
        <v>67.83319548650086</v>
      </c>
      <c r="E24" s="187">
        <f>IF(ISERROR('[63]Récolte_N'!$H$9)=TRUE,"",'[63]Récolte_N'!$H$9)</f>
        <v>2296425</v>
      </c>
      <c r="F24" s="204">
        <f t="shared" si="7"/>
        <v>2777420</v>
      </c>
      <c r="G24" s="188">
        <f>IF(ISERROR('[63]Récolte_N'!$I$9)=TRUE,"",'[63]Récolte_N'!$I$9)</f>
        <v>1990000</v>
      </c>
      <c r="H24" s="205">
        <f t="shared" si="8"/>
        <v>2427953.375</v>
      </c>
      <c r="I24" s="189">
        <f t="shared" si="5"/>
        <v>-0.18037964794113892</v>
      </c>
      <c r="J24" s="190">
        <f t="shared" si="3"/>
        <v>306425</v>
      </c>
      <c r="K24" s="206">
        <f t="shared" si="9"/>
        <v>349466.625</v>
      </c>
      <c r="L24" s="199">
        <f t="shared" si="6"/>
        <v>-0.12316376420781239</v>
      </c>
      <c r="M24" s="200">
        <f t="shared" si="4"/>
        <v>-437953.375</v>
      </c>
      <c r="N24" s="157" t="s">
        <v>17</v>
      </c>
      <c r="O24" s="186">
        <f>IF(ISERROR('[14]Récolte_N'!$F$9)=TRUE,"",'[14]Récolte_N'!$F$9)</f>
        <v>374850</v>
      </c>
      <c r="P24" s="186">
        <f t="shared" si="11"/>
        <v>74.09417100173403</v>
      </c>
      <c r="Q24" s="187">
        <f>IF(ISERROR('[14]Récolte_N'!$H$9)=TRUE,"",'[14]Récolte_N'!$H$9)</f>
        <v>2777420</v>
      </c>
      <c r="R24" s="188">
        <f>'[2]BT'!$AI180</f>
        <v>2427953.375</v>
      </c>
      <c r="S24" s="195">
        <f t="shared" si="10"/>
        <v>-480995</v>
      </c>
      <c r="T24" s="202">
        <f t="shared" si="2"/>
        <v>-36310</v>
      </c>
      <c r="U24" s="203">
        <f t="shared" si="2"/>
        <v>-6.26097551523317</v>
      </c>
    </row>
    <row r="25" spans="1:21" ht="13.5" customHeight="1">
      <c r="A25" s="23" t="s">
        <v>13</v>
      </c>
      <c r="B25" s="198" t="s">
        <v>18</v>
      </c>
      <c r="C25" s="186">
        <f>IF(ISERROR('[64]Récolte_N'!$F$9)=TRUE,"",'[64]Récolte_N'!$F$9)</f>
        <v>660400</v>
      </c>
      <c r="D25" s="186">
        <f t="shared" si="0"/>
        <v>71.04784978800727</v>
      </c>
      <c r="E25" s="187">
        <f>IF(ISERROR('[64]Récolte_N'!$H$9)=TRUE,"",'[64]Récolte_N'!$H$9)</f>
        <v>4692000</v>
      </c>
      <c r="F25" s="204">
        <f t="shared" si="7"/>
        <v>4985000</v>
      </c>
      <c r="G25" s="188">
        <f>IF(ISERROR('[64]Récolte_N'!$I$9)=TRUE,"",'[64]Récolte_N'!$I$9)</f>
        <v>4350000</v>
      </c>
      <c r="H25" s="205">
        <f t="shared" si="8"/>
        <v>4600537.823</v>
      </c>
      <c r="I25" s="189">
        <f t="shared" si="5"/>
        <v>-0.05445837696354916</v>
      </c>
      <c r="J25" s="190">
        <f t="shared" si="3"/>
        <v>342000</v>
      </c>
      <c r="K25" s="206">
        <f t="shared" si="9"/>
        <v>384462.17700000014</v>
      </c>
      <c r="L25" s="199">
        <f t="shared" si="6"/>
        <v>-0.1104456551001638</v>
      </c>
      <c r="M25" s="200">
        <f t="shared" si="4"/>
        <v>-250537.82299999986</v>
      </c>
      <c r="N25" s="157" t="s">
        <v>18</v>
      </c>
      <c r="O25" s="186">
        <f>IF(ISERROR('[15]Récolte_N'!$F$9)=TRUE,"",'[15]Récolte_N'!$F$9)</f>
        <v>677500</v>
      </c>
      <c r="P25" s="186">
        <f t="shared" si="11"/>
        <v>73.57933579335794</v>
      </c>
      <c r="Q25" s="187">
        <f>IF(ISERROR('[15]Récolte_N'!$H$9)=TRUE,"",'[15]Récolte_N'!$H$9)</f>
        <v>4985000</v>
      </c>
      <c r="R25" s="188">
        <f>'[2]BT'!$AI181</f>
        <v>4600537.823</v>
      </c>
      <c r="S25" s="195">
        <f t="shared" si="10"/>
        <v>-293000</v>
      </c>
      <c r="T25" s="202">
        <f t="shared" si="2"/>
        <v>-17100</v>
      </c>
      <c r="U25" s="203">
        <f t="shared" si="2"/>
        <v>-2.531486005350672</v>
      </c>
    </row>
    <row r="26" spans="1:21" ht="13.5" customHeight="1">
      <c r="A26" s="23" t="s">
        <v>13</v>
      </c>
      <c r="B26" s="198" t="s">
        <v>19</v>
      </c>
      <c r="C26" s="186">
        <f>IF(ISERROR('[65]Récolte_N'!$F$9)=TRUE,"",'[65]Récolte_N'!$F$9)</f>
        <v>236000</v>
      </c>
      <c r="D26" s="186">
        <f t="shared" si="0"/>
        <v>84</v>
      </c>
      <c r="E26" s="187">
        <f>IF(ISERROR('[65]Récolte_N'!$H$9)=TRUE,"",'[65]Récolte_N'!$H$9)</f>
        <v>1982400</v>
      </c>
      <c r="F26" s="204">
        <f t="shared" si="7"/>
        <v>1916055</v>
      </c>
      <c r="G26" s="188">
        <f>IF(ISERROR('[65]Récolte_N'!$I$9)=TRUE,"",'[65]Récolte_N'!$I$9)</f>
        <v>1865000</v>
      </c>
      <c r="H26" s="205">
        <f t="shared" si="8"/>
        <v>1798297.5</v>
      </c>
      <c r="I26" s="189">
        <f t="shared" si="5"/>
        <v>0.037092027320284826</v>
      </c>
      <c r="J26" s="190">
        <f t="shared" si="3"/>
        <v>117400</v>
      </c>
      <c r="K26" s="206">
        <f t="shared" si="9"/>
        <v>117757.5</v>
      </c>
      <c r="L26" s="199">
        <f t="shared" si="6"/>
        <v>-0.003035900048829143</v>
      </c>
      <c r="M26" s="200">
        <f t="shared" si="4"/>
        <v>66702.5</v>
      </c>
      <c r="N26" s="157" t="s">
        <v>19</v>
      </c>
      <c r="O26" s="186">
        <f>IF(ISERROR('[16]Récolte_N'!$F$9)=TRUE,"",'[16]Récolte_N'!$F$9)</f>
        <v>236550</v>
      </c>
      <c r="P26" s="186">
        <f t="shared" si="11"/>
        <v>81</v>
      </c>
      <c r="Q26" s="187">
        <f>IF(ISERROR('[16]Récolte_N'!$H$9)=TRUE,"",'[16]Récolte_N'!$H$9)</f>
        <v>1916055</v>
      </c>
      <c r="R26" s="188">
        <f>'[2]BT'!$AI182</f>
        <v>1798297.5</v>
      </c>
      <c r="S26" s="195">
        <f t="shared" si="10"/>
        <v>66345</v>
      </c>
      <c r="T26" s="202">
        <f t="shared" si="2"/>
        <v>-550</v>
      </c>
      <c r="U26" s="203">
        <f t="shared" si="2"/>
        <v>3</v>
      </c>
    </row>
    <row r="27" spans="1:21" ht="13.5" customHeight="1">
      <c r="A27" s="23" t="s">
        <v>13</v>
      </c>
      <c r="B27" s="198" t="s">
        <v>20</v>
      </c>
      <c r="C27" s="186">
        <f>IF(ISERROR('[66]Récolte_N'!$F$9)=TRUE,"",'[66]Récolte_N'!$F$9)</f>
        <v>391080</v>
      </c>
      <c r="D27" s="186">
        <f t="shared" si="0"/>
        <v>66.21404827656745</v>
      </c>
      <c r="E27" s="187">
        <f>IF(ISERROR('[66]Récolte_N'!$H$9)=TRUE,"",'[66]Récolte_N'!$H$9)</f>
        <v>2589499</v>
      </c>
      <c r="F27" s="204">
        <f t="shared" si="7"/>
        <v>2898875</v>
      </c>
      <c r="G27" s="188">
        <f>IF(ISERROR('[66]Récolte_N'!$I$9)=TRUE,"",'[66]Récolte_N'!$I$9)</f>
        <v>2400000</v>
      </c>
      <c r="H27" s="205">
        <f t="shared" si="8"/>
        <v>2727990.9260000004</v>
      </c>
      <c r="I27" s="189">
        <f t="shared" si="5"/>
        <v>-0.12023167777941512</v>
      </c>
      <c r="J27" s="190">
        <f t="shared" si="3"/>
        <v>189499</v>
      </c>
      <c r="K27" s="206">
        <f t="shared" si="9"/>
        <v>170884.07399999956</v>
      </c>
      <c r="L27" s="199">
        <f t="shared" si="6"/>
        <v>0.10893306534815239</v>
      </c>
      <c r="M27" s="200">
        <f t="shared" si="4"/>
        <v>-327990.92600000044</v>
      </c>
      <c r="N27" s="157" t="s">
        <v>20</v>
      </c>
      <c r="O27" s="186">
        <f>IF(ISERROR('[17]Récolte_N'!$F$9)=TRUE,"",'[17]Récolte_N'!$F$9)</f>
        <v>405970</v>
      </c>
      <c r="P27" s="186">
        <f t="shared" si="11"/>
        <v>71.4061383846097</v>
      </c>
      <c r="Q27" s="187">
        <f>IF(ISERROR('[17]Récolte_N'!$H$9)=TRUE,"",'[17]Récolte_N'!$H$9)</f>
        <v>2898875</v>
      </c>
      <c r="R27" s="188">
        <f>'[2]BT'!$AI183</f>
        <v>2727990.9260000004</v>
      </c>
      <c r="S27" s="195">
        <f t="shared" si="10"/>
        <v>-309376</v>
      </c>
      <c r="T27" s="202">
        <f t="shared" si="2"/>
        <v>-14890</v>
      </c>
      <c r="U27" s="203">
        <f t="shared" si="2"/>
        <v>-5.192090108042251</v>
      </c>
    </row>
    <row r="28" spans="1:21" ht="13.5" customHeight="1">
      <c r="A28" s="23" t="s">
        <v>13</v>
      </c>
      <c r="B28" s="198" t="s">
        <v>21</v>
      </c>
      <c r="C28" s="186">
        <f>IF(ISERROR('[67]Récolte_N'!$F$9)=TRUE,"",'[67]Récolte_N'!$F$9)</f>
        <v>266700</v>
      </c>
      <c r="D28" s="186">
        <f t="shared" si="0"/>
        <v>87.51999999999998</v>
      </c>
      <c r="E28" s="187">
        <f>IF(ISERROR('[67]Récolte_N'!$H$9)=TRUE,"",'[67]Récolte_N'!$H$9)</f>
        <v>2334158.4</v>
      </c>
      <c r="F28" s="204">
        <f t="shared" si="7"/>
        <v>2368557.6</v>
      </c>
      <c r="G28" s="188">
        <f>IF(ISERROR('[67]Récolte_N'!$I$9)=TRUE,"",'[67]Récolte_N'!$I$9)</f>
        <v>2300000</v>
      </c>
      <c r="H28" s="205">
        <f t="shared" si="8"/>
        <v>2441232.6040000007</v>
      </c>
      <c r="I28" s="189">
        <f t="shared" si="5"/>
        <v>-0.057852989415506206</v>
      </c>
      <c r="J28" s="190">
        <f>E28-G28</f>
        <v>34158.39999999991</v>
      </c>
      <c r="K28" s="206">
        <f t="shared" si="9"/>
        <v>-72675.00400000066</v>
      </c>
      <c r="L28" s="199">
        <f t="shared" si="6"/>
        <v>-1.470015798003941</v>
      </c>
      <c r="M28" s="200">
        <f t="shared" si="4"/>
        <v>-141232.60400000075</v>
      </c>
      <c r="N28" s="157" t="s">
        <v>21</v>
      </c>
      <c r="O28" s="186">
        <f>IF(ISERROR('[18]Récolte_N'!$F$9)=TRUE,"",'[18]Récolte_N'!$F$9)</f>
        <v>272248</v>
      </c>
      <c r="P28" s="186">
        <f t="shared" si="11"/>
        <v>87.00000000000001</v>
      </c>
      <c r="Q28" s="187">
        <f>IF(ISERROR('[18]Récolte_N'!$H$9)=TRUE,"",'[18]Récolte_N'!$H$9)</f>
        <v>2368557.6</v>
      </c>
      <c r="R28" s="188">
        <f>'[2]BT'!$AI184</f>
        <v>2441232.6040000007</v>
      </c>
      <c r="S28" s="195">
        <f t="shared" si="10"/>
        <v>-34399.200000000186</v>
      </c>
      <c r="T28" s="202">
        <f aca="true" t="shared" si="12" ref="T28:U31">C28-O28</f>
        <v>-5548</v>
      </c>
      <c r="U28" s="203">
        <f t="shared" si="12"/>
        <v>0.5199999999999676</v>
      </c>
    </row>
    <row r="29" spans="2:21" ht="12.75">
      <c r="B29" s="198" t="s">
        <v>30</v>
      </c>
      <c r="C29" s="186">
        <f>IF(ISERROR('[68]Récolte_N'!$F$9)=TRUE,"",'[68]Récolte_N'!$F$9)</f>
        <v>203700</v>
      </c>
      <c r="D29" s="186">
        <f t="shared" si="0"/>
        <v>76.65733922434951</v>
      </c>
      <c r="E29" s="187">
        <f>IF(ISERROR('[68]Récolte_N'!$H$9)=TRUE,"",'[68]Récolte_N'!$H$9)</f>
        <v>1561509.9999999998</v>
      </c>
      <c r="F29" s="204">
        <f t="shared" si="7"/>
        <v>1607920</v>
      </c>
      <c r="G29" s="188">
        <f>IF(ISERROR('[68]Récolte_N'!$I$9)=TRUE,"",'[68]Récolte_N'!$I$9)</f>
        <v>1255000</v>
      </c>
      <c r="H29" s="205">
        <f t="shared" si="8"/>
        <v>1297067.8490000002</v>
      </c>
      <c r="I29" s="189">
        <f t="shared" si="5"/>
        <v>-0.0324330365851202</v>
      </c>
      <c r="J29" s="190">
        <f t="shared" si="3"/>
        <v>306509.99999999977</v>
      </c>
      <c r="K29" s="206">
        <f t="shared" si="9"/>
        <v>310852.15099999984</v>
      </c>
      <c r="L29" s="199">
        <f t="shared" si="6"/>
        <v>-0.013968540947944308</v>
      </c>
      <c r="M29" s="200">
        <f t="shared" si="4"/>
        <v>-42067.84900000016</v>
      </c>
      <c r="N29" s="157" t="s">
        <v>30</v>
      </c>
      <c r="O29" s="186">
        <f>IF(ISERROR('[19]Récolte_N'!$F$9)=TRUE,"",'[19]Récolte_N'!$F$9)</f>
        <v>214950</v>
      </c>
      <c r="P29" s="186">
        <f t="shared" si="11"/>
        <v>74.8043731100256</v>
      </c>
      <c r="Q29" s="187">
        <f>IF(ISERROR('[19]Récolte_N'!$H$9)=TRUE,"",'[19]Récolte_N'!$H$9)</f>
        <v>1607920</v>
      </c>
      <c r="R29" s="188">
        <f>'[2]BT'!$AI185</f>
        <v>1297067.8490000002</v>
      </c>
      <c r="S29" s="195">
        <f t="shared" si="10"/>
        <v>-46410.00000000023</v>
      </c>
      <c r="T29" s="202">
        <f t="shared" si="12"/>
        <v>-11250</v>
      </c>
      <c r="U29" s="203">
        <f t="shared" si="12"/>
        <v>1.8529661143239196</v>
      </c>
    </row>
    <row r="30" spans="2:21" ht="12.75">
      <c r="B30" s="198" t="s">
        <v>22</v>
      </c>
      <c r="C30" s="186">
        <f>IF(ISERROR('[69]Récolte_N'!$F$9)=TRUE,"",'[69]Récolte_N'!$F$9)</f>
        <v>271463</v>
      </c>
      <c r="D30" s="186">
        <f t="shared" si="0"/>
        <v>53.4717438472278</v>
      </c>
      <c r="E30" s="187">
        <f>IF(ISERROR('[69]Récolte_N'!$H$9)=TRUE,"",'[69]Récolte_N'!$H$9)</f>
        <v>1451560</v>
      </c>
      <c r="F30" s="204">
        <f t="shared" si="7"/>
        <v>1548011</v>
      </c>
      <c r="G30" s="188">
        <f>IF(ISERROR('[69]Récolte_N'!$I$9)=TRUE,"",'[69]Récolte_N'!$I$9)</f>
        <v>1350000</v>
      </c>
      <c r="H30" s="205">
        <f t="shared" si="8"/>
        <v>1351132.0210000002</v>
      </c>
      <c r="I30" s="189">
        <f t="shared" si="5"/>
        <v>-0.0008378315237931311</v>
      </c>
      <c r="J30" s="190">
        <f t="shared" si="3"/>
        <v>101560</v>
      </c>
      <c r="K30" s="206">
        <f t="shared" si="9"/>
        <v>196878.97899999982</v>
      </c>
      <c r="L30" s="199">
        <f t="shared" si="6"/>
        <v>-0.4841501082753985</v>
      </c>
      <c r="M30" s="200">
        <f t="shared" si="4"/>
        <v>-1132.0210000001825</v>
      </c>
      <c r="N30" s="157" t="s">
        <v>22</v>
      </c>
      <c r="O30" s="186">
        <f>IF(ISERROR('[20]Récolte_N'!$F$9)=TRUE,"",'[20]Récolte_N'!$F$9)</f>
        <v>250168</v>
      </c>
      <c r="P30" s="186">
        <f t="shared" si="11"/>
        <v>61.87885740782194</v>
      </c>
      <c r="Q30" s="187">
        <f>IF(ISERROR('[20]Récolte_N'!$H$9)=TRUE,"",'[20]Récolte_N'!$H$9)</f>
        <v>1548011</v>
      </c>
      <c r="R30" s="188">
        <f>'[2]BT'!$AI186</f>
        <v>1351132.0210000002</v>
      </c>
      <c r="S30" s="195">
        <f t="shared" si="10"/>
        <v>-96451</v>
      </c>
      <c r="T30" s="202">
        <f t="shared" si="12"/>
        <v>21295</v>
      </c>
      <c r="U30" s="203">
        <f t="shared" si="12"/>
        <v>-8.40711356059414</v>
      </c>
    </row>
    <row r="31" spans="2:21" ht="12.75">
      <c r="B31" s="198" t="s">
        <v>23</v>
      </c>
      <c r="C31" s="186">
        <f>IF(ISERROR('[70]Récolte_N'!$F$9)=TRUE,"",'[70]Récolte_N'!$F$9)</f>
        <v>13600</v>
      </c>
      <c r="D31" s="186">
        <f t="shared" si="0"/>
        <v>52.27941176470588</v>
      </c>
      <c r="E31" s="187">
        <f>IF(ISERROR('[70]Récolte_N'!$H$9)=TRUE,"",'[70]Récolte_N'!$H$9)</f>
        <v>71100</v>
      </c>
      <c r="F31" s="187">
        <f>Q31</f>
        <v>41150</v>
      </c>
      <c r="G31" s="188">
        <f>IF(ISERROR('[70]Récolte_N'!$I$9)=TRUE,"",'[70]Récolte_N'!$I$9)</f>
        <v>44000</v>
      </c>
      <c r="H31" s="188">
        <f>R31</f>
        <v>21100.761</v>
      </c>
      <c r="I31" s="189">
        <f t="shared" si="5"/>
        <v>1.0852328501327513</v>
      </c>
      <c r="J31" s="190">
        <f t="shared" si="3"/>
        <v>27100</v>
      </c>
      <c r="K31" s="191">
        <f>Q31-H31</f>
        <v>20049.239</v>
      </c>
      <c r="L31" s="199">
        <f t="shared" si="6"/>
        <v>0.35167225050287443</v>
      </c>
      <c r="M31" s="200">
        <f t="shared" si="4"/>
        <v>22899.239</v>
      </c>
      <c r="N31" s="157" t="s">
        <v>23</v>
      </c>
      <c r="O31" s="186">
        <f>IF(ISERROR('[21]Récolte_N'!$F$9)=TRUE,"",'[21]Récolte_N'!$F$9)</f>
        <v>8500</v>
      </c>
      <c r="P31" s="186">
        <f t="shared" si="11"/>
        <v>48.41176470588235</v>
      </c>
      <c r="Q31" s="187">
        <f>IF(ISERROR('[21]Récolte_N'!$H$9)=TRUE,"",'[21]Récolte_N'!$H$9)</f>
        <v>41150</v>
      </c>
      <c r="R31" s="188">
        <f>'[2]BT'!$AI187</f>
        <v>21100.761</v>
      </c>
      <c r="S31" s="195">
        <f>E31-Q31</f>
        <v>29950</v>
      </c>
      <c r="T31" s="202">
        <f t="shared" si="12"/>
        <v>5100</v>
      </c>
      <c r="U31" s="203">
        <f t="shared" si="12"/>
        <v>3.867647058823529</v>
      </c>
    </row>
    <row r="32" spans="2:21" ht="12.75">
      <c r="B32" s="146"/>
      <c r="C32" s="207"/>
      <c r="D32" s="207"/>
      <c r="E32" s="53"/>
      <c r="F32" s="208"/>
      <c r="G32" s="209"/>
      <c r="H32" s="59"/>
      <c r="I32" s="210"/>
      <c r="J32" s="211"/>
      <c r="K32" s="212"/>
      <c r="L32"/>
      <c r="M32" s="213"/>
      <c r="N32" s="157"/>
      <c r="O32" s="214"/>
      <c r="P32" s="214"/>
      <c r="Q32" s="214"/>
      <c r="R32" s="215"/>
      <c r="S32" s="216"/>
      <c r="T32" s="184"/>
      <c r="U32" s="184"/>
    </row>
    <row r="33" spans="2:21" ht="15.75" thickBot="1">
      <c r="B33" s="217" t="s">
        <v>24</v>
      </c>
      <c r="C33" s="218">
        <f>IF(SUM(C12:C31)=0,"",SUM(C12:C31))</f>
        <v>4980568</v>
      </c>
      <c r="D33" s="218">
        <f>IF(OR(C33="",C33=0),"",(E33/C33)*10)</f>
        <v>73.96652229223655</v>
      </c>
      <c r="E33" s="218">
        <f>IF(SUM(E12:E31)=0,"",SUM(E12:E31))</f>
        <v>36839529.4</v>
      </c>
      <c r="F33" s="219">
        <f>IF(SUM(F12:F31)=0,"",SUM(F12:F31))</f>
        <v>35622562.6</v>
      </c>
      <c r="G33" s="220">
        <f>IF(SUM(G12:G31)=0,"",SUM(G12:G31))</f>
        <v>33615095</v>
      </c>
      <c r="H33" s="221">
        <f>IF(SUM(H12:H31)=0,"",SUM(H12:H31))</f>
        <v>32645449.645999998</v>
      </c>
      <c r="I33" s="222">
        <f>IF(OR(G33=0,G33=""),"",(G33/H33)-1)</f>
        <v>0.029702312711713974</v>
      </c>
      <c r="J33" s="223">
        <f>SUM(J12:J31)</f>
        <v>3224434.3999999994</v>
      </c>
      <c r="K33" s="224">
        <f>SUM(K12:K31)</f>
        <v>2977112.9539999994</v>
      </c>
      <c r="L33" s="225">
        <f>J33/K33-1</f>
        <v>0.08307425677877056</v>
      </c>
      <c r="M33" s="226">
        <f>G33-H33</f>
        <v>969645.3540000021</v>
      </c>
      <c r="N33" s="227" t="s">
        <v>24</v>
      </c>
      <c r="O33" s="228">
        <f>IF(SUM(O12:O31)=0,"",SUM(O12:O31))</f>
        <v>4861316</v>
      </c>
      <c r="P33" s="228">
        <f>IF(OR(O33="",O33=0),"",(Q33/O33)*10)</f>
        <v>73.27761165906516</v>
      </c>
      <c r="Q33" s="229">
        <f>IF(SUM(Q12:Q31)=0,"",SUM(Q12:Q31))</f>
        <v>35622562.6</v>
      </c>
      <c r="R33" s="230">
        <f>IF(SUM(R12:R31)=0,"",SUM(R12:R31))</f>
        <v>32645449.645999998</v>
      </c>
      <c r="S33" s="231">
        <f>E33-Q33</f>
        <v>1216966.799999997</v>
      </c>
      <c r="T33" s="232">
        <f>C33-O33</f>
        <v>119252</v>
      </c>
      <c r="U33" s="233">
        <f>D33-P33</f>
        <v>0.688910633171389</v>
      </c>
    </row>
    <row r="34" spans="2:10" ht="12.75" thickTop="1">
      <c r="B34" s="234"/>
      <c r="C34" s="235"/>
      <c r="D34" s="235"/>
      <c r="E34" s="235"/>
      <c r="F34" s="235"/>
      <c r="G34" s="235"/>
      <c r="H34" s="236"/>
      <c r="I34" s="237"/>
      <c r="J34" s="238"/>
    </row>
    <row r="35" spans="2:10" ht="15">
      <c r="B35" s="239" t="s">
        <v>47</v>
      </c>
      <c r="C35" s="240">
        <f>O33</f>
        <v>4861316</v>
      </c>
      <c r="D35" s="241">
        <f>IF(OR(C35="",C35=0),"",(E35/C35)*10)</f>
        <v>73.27761165906516</v>
      </c>
      <c r="E35" s="240">
        <f>Q33</f>
        <v>35622562.6</v>
      </c>
      <c r="G35" s="240">
        <f>R33</f>
        <v>32645449.645999998</v>
      </c>
      <c r="H35" s="236"/>
      <c r="I35" s="237"/>
      <c r="J35" s="238"/>
    </row>
    <row r="36" spans="2:10" ht="12">
      <c r="B36" s="239" t="s">
        <v>48</v>
      </c>
      <c r="C36" s="242"/>
      <c r="D36" s="243"/>
      <c r="E36" s="242"/>
      <c r="G36" s="242"/>
      <c r="H36" s="236"/>
      <c r="I36" s="237"/>
      <c r="J36" s="238"/>
    </row>
    <row r="37" spans="2:10" ht="12">
      <c r="B37" s="239" t="s">
        <v>25</v>
      </c>
      <c r="C37" s="244">
        <f>IF(OR(C33="",C33=0),"",(C33/C35)-1)</f>
        <v>0.024530806061568544</v>
      </c>
      <c r="D37" s="244">
        <f>IF(OR(D33="",D33=0),"",(D33/D35)-1)</f>
        <v>0.009401379460573178</v>
      </c>
      <c r="E37" s="244">
        <f>IF(OR(E33="",E33=0),"",(E33/E35)-1)</f>
        <v>0.03416280893840007</v>
      </c>
      <c r="G37" s="244">
        <f>IF(OR(G33="",G33=0),"",(G33/G35)-1)</f>
        <v>0.029702312711713974</v>
      </c>
      <c r="H37" s="236"/>
      <c r="I37" s="237"/>
      <c r="J37" s="238"/>
    </row>
    <row r="38" ht="11.25" thickBot="1"/>
    <row r="39" spans="2:10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  <c r="I39"/>
      <c r="J39"/>
    </row>
    <row r="40" spans="2:10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  <c r="I40"/>
      <c r="J40"/>
    </row>
    <row r="41" spans="2:10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  <c r="I41"/>
      <c r="J41"/>
    </row>
    <row r="42" spans="2:10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  <c r="I42"/>
      <c r="J42"/>
    </row>
    <row r="43" spans="2:10" ht="12">
      <c r="B43" s="146" t="s">
        <v>8</v>
      </c>
      <c r="C43" s="99">
        <f>'[22]BT'!$AI168</f>
        <v>509588</v>
      </c>
      <c r="D43" s="52">
        <f>'[2]BT'!$AF168</f>
        <v>593102.296</v>
      </c>
      <c r="E43" s="264">
        <f>IF(OR(G12="",G12=0),"",C43/G12)</f>
        <v>0.9324574565416286</v>
      </c>
      <c r="F43" s="74">
        <f>IF(OR(H12="",H12=0),"",D43/H12)</f>
        <v>0.9351633454182323</v>
      </c>
      <c r="G43" s="265">
        <f>IF(OR(E43="",E43=0),"",(E43-F43)*100)</f>
        <v>-0.27058888766037237</v>
      </c>
      <c r="H43" s="236">
        <f>IF(E12="","",(G12/E12))</f>
        <v>0.8660855784469097</v>
      </c>
      <c r="I43"/>
      <c r="J43"/>
    </row>
    <row r="44" spans="2:10" ht="12">
      <c r="B44" s="146" t="s">
        <v>31</v>
      </c>
      <c r="C44" s="52">
        <f>'[22]BT'!$AI169</f>
        <v>518801.9000000001</v>
      </c>
      <c r="D44" s="52">
        <f>'[2]BT'!$AF169</f>
        <v>534529.8539999999</v>
      </c>
      <c r="E44" s="74">
        <f>IF(OR(G13="",G13=0),"",C44/G13)</f>
        <v>0.8367772580645163</v>
      </c>
      <c r="F44" s="74">
        <f>IF(OR(H13="",H13=0),"",D44/H13)</f>
        <v>0.8701567226054541</v>
      </c>
      <c r="G44" s="265">
        <f>IF(OR(E44="",E44=0),"",(E44-F44)*100)</f>
        <v>-3.3379464540937764</v>
      </c>
      <c r="H44" s="236">
        <f>IF(E13="","",(G13/E13))</f>
        <v>0.710975745406466</v>
      </c>
      <c r="I44"/>
      <c r="J44"/>
    </row>
    <row r="45" spans="2:10" ht="12">
      <c r="B45" s="146" t="s">
        <v>9</v>
      </c>
      <c r="C45" s="52">
        <f>'[22]BT'!$AI170</f>
        <v>1769679.2000000002</v>
      </c>
      <c r="D45" s="52">
        <f>'[2]BT'!$AF170</f>
        <v>1721706.6930000002</v>
      </c>
      <c r="E45" s="74">
        <f aca="true" t="shared" si="13" ref="E45:F62">IF(OR(G14="",G14=0),"",C45/G14)</f>
        <v>0.8848396000000001</v>
      </c>
      <c r="F45" s="74">
        <f t="shared" si="13"/>
        <v>0.902270838335263</v>
      </c>
      <c r="G45" s="265">
        <f aca="true" t="shared" si="14" ref="G45:G62">IF(OR(E45="",E45=0),"",(E45-F45)*100)</f>
        <v>-1.7431238335262944</v>
      </c>
      <c r="H45" s="236">
        <f>IF(E14="","",(G14/E14))</f>
        <v>0.9618852951785499</v>
      </c>
      <c r="I45"/>
      <c r="J45"/>
    </row>
    <row r="46" spans="2:10" ht="12">
      <c r="B46" s="146" t="s">
        <v>28</v>
      </c>
      <c r="C46" s="52">
        <f>'[22]BT'!$AI171</f>
        <v>345878.9</v>
      </c>
      <c r="D46" s="52">
        <f>'[2]BT'!$AF171</f>
        <v>347360.914</v>
      </c>
      <c r="E46" s="74">
        <f t="shared" si="13"/>
        <v>0.9102076315789475</v>
      </c>
      <c r="F46" s="74">
        <f t="shared" si="13"/>
        <v>0.9273960927444486</v>
      </c>
      <c r="G46" s="265">
        <f t="shared" si="14"/>
        <v>-1.71884611655011</v>
      </c>
      <c r="H46" s="236">
        <f>IF(E15="","",(G15/E15))</f>
        <v>0.9097656156479685</v>
      </c>
      <c r="I46"/>
      <c r="J46"/>
    </row>
    <row r="47" spans="2:10" ht="12">
      <c r="B47" s="146" t="s">
        <v>10</v>
      </c>
      <c r="C47" s="52">
        <f>'[22]BT'!$AI172</f>
        <v>2142213.3</v>
      </c>
      <c r="D47" s="52">
        <f>'[2]BT'!$AF172</f>
        <v>2090662.544</v>
      </c>
      <c r="E47" s="74">
        <f t="shared" si="13"/>
        <v>0.85688532</v>
      </c>
      <c r="F47" s="74">
        <f t="shared" si="13"/>
        <v>0.8789539326638848</v>
      </c>
      <c r="G47" s="265">
        <f t="shared" si="14"/>
        <v>-2.2068612663884823</v>
      </c>
      <c r="H47" s="236">
        <f aca="true" t="shared" si="15" ref="H47:H62">IF(E16="","",(G16/E16))</f>
        <v>0.9920634920634921</v>
      </c>
      <c r="I47"/>
      <c r="J47"/>
    </row>
    <row r="48" spans="2:10" ht="12">
      <c r="B48" s="146" t="s">
        <v>11</v>
      </c>
      <c r="C48" s="52">
        <f>'[22]BT'!$AI173</f>
        <v>4304831.300000001</v>
      </c>
      <c r="D48" s="52">
        <f>'[2]BT'!$AF173</f>
        <v>3853198.004</v>
      </c>
      <c r="E48" s="74">
        <f t="shared" si="13"/>
        <v>0.9218054175588867</v>
      </c>
      <c r="F48" s="74">
        <f t="shared" si="13"/>
        <v>0.9159919897728438</v>
      </c>
      <c r="G48" s="265">
        <f t="shared" si="14"/>
        <v>0.581342778604288</v>
      </c>
      <c r="H48" s="236">
        <f t="shared" si="15"/>
        <v>0.9431485408462082</v>
      </c>
      <c r="I48"/>
      <c r="J48"/>
    </row>
    <row r="49" spans="2:10" ht="12">
      <c r="B49" s="146" t="s">
        <v>12</v>
      </c>
      <c r="C49" s="52">
        <f>'[22]BT'!$AI174</f>
        <v>569007.7999999999</v>
      </c>
      <c r="D49" s="52">
        <f>'[2]BT'!$AF174</f>
        <v>621688.2060000001</v>
      </c>
      <c r="E49" s="74">
        <f t="shared" si="13"/>
        <v>0.9726629059829058</v>
      </c>
      <c r="F49" s="74">
        <f t="shared" si="13"/>
        <v>0.9777925187082216</v>
      </c>
      <c r="G49" s="265">
        <f t="shared" si="14"/>
        <v>-0.5129612725315758</v>
      </c>
      <c r="H49" s="236">
        <f t="shared" si="15"/>
        <v>0.8297872340425532</v>
      </c>
      <c r="I49"/>
      <c r="J49"/>
    </row>
    <row r="50" spans="2:10" ht="12">
      <c r="B50" s="146" t="s">
        <v>14</v>
      </c>
      <c r="C50" s="52">
        <f>'[22]BT'!$AI175</f>
        <v>34740.1</v>
      </c>
      <c r="D50" s="52">
        <f>'[2]BT'!$AF175</f>
        <v>26018.21</v>
      </c>
      <c r="E50" s="74">
        <f t="shared" si="13"/>
        <v>0.9841388101983003</v>
      </c>
      <c r="F50" s="74">
        <f t="shared" si="13"/>
        <v>0.9614883029968201</v>
      </c>
      <c r="G50" s="265">
        <f t="shared" si="14"/>
        <v>2.265050720148021</v>
      </c>
      <c r="H50" s="236">
        <f t="shared" si="15"/>
        <v>0.9592391304347826</v>
      </c>
      <c r="I50"/>
      <c r="J50"/>
    </row>
    <row r="51" spans="2:10" ht="12">
      <c r="B51" s="146" t="s">
        <v>27</v>
      </c>
      <c r="C51" s="52">
        <f>'[22]BT'!$AI176</f>
        <v>2904095.4000000004</v>
      </c>
      <c r="D51" s="52">
        <f>'[2]BT'!$AF176</f>
        <v>2341001.44</v>
      </c>
      <c r="E51" s="74">
        <f t="shared" si="13"/>
        <v>0.9331926092544989</v>
      </c>
      <c r="F51" s="74">
        <f t="shared" si="13"/>
        <v>0.9369836155539523</v>
      </c>
      <c r="G51" s="265">
        <f t="shared" si="14"/>
        <v>-0.3791006299453392</v>
      </c>
      <c r="H51" s="236">
        <f t="shared" si="15"/>
        <v>0.9469702732885612</v>
      </c>
      <c r="I51"/>
      <c r="J51"/>
    </row>
    <row r="52" spans="2:10" ht="12">
      <c r="B52" s="146" t="s">
        <v>15</v>
      </c>
      <c r="C52" s="52">
        <f>'[22]BT'!$AI177</f>
        <v>1508930.6999999997</v>
      </c>
      <c r="D52" s="52">
        <f>'[2]BT'!$AF177</f>
        <v>748707.2549999999</v>
      </c>
      <c r="E52" s="74">
        <f t="shared" si="13"/>
        <v>0.9257243558282207</v>
      </c>
      <c r="F52" s="74">
        <f t="shared" si="13"/>
        <v>0.9199067974748926</v>
      </c>
      <c r="G52" s="265">
        <f t="shared" si="14"/>
        <v>0.581755835332809</v>
      </c>
      <c r="H52" s="236">
        <f t="shared" si="15"/>
        <v>0.8670212765957447</v>
      </c>
      <c r="I52"/>
      <c r="J52"/>
    </row>
    <row r="53" spans="2:10" ht="12">
      <c r="B53" s="146" t="s">
        <v>29</v>
      </c>
      <c r="C53" s="52">
        <f>'[22]BT'!$AI178</f>
        <v>309022.5</v>
      </c>
      <c r="D53" s="52">
        <f>'[2]BT'!$AF178</f>
        <v>218774.433</v>
      </c>
      <c r="E53" s="74">
        <f t="shared" si="13"/>
        <v>0.9508384615384615</v>
      </c>
      <c r="F53" s="74">
        <f t="shared" si="13"/>
        <v>0.9579683682600828</v>
      </c>
      <c r="G53" s="265">
        <f t="shared" si="14"/>
        <v>-0.7129906721621282</v>
      </c>
      <c r="H53" s="236">
        <f t="shared" si="15"/>
        <v>0.9365994236311239</v>
      </c>
      <c r="I53"/>
      <c r="J53"/>
    </row>
    <row r="54" spans="2:10" ht="12">
      <c r="B54" s="146" t="s">
        <v>16</v>
      </c>
      <c r="C54" s="52">
        <f>'[22]BT'!$AI179</f>
        <v>1655162.2000000002</v>
      </c>
      <c r="D54" s="52">
        <f>'[2]BT'!$AF179</f>
        <v>1598703.73</v>
      </c>
      <c r="E54" s="74">
        <f t="shared" si="13"/>
        <v>0.9987130836694735</v>
      </c>
      <c r="F54" s="74">
        <f t="shared" si="13"/>
        <v>0.9630000190870773</v>
      </c>
      <c r="G54" s="265">
        <f t="shared" si="14"/>
        <v>3.5713064582396203</v>
      </c>
      <c r="H54" s="236">
        <f t="shared" si="15"/>
        <v>0.776495718086178</v>
      </c>
      <c r="I54"/>
      <c r="J54"/>
    </row>
    <row r="55" spans="2:10" ht="12">
      <c r="B55" s="146" t="s">
        <v>17</v>
      </c>
      <c r="C55" s="52">
        <f>'[22]BT'!$AI180</f>
        <v>1815828.1999999997</v>
      </c>
      <c r="D55" s="52">
        <f>'[2]BT'!$AF180</f>
        <v>2243446.83</v>
      </c>
      <c r="E55" s="74">
        <f t="shared" si="13"/>
        <v>0.9124764824120601</v>
      </c>
      <c r="F55" s="74">
        <f t="shared" si="13"/>
        <v>0.9240073772009728</v>
      </c>
      <c r="G55" s="265">
        <f t="shared" si="14"/>
        <v>-1.1530894788912671</v>
      </c>
      <c r="H55" s="236">
        <f t="shared" si="15"/>
        <v>0.8665643336925873</v>
      </c>
      <c r="I55"/>
      <c r="J55"/>
    </row>
    <row r="56" spans="2:10" ht="12">
      <c r="B56" s="146" t="s">
        <v>18</v>
      </c>
      <c r="C56" s="52">
        <f>'[22]BT'!$AI181</f>
        <v>3716266</v>
      </c>
      <c r="D56" s="52">
        <f>'[2]BT'!$AF181</f>
        <v>3947781.367</v>
      </c>
      <c r="E56" s="74">
        <f t="shared" si="13"/>
        <v>0.8543140229885058</v>
      </c>
      <c r="F56" s="74">
        <f t="shared" si="13"/>
        <v>0.858113011757756</v>
      </c>
      <c r="G56" s="265">
        <f t="shared" si="14"/>
        <v>-0.3798988769250222</v>
      </c>
      <c r="H56" s="236">
        <f t="shared" si="15"/>
        <v>0.9271099744245525</v>
      </c>
      <c r="I56"/>
      <c r="J56"/>
    </row>
    <row r="57" spans="2:10" ht="12">
      <c r="B57" s="146" t="s">
        <v>19</v>
      </c>
      <c r="C57" s="52">
        <f>'[22]BT'!$AI182</f>
        <v>1603501.4</v>
      </c>
      <c r="D57" s="52">
        <f>'[2]BT'!$AF182</f>
        <v>1592136.6820000003</v>
      </c>
      <c r="E57" s="74">
        <f t="shared" si="13"/>
        <v>0.8597862734584449</v>
      </c>
      <c r="F57" s="74">
        <f t="shared" si="13"/>
        <v>0.8853577797889394</v>
      </c>
      <c r="G57" s="265">
        <f t="shared" si="14"/>
        <v>-2.557150633049443</v>
      </c>
      <c r="H57" s="236">
        <f t="shared" si="15"/>
        <v>0.9407788539144472</v>
      </c>
      <c r="I57"/>
      <c r="J57"/>
    </row>
    <row r="58" spans="2:10" ht="12">
      <c r="B58" s="146" t="s">
        <v>20</v>
      </c>
      <c r="C58" s="52">
        <f>'[22]BT'!$AI183</f>
        <v>2233882.9</v>
      </c>
      <c r="D58" s="52">
        <f>'[2]BT'!$AF183</f>
        <v>2533348.339</v>
      </c>
      <c r="E58" s="74">
        <f t="shared" si="13"/>
        <v>0.9307845416666666</v>
      </c>
      <c r="F58" s="74">
        <f t="shared" si="13"/>
        <v>0.9286498407509731</v>
      </c>
      <c r="G58" s="265">
        <f t="shared" si="14"/>
        <v>0.2134700915693455</v>
      </c>
      <c r="H58" s="236">
        <f t="shared" si="15"/>
        <v>0.9268202073065098</v>
      </c>
      <c r="I58"/>
      <c r="J58"/>
    </row>
    <row r="59" spans="2:10" ht="12">
      <c r="B59" s="146" t="s">
        <v>21</v>
      </c>
      <c r="C59" s="52">
        <f>'[22]BT'!$AI184</f>
        <v>1923133</v>
      </c>
      <c r="D59" s="52">
        <f>'[2]BT'!$AF184</f>
        <v>1981751.2820000004</v>
      </c>
      <c r="E59" s="74">
        <f t="shared" si="13"/>
        <v>0.8361447826086956</v>
      </c>
      <c r="F59" s="74">
        <f t="shared" si="13"/>
        <v>0.8117830635036036</v>
      </c>
      <c r="G59" s="265">
        <f t="shared" si="14"/>
        <v>2.4361719105091995</v>
      </c>
      <c r="H59" s="236">
        <f>IF(E28="","",(G28/E28))</f>
        <v>0.9853658603460674</v>
      </c>
      <c r="I59"/>
      <c r="J59"/>
    </row>
    <row r="60" spans="2:10" ht="12">
      <c r="B60" s="146" t="s">
        <v>30</v>
      </c>
      <c r="C60" s="52">
        <f>'[22]BT'!$AI185</f>
        <v>1199325.5</v>
      </c>
      <c r="D60" s="52">
        <f>'[2]BT'!$AF185</f>
        <v>1181497.158</v>
      </c>
      <c r="E60" s="74">
        <f t="shared" si="13"/>
        <v>0.9556378486055777</v>
      </c>
      <c r="F60" s="74">
        <f t="shared" si="13"/>
        <v>0.9108984999596578</v>
      </c>
      <c r="G60" s="265">
        <f t="shared" si="14"/>
        <v>4.473934864591989</v>
      </c>
      <c r="H60" s="236">
        <f>IF(E29="","",(G29/E29))</f>
        <v>0.8037092301682347</v>
      </c>
      <c r="I60"/>
      <c r="J60"/>
    </row>
    <row r="61" spans="2:10" ht="12">
      <c r="B61" s="146" t="s">
        <v>22</v>
      </c>
      <c r="C61" s="52">
        <f>'[22]BT'!$AI186</f>
        <v>1320046.4000000001</v>
      </c>
      <c r="D61" s="52">
        <f>'[2]BT'!$AF186</f>
        <v>1256570.6130000001</v>
      </c>
      <c r="E61" s="74">
        <f t="shared" si="13"/>
        <v>0.9778121481481482</v>
      </c>
      <c r="F61" s="74">
        <f>IF(OR(H30="",H30=0),"",D61/H30)</f>
        <v>0.930013198910042</v>
      </c>
      <c r="G61" s="265">
        <f t="shared" si="14"/>
        <v>4.779894923810623</v>
      </c>
      <c r="H61" s="236">
        <f t="shared" si="15"/>
        <v>0.9300338945686021</v>
      </c>
      <c r="I61"/>
      <c r="J61"/>
    </row>
    <row r="62" spans="2:10" ht="12">
      <c r="B62" s="146" t="s">
        <v>23</v>
      </c>
      <c r="C62" s="52">
        <f>'[22]BT'!$AI187</f>
        <v>43471.4</v>
      </c>
      <c r="D62" s="52">
        <f>'[2]BT'!$AF187</f>
        <v>20116.385</v>
      </c>
      <c r="E62" s="74">
        <f t="shared" si="13"/>
        <v>0.9879863636363637</v>
      </c>
      <c r="F62" s="74">
        <f t="shared" si="13"/>
        <v>0.9533487915435847</v>
      </c>
      <c r="G62" s="265">
        <f t="shared" si="14"/>
        <v>3.4637572092779068</v>
      </c>
      <c r="H62" s="236">
        <f t="shared" si="15"/>
        <v>0.6188466947960619</v>
      </c>
      <c r="I62"/>
      <c r="J62"/>
    </row>
    <row r="63" spans="2:10" ht="12">
      <c r="B63" s="146"/>
      <c r="C63" s="52"/>
      <c r="D63" s="52"/>
      <c r="E63" s="266"/>
      <c r="F63" s="74">
        <f>IF(OR(H32="",H32=0),"",D63/H32)</f>
      </c>
      <c r="G63" s="265"/>
      <c r="H63" s="236"/>
      <c r="I63"/>
      <c r="J63"/>
    </row>
    <row r="64" spans="2:10" ht="12.75" thickBot="1">
      <c r="B64" s="267" t="s">
        <v>24</v>
      </c>
      <c r="C64" s="268">
        <f>IF(SUM(C43:C62)=0,"",SUM(C43:C62))</f>
        <v>30427406.099999994</v>
      </c>
      <c r="D64" s="268">
        <f>IF(SUM(D43:D62)=0,"",SUM(D43:D62))</f>
        <v>29452102.235000007</v>
      </c>
      <c r="E64" s="269">
        <f>IF(OR(G33="",G33=0),"",C64/G33)</f>
        <v>0.905170909081173</v>
      </c>
      <c r="F64" s="270">
        <f>IF(OR(H33="",H33=0),"",D64/H33)</f>
        <v>0.902180933464604</v>
      </c>
      <c r="G64" s="271">
        <f>IF(OR(E64="",E64=0),"",(E64-F64)*100)</f>
        <v>0.2989975616568996</v>
      </c>
      <c r="H64" s="272">
        <f>IF(E33="","",(G33/E33))</f>
        <v>0.9124735181877758</v>
      </c>
      <c r="I64"/>
      <c r="J64"/>
    </row>
    <row r="65" spans="3:10" ht="12.75">
      <c r="C65" s="273"/>
      <c r="D65" s="274"/>
      <c r="E65" s="273"/>
      <c r="F65" s="273"/>
      <c r="G65" s="273"/>
      <c r="H65" s="275"/>
      <c r="I65" s="276"/>
      <c r="J65" s="23" t="s">
        <v>26</v>
      </c>
    </row>
    <row r="66" spans="3:10" ht="13.5" thickBot="1">
      <c r="C66" s="273"/>
      <c r="D66" s="274"/>
      <c r="E66" s="273"/>
      <c r="F66" s="273"/>
      <c r="G66" s="273"/>
      <c r="H66" s="275"/>
      <c r="I66" s="276"/>
      <c r="J66" s="277"/>
    </row>
    <row r="67" spans="2:9" ht="13.5">
      <c r="B67" s="245" t="s">
        <v>0</v>
      </c>
      <c r="C67" s="246" t="s">
        <v>92</v>
      </c>
      <c r="D67" s="248" t="s">
        <v>92</v>
      </c>
      <c r="E67" s="247" t="s">
        <v>92</v>
      </c>
      <c r="F67" s="248" t="s">
        <v>92</v>
      </c>
      <c r="G67" s="249" t="s">
        <v>85</v>
      </c>
      <c r="H67" s="278" t="s">
        <v>93</v>
      </c>
      <c r="I67" s="279" t="s">
        <v>93</v>
      </c>
    </row>
    <row r="68" spans="2:9" ht="13.5">
      <c r="B68" s="146"/>
      <c r="C68" s="280" t="s">
        <v>94</v>
      </c>
      <c r="D68" s="253" t="s">
        <v>94</v>
      </c>
      <c r="E68" s="280" t="s">
        <v>94</v>
      </c>
      <c r="F68" s="253" t="s">
        <v>94</v>
      </c>
      <c r="G68" s="254" t="s">
        <v>88</v>
      </c>
      <c r="H68" s="281" t="s">
        <v>95</v>
      </c>
      <c r="I68" s="282" t="s">
        <v>95</v>
      </c>
    </row>
    <row r="69" spans="2:9" ht="13.5">
      <c r="B69" s="146"/>
      <c r="C69" s="256" t="s">
        <v>108</v>
      </c>
      <c r="D69" s="283" t="s">
        <v>108</v>
      </c>
      <c r="E69" s="284" t="s">
        <v>109</v>
      </c>
      <c r="F69" s="258" t="s">
        <v>109</v>
      </c>
      <c r="G69" s="254"/>
      <c r="H69" s="281" t="s">
        <v>77</v>
      </c>
      <c r="I69" s="282" t="s">
        <v>77</v>
      </c>
    </row>
    <row r="70" spans="2:9" ht="12">
      <c r="B70" s="146"/>
      <c r="C70" s="259" t="s">
        <v>91</v>
      </c>
      <c r="D70" s="261" t="s">
        <v>58</v>
      </c>
      <c r="E70" s="260" t="s">
        <v>91</v>
      </c>
      <c r="F70" s="261" t="s">
        <v>58</v>
      </c>
      <c r="G70" s="262"/>
      <c r="H70" s="263"/>
      <c r="I70" s="285"/>
    </row>
    <row r="71" spans="2:9" ht="12">
      <c r="B71" s="146" t="s">
        <v>8</v>
      </c>
      <c r="C71" s="286">
        <v>38823</v>
      </c>
      <c r="D71" s="287">
        <f aca="true" t="shared" si="16" ref="D71:D90">IF(OR(G12="",G12=0),"",C71/G12)</f>
        <v>0.07103934126258006</v>
      </c>
      <c r="E71" s="286">
        <v>34664.2</v>
      </c>
      <c r="F71" s="287">
        <f aca="true" t="shared" si="17" ref="F71:F90">IF(OR(H12="",H12=0),"",E71/H12)</f>
        <v>0.054656151994135406</v>
      </c>
      <c r="G71" s="265">
        <f aca="true" t="shared" si="18" ref="G71:G90">IF(OR(D71="",D71=0),"",(D71-F71)*100)</f>
        <v>1.6383189268444656</v>
      </c>
      <c r="H71" s="288">
        <f>IF(G12="","",(C43+C71)/G12)</f>
        <v>1.0034967978042086</v>
      </c>
      <c r="I71" s="289">
        <f>IF(H12="","",(D43+E71)/H12)</f>
        <v>0.9898194974123676</v>
      </c>
    </row>
    <row r="72" spans="2:9" ht="12">
      <c r="B72" s="146" t="s">
        <v>31</v>
      </c>
      <c r="C72" s="286">
        <v>39850.5</v>
      </c>
      <c r="D72" s="75">
        <f t="shared" si="16"/>
        <v>0.064275</v>
      </c>
      <c r="E72" s="286">
        <v>32003.1</v>
      </c>
      <c r="F72" s="75">
        <f t="shared" si="17"/>
        <v>0.05209758145559932</v>
      </c>
      <c r="G72" s="265">
        <f t="shared" si="18"/>
        <v>1.217741854440068</v>
      </c>
      <c r="H72" s="288">
        <f aca="true" t="shared" si="19" ref="H72:H90">IF(G13="","",(C44+C72)/G13)</f>
        <v>0.9010522580645164</v>
      </c>
      <c r="I72" s="289">
        <f aca="true" t="shared" si="20" ref="I72:I90">IF(H13="","",(D44+E72)/H13)</f>
        <v>0.9222543040610534</v>
      </c>
    </row>
    <row r="73" spans="2:9" ht="12">
      <c r="B73" s="146" t="s">
        <v>9</v>
      </c>
      <c r="C73" s="286">
        <v>40647.6</v>
      </c>
      <c r="D73" s="75">
        <f t="shared" si="16"/>
        <v>0.0203238</v>
      </c>
      <c r="E73" s="286">
        <v>34762.2</v>
      </c>
      <c r="F73" s="75">
        <f t="shared" si="17"/>
        <v>0.01821734181780176</v>
      </c>
      <c r="G73" s="265">
        <f t="shared" si="18"/>
        <v>0.21064581821982412</v>
      </c>
      <c r="H73" s="288">
        <f t="shared" si="19"/>
        <v>0.9051634000000002</v>
      </c>
      <c r="I73" s="290">
        <f t="shared" si="20"/>
        <v>0.9204881801530647</v>
      </c>
    </row>
    <row r="74" spans="2:9" ht="12">
      <c r="B74" s="146" t="s">
        <v>28</v>
      </c>
      <c r="C74" s="286">
        <v>13662.9</v>
      </c>
      <c r="D74" s="75">
        <f t="shared" si="16"/>
        <v>0.035955</v>
      </c>
      <c r="E74" s="286">
        <v>10904.6</v>
      </c>
      <c r="F74" s="75">
        <f t="shared" si="17"/>
        <v>0.029113475423838603</v>
      </c>
      <c r="G74" s="265">
        <f t="shared" si="18"/>
        <v>0.6841524576161397</v>
      </c>
      <c r="H74" s="288">
        <f t="shared" si="19"/>
        <v>0.9461626315789475</v>
      </c>
      <c r="I74" s="290">
        <f t="shared" si="20"/>
        <v>0.9565095681682871</v>
      </c>
    </row>
    <row r="75" spans="2:9" ht="12">
      <c r="B75" s="146" t="s">
        <v>10</v>
      </c>
      <c r="C75" s="286">
        <v>276298.5</v>
      </c>
      <c r="D75" s="75">
        <f t="shared" si="16"/>
        <v>0.1105194</v>
      </c>
      <c r="E75" s="286">
        <v>257346.1</v>
      </c>
      <c r="F75" s="75">
        <f t="shared" si="17"/>
        <v>0.10819315020488231</v>
      </c>
      <c r="G75" s="265">
        <f t="shared" si="18"/>
        <v>0.23262497951176964</v>
      </c>
      <c r="H75" s="288">
        <f t="shared" si="19"/>
        <v>0.9674047199999999</v>
      </c>
      <c r="I75" s="290">
        <f t="shared" si="20"/>
        <v>0.987147082868767</v>
      </c>
    </row>
    <row r="76" spans="2:9" ht="12">
      <c r="B76" s="146" t="s">
        <v>11</v>
      </c>
      <c r="C76" s="286">
        <v>171597</v>
      </c>
      <c r="D76" s="75">
        <f t="shared" si="16"/>
        <v>0.03674453961456103</v>
      </c>
      <c r="E76" s="286">
        <v>147759.6</v>
      </c>
      <c r="F76" s="75">
        <f t="shared" si="17"/>
        <v>0.03512578639133944</v>
      </c>
      <c r="G76" s="265">
        <f t="shared" si="18"/>
        <v>0.16187532232215876</v>
      </c>
      <c r="H76" s="288">
        <f t="shared" si="19"/>
        <v>0.9585499571734477</v>
      </c>
      <c r="I76" s="290">
        <f t="shared" si="20"/>
        <v>0.9511177761641832</v>
      </c>
    </row>
    <row r="77" spans="2:9" ht="12">
      <c r="B77" s="146" t="s">
        <v>12</v>
      </c>
      <c r="C77" s="286">
        <v>12963.6</v>
      </c>
      <c r="D77" s="75">
        <f t="shared" si="16"/>
        <v>0.02216</v>
      </c>
      <c r="E77" s="286">
        <v>11520.9</v>
      </c>
      <c r="F77" s="75">
        <f t="shared" si="17"/>
        <v>0.018120095765152007</v>
      </c>
      <c r="G77" s="265">
        <f t="shared" si="18"/>
        <v>0.4039904234847992</v>
      </c>
      <c r="H77" s="288">
        <f t="shared" si="19"/>
        <v>0.9948229059829058</v>
      </c>
      <c r="I77" s="290">
        <f t="shared" si="20"/>
        <v>0.9959126144733736</v>
      </c>
    </row>
    <row r="78" spans="2:9" ht="12">
      <c r="B78" s="146" t="s">
        <v>14</v>
      </c>
      <c r="C78" s="286">
        <v>450</v>
      </c>
      <c r="D78" s="75">
        <f t="shared" si="16"/>
        <v>0.012747875354107648</v>
      </c>
      <c r="E78" s="286">
        <v>367</v>
      </c>
      <c r="F78" s="75">
        <f t="shared" si="17"/>
        <v>0.013562278388860455</v>
      </c>
      <c r="G78" s="265">
        <f t="shared" si="18"/>
        <v>-0.08144030347528065</v>
      </c>
      <c r="H78" s="288">
        <f t="shared" si="19"/>
        <v>0.9968866855524079</v>
      </c>
      <c r="I78" s="290">
        <f t="shared" si="20"/>
        <v>0.9750505813856806</v>
      </c>
    </row>
    <row r="79" spans="2:9" ht="12">
      <c r="B79" s="146" t="s">
        <v>27</v>
      </c>
      <c r="C79" s="286">
        <v>29367.9</v>
      </c>
      <c r="D79" s="75">
        <f t="shared" si="16"/>
        <v>0.00943698586118252</v>
      </c>
      <c r="E79" s="286">
        <v>18900.1</v>
      </c>
      <c r="F79" s="75">
        <f t="shared" si="17"/>
        <v>0.007564747176033883</v>
      </c>
      <c r="G79" s="265">
        <f t="shared" si="18"/>
        <v>0.18722386851486367</v>
      </c>
      <c r="H79" s="288">
        <f t="shared" si="19"/>
        <v>0.9426295951156813</v>
      </c>
      <c r="I79" s="290">
        <f t="shared" si="20"/>
        <v>0.9445483627299862</v>
      </c>
    </row>
    <row r="80" spans="2:9" ht="12">
      <c r="B80" s="146" t="s">
        <v>15</v>
      </c>
      <c r="C80" s="286">
        <v>25828.4</v>
      </c>
      <c r="D80" s="75">
        <f t="shared" si="16"/>
        <v>0.015845644171779142</v>
      </c>
      <c r="E80" s="286">
        <v>11185.3</v>
      </c>
      <c r="F80" s="75">
        <f t="shared" si="17"/>
        <v>0.013742932812633045</v>
      </c>
      <c r="G80" s="265">
        <f t="shared" si="18"/>
        <v>0.21027113591460966</v>
      </c>
      <c r="H80" s="288">
        <f t="shared" si="19"/>
        <v>0.9415699999999998</v>
      </c>
      <c r="I80" s="290">
        <f t="shared" si="20"/>
        <v>0.9336497302875256</v>
      </c>
    </row>
    <row r="81" spans="2:9" ht="12">
      <c r="B81" s="146" t="s">
        <v>29</v>
      </c>
      <c r="C81" s="286">
        <v>11022.3</v>
      </c>
      <c r="D81" s="75">
        <f t="shared" si="16"/>
        <v>0.03391476923076923</v>
      </c>
      <c r="E81" s="286">
        <v>8389.4</v>
      </c>
      <c r="F81" s="75">
        <f t="shared" si="17"/>
        <v>0.03673546181093811</v>
      </c>
      <c r="G81" s="265">
        <f t="shared" si="18"/>
        <v>-0.2820692580168885</v>
      </c>
      <c r="H81" s="288">
        <f t="shared" si="19"/>
        <v>0.9847532307692307</v>
      </c>
      <c r="I81" s="290">
        <f t="shared" si="20"/>
        <v>0.9947038300710209</v>
      </c>
    </row>
    <row r="82" spans="2:9" ht="12">
      <c r="B82" s="146" t="s">
        <v>16</v>
      </c>
      <c r="C82" s="286">
        <v>25767.1</v>
      </c>
      <c r="D82" s="75">
        <f t="shared" si="16"/>
        <v>0.015547684630678304</v>
      </c>
      <c r="E82" s="286">
        <v>47456.6</v>
      </c>
      <c r="F82" s="75">
        <f t="shared" si="17"/>
        <v>0.02858610125705267</v>
      </c>
      <c r="G82" s="265">
        <f t="shared" si="18"/>
        <v>-1.3038416626374367</v>
      </c>
      <c r="H82" s="288">
        <f t="shared" si="19"/>
        <v>1.0142607683001519</v>
      </c>
      <c r="I82" s="290">
        <f t="shared" si="20"/>
        <v>0.9915861203441301</v>
      </c>
    </row>
    <row r="83" spans="2:9" ht="12">
      <c r="B83" s="146" t="s">
        <v>17</v>
      </c>
      <c r="C83" s="286">
        <v>97706.5</v>
      </c>
      <c r="D83" s="75">
        <f t="shared" si="16"/>
        <v>0.04909874371859296</v>
      </c>
      <c r="E83" s="286">
        <v>115860.3</v>
      </c>
      <c r="F83" s="75">
        <f t="shared" si="17"/>
        <v>0.04771932657067601</v>
      </c>
      <c r="G83" s="265">
        <f t="shared" si="18"/>
        <v>0.13794171479169504</v>
      </c>
      <c r="H83" s="288">
        <f t="shared" si="19"/>
        <v>0.9615752261306532</v>
      </c>
      <c r="I83" s="290">
        <f t="shared" si="20"/>
        <v>0.9717267037716488</v>
      </c>
    </row>
    <row r="84" spans="2:9" ht="12">
      <c r="B84" s="146" t="s">
        <v>18</v>
      </c>
      <c r="C84" s="286">
        <v>251227.8</v>
      </c>
      <c r="D84" s="75">
        <f t="shared" si="16"/>
        <v>0.05775351724137931</v>
      </c>
      <c r="E84" s="286">
        <v>228783.2</v>
      </c>
      <c r="F84" s="75">
        <f t="shared" si="17"/>
        <v>0.04972966396585585</v>
      </c>
      <c r="G84" s="265">
        <f t="shared" si="18"/>
        <v>0.8023853275523463</v>
      </c>
      <c r="H84" s="288">
        <f t="shared" si="19"/>
        <v>0.912067540229885</v>
      </c>
      <c r="I84" s="290">
        <f t="shared" si="20"/>
        <v>0.9078426757236119</v>
      </c>
    </row>
    <row r="85" spans="2:9" ht="12">
      <c r="B85" s="146" t="s">
        <v>19</v>
      </c>
      <c r="C85" s="286">
        <v>77710.9</v>
      </c>
      <c r="D85" s="75">
        <f t="shared" si="16"/>
        <v>0.041668042895442355</v>
      </c>
      <c r="E85" s="286">
        <v>58320.7</v>
      </c>
      <c r="F85" s="75">
        <f t="shared" si="17"/>
        <v>0.032431063269564686</v>
      </c>
      <c r="G85" s="265">
        <f t="shared" si="18"/>
        <v>0.9236979625877668</v>
      </c>
      <c r="H85" s="288">
        <f t="shared" si="19"/>
        <v>0.9014543163538873</v>
      </c>
      <c r="I85" s="290">
        <f t="shared" si="20"/>
        <v>0.9177888430585041</v>
      </c>
    </row>
    <row r="86" spans="2:9" ht="12">
      <c r="B86" s="146" t="s">
        <v>20</v>
      </c>
      <c r="C86" s="286">
        <v>142711.9</v>
      </c>
      <c r="D86" s="75">
        <f t="shared" si="16"/>
        <v>0.05946329166666666</v>
      </c>
      <c r="E86" s="286">
        <v>154249.9</v>
      </c>
      <c r="F86" s="75">
        <f t="shared" si="17"/>
        <v>0.056543406552372076</v>
      </c>
      <c r="G86" s="265">
        <f t="shared" si="18"/>
        <v>0.2919885114294585</v>
      </c>
      <c r="H86" s="288">
        <f t="shared" si="19"/>
        <v>0.9902478333333332</v>
      </c>
      <c r="I86" s="290">
        <f t="shared" si="20"/>
        <v>0.9851932473033452</v>
      </c>
    </row>
    <row r="87" spans="2:9" ht="12">
      <c r="B87" s="146" t="s">
        <v>21</v>
      </c>
      <c r="C87" s="286">
        <v>297398.3</v>
      </c>
      <c r="D87" s="75">
        <f t="shared" si="16"/>
        <v>0.12930360869565216</v>
      </c>
      <c r="E87" s="286">
        <v>279595.8</v>
      </c>
      <c r="F87" s="75">
        <f t="shared" si="17"/>
        <v>0.11453058571390434</v>
      </c>
      <c r="G87" s="265">
        <f t="shared" si="18"/>
        <v>1.4773022981747819</v>
      </c>
      <c r="H87" s="288">
        <f t="shared" si="19"/>
        <v>0.9654483913043478</v>
      </c>
      <c r="I87" s="290">
        <f t="shared" si="20"/>
        <v>0.926313649217508</v>
      </c>
    </row>
    <row r="88" spans="2:9" ht="12">
      <c r="B88" s="146" t="s">
        <v>30</v>
      </c>
      <c r="C88" s="286">
        <v>52593</v>
      </c>
      <c r="D88" s="75">
        <f t="shared" si="16"/>
        <v>0.04190677290836654</v>
      </c>
      <c r="E88" s="286">
        <v>41392.7</v>
      </c>
      <c r="F88" s="75">
        <f t="shared" si="17"/>
        <v>0.03191251716856023</v>
      </c>
      <c r="G88" s="265">
        <f t="shared" si="18"/>
        <v>0.9994255739806307</v>
      </c>
      <c r="H88" s="288">
        <f t="shared" si="19"/>
        <v>0.9975446215139442</v>
      </c>
      <c r="I88" s="290">
        <f t="shared" si="20"/>
        <v>0.942811017128218</v>
      </c>
    </row>
    <row r="89" spans="2:9" ht="12">
      <c r="B89" s="146" t="s">
        <v>22</v>
      </c>
      <c r="C89" s="286">
        <v>37887.7</v>
      </c>
      <c r="D89" s="75">
        <f t="shared" si="16"/>
        <v>0.02806496296296296</v>
      </c>
      <c r="E89" s="286">
        <v>31500.4</v>
      </c>
      <c r="F89" s="75">
        <f t="shared" si="17"/>
        <v>0.023314079979161413</v>
      </c>
      <c r="G89" s="265">
        <f t="shared" si="18"/>
        <v>0.47508829838015487</v>
      </c>
      <c r="H89" s="288">
        <f t="shared" si="19"/>
        <v>1.005877111111111</v>
      </c>
      <c r="I89" s="290">
        <f t="shared" si="20"/>
        <v>0.9533272788892033</v>
      </c>
    </row>
    <row r="90" spans="2:9" ht="12">
      <c r="B90" s="146" t="s">
        <v>23</v>
      </c>
      <c r="C90" s="286">
        <v>371.9</v>
      </c>
      <c r="D90" s="75">
        <f t="shared" si="16"/>
        <v>0.008452272727272727</v>
      </c>
      <c r="E90" s="286">
        <v>129.6</v>
      </c>
      <c r="F90" s="75">
        <f t="shared" si="17"/>
        <v>0.006141958576754649</v>
      </c>
      <c r="G90" s="265">
        <f t="shared" si="18"/>
        <v>0.2310314150518078</v>
      </c>
      <c r="H90" s="288">
        <f t="shared" si="19"/>
        <v>0.9964386363636364</v>
      </c>
      <c r="I90" s="289">
        <f t="shared" si="20"/>
        <v>0.9594907501203391</v>
      </c>
    </row>
    <row r="91" spans="2:9" ht="12">
      <c r="B91" s="146"/>
      <c r="C91" s="52"/>
      <c r="D91" s="266"/>
      <c r="E91" s="52"/>
      <c r="F91" s="74"/>
      <c r="G91" s="265"/>
      <c r="H91" s="288"/>
      <c r="I91" s="289"/>
    </row>
    <row r="92" spans="2:9" ht="12.75" thickBot="1">
      <c r="B92" s="267" t="s">
        <v>24</v>
      </c>
      <c r="C92" s="268">
        <f>IF(SUM(C71:C90)=0,"",SUM(C71:C90))</f>
        <v>1643886.7999999998</v>
      </c>
      <c r="D92" s="269">
        <f>IF(OR(G33="",G33=0),"",C92/G33)</f>
        <v>0.04890323231274521</v>
      </c>
      <c r="E92" s="268">
        <f>IF(SUM(E71:E90)=0,"",SUM(E71:E90))</f>
        <v>1525091.7</v>
      </c>
      <c r="F92" s="269">
        <f>IF(OR(H33="",H33=0),"",E92/H33)</f>
        <v>0.04671682321848084</v>
      </c>
      <c r="G92" s="271">
        <f>IF(OR(D92="",D92=0),"",(D92-F92)*100)</f>
        <v>0.21864090942643674</v>
      </c>
      <c r="H92" s="291">
        <f>IF(G33="","",(C61+C92)/G33)</f>
        <v>0.08817268551524249</v>
      </c>
      <c r="I92" s="292">
        <f>IF(H33="","",(D61+E92)/H33)</f>
        <v>0.08520827077475508</v>
      </c>
    </row>
    <row r="93" ht="12.75">
      <c r="C93" s="273" t="s">
        <v>96</v>
      </c>
    </row>
    <row r="94" ht="12.75">
      <c r="C94" s="273" t="s">
        <v>97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1.332031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123" t="s">
        <v>63</v>
      </c>
    </row>
    <row r="2" spans="1:5" ht="12" thickBot="1">
      <c r="A2" s="23">
        <v>18512</v>
      </c>
      <c r="B2" s="125"/>
      <c r="E2" s="126"/>
    </row>
    <row r="3" ht="15" customHeight="1" hidden="1">
      <c r="A3" s="23">
        <v>31465</v>
      </c>
    </row>
    <row r="4" spans="1:5" s="39" customFormat="1" ht="15" customHeight="1" hidden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106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21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L8" s="139" t="s">
        <v>66</v>
      </c>
      <c r="M8" s="140" t="s">
        <v>67</v>
      </c>
      <c r="N8" s="141" t="s">
        <v>0</v>
      </c>
      <c r="O8" s="142"/>
      <c r="P8" s="143" t="s">
        <v>1</v>
      </c>
      <c r="Q8" s="144"/>
      <c r="R8" s="136" t="s">
        <v>44</v>
      </c>
      <c r="S8" s="145" t="s">
        <v>68</v>
      </c>
      <c r="T8" s="145" t="s">
        <v>69</v>
      </c>
      <c r="U8" s="145" t="s">
        <v>70</v>
      </c>
    </row>
    <row r="9" spans="1:21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L9" s="155" t="s">
        <v>72</v>
      </c>
      <c r="M9" s="156" t="s">
        <v>73</v>
      </c>
      <c r="N9" s="157" t="s">
        <v>74</v>
      </c>
      <c r="O9" s="158"/>
      <c r="P9" s="159"/>
      <c r="Q9" s="160"/>
      <c r="R9" s="151" t="s">
        <v>50</v>
      </c>
      <c r="S9" s="161" t="s">
        <v>75</v>
      </c>
      <c r="T9" s="161" t="s">
        <v>75</v>
      </c>
      <c r="U9" s="161" t="s">
        <v>75</v>
      </c>
    </row>
    <row r="10" spans="1:21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68" t="s">
        <v>75</v>
      </c>
      <c r="M10" s="168" t="s">
        <v>75</v>
      </c>
      <c r="N10" s="157" t="s">
        <v>80</v>
      </c>
      <c r="O10" s="169" t="s">
        <v>2</v>
      </c>
      <c r="P10" s="170" t="s">
        <v>3</v>
      </c>
      <c r="Q10" s="169" t="s">
        <v>4</v>
      </c>
      <c r="R10" s="160" t="s">
        <v>76</v>
      </c>
      <c r="S10" s="161" t="s">
        <v>81</v>
      </c>
      <c r="T10" s="171" t="s">
        <v>82</v>
      </c>
      <c r="U10" s="171" t="s">
        <v>83</v>
      </c>
    </row>
    <row r="11" spans="1:21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1"/>
      <c r="N11" s="182"/>
      <c r="O11" s="177" t="s">
        <v>5</v>
      </c>
      <c r="P11" s="174" t="s">
        <v>6</v>
      </c>
      <c r="Q11" s="177" t="s">
        <v>7</v>
      </c>
      <c r="R11" s="177" t="s">
        <v>84</v>
      </c>
      <c r="S11" s="183"/>
      <c r="T11" s="184"/>
      <c r="U11" s="184"/>
    </row>
    <row r="12" spans="1:21" ht="13.5" customHeight="1">
      <c r="A12" s="23">
        <v>60665</v>
      </c>
      <c r="B12" s="185" t="s">
        <v>8</v>
      </c>
      <c r="C12" s="186">
        <f>IF(ISERROR('[51]Récolte_N'!$F$18)=TRUE,"",'[51]Récolte_N'!$F$18)</f>
        <v>319530</v>
      </c>
      <c r="D12" s="186">
        <f aca="true" t="shared" si="0" ref="D12:D31">IF(OR(C12="",C12=0),"",(E12/C12)*10)</f>
        <v>73.09235439551843</v>
      </c>
      <c r="E12" s="187">
        <f>IF(ISERROR('[51]Récolte_N'!$H$18)=TRUE,"",'[51]Récolte_N'!$H$18)</f>
        <v>2335520</v>
      </c>
      <c r="F12" s="187">
        <f>Q12</f>
        <v>2891330</v>
      </c>
      <c r="G12" s="188">
        <f>IF(ISERROR('[51]Récolte_N'!$I$18)=TRUE,"",'[51]Récolte_N'!$I$18)</f>
        <v>2087520</v>
      </c>
      <c r="H12" s="188">
        <f>R12</f>
        <v>2648998.423999999</v>
      </c>
      <c r="I12" s="189">
        <f>IF(OR(H12=0,H12=""),"",(G12/H12)-1)</f>
        <v>-0.21195876105964773</v>
      </c>
      <c r="J12" s="190">
        <f>E12-G12</f>
        <v>248000</v>
      </c>
      <c r="K12" s="191">
        <f>Q12-H12</f>
        <v>242331.57600000082</v>
      </c>
      <c r="L12" s="192">
        <f>J12/K12-1</f>
        <v>0.023391190259081984</v>
      </c>
      <c r="M12" s="293">
        <f>G12-H12</f>
        <v>-561478.4239999992</v>
      </c>
      <c r="N12" s="194" t="s">
        <v>8</v>
      </c>
      <c r="O12" s="186">
        <f>IF(ISERROR('[1]Récolte_N'!$F$18)=TRUE,"",'[1]Récolte_N'!$F$18)</f>
        <v>324660</v>
      </c>
      <c r="P12" s="186">
        <f aca="true" t="shared" si="1" ref="P12:P31">IF(OR(O12="",O12=0),"",(Q12/O12)*10)</f>
        <v>89.05716749830592</v>
      </c>
      <c r="Q12" s="187">
        <f>IF(ISERROR('[1]Récolte_N'!$H$18)=TRUE,"",'[1]Récolte_N'!$H$18)</f>
        <v>2891330</v>
      </c>
      <c r="R12" s="188">
        <f>'[2]MA'!$AI168</f>
        <v>2648998.423999999</v>
      </c>
      <c r="S12" s="195">
        <f>E12-Q12</f>
        <v>-555810</v>
      </c>
      <c r="T12" s="196">
        <f aca="true" t="shared" si="2" ref="T12:U14">C12-O12</f>
        <v>-5130</v>
      </c>
      <c r="U12" s="197">
        <f t="shared" si="2"/>
        <v>-15.964813102787488</v>
      </c>
    </row>
    <row r="13" spans="1:21" ht="13.5" customHeight="1">
      <c r="A13" s="23">
        <v>7280</v>
      </c>
      <c r="B13" s="198" t="s">
        <v>31</v>
      </c>
      <c r="C13" s="186">
        <f>IF(ISERROR('[52]Récolte_N'!$F$18)=TRUE,"",'[52]Récolte_N'!$F$18)</f>
        <v>54100</v>
      </c>
      <c r="D13" s="186">
        <f t="shared" si="0"/>
        <v>83.76007393715342</v>
      </c>
      <c r="E13" s="187">
        <f>IF(ISERROR('[52]Récolte_N'!$H$18)=TRUE,"",'[52]Récolte_N'!$H$18)</f>
        <v>453142</v>
      </c>
      <c r="F13" s="187">
        <f>Q13</f>
        <v>388212</v>
      </c>
      <c r="G13" s="188">
        <f>IF(ISERROR('[52]Récolte_N'!$I$18)=TRUE,"",'[52]Récolte_N'!$I$18)</f>
        <v>340000</v>
      </c>
      <c r="H13" s="188">
        <f>R13</f>
        <v>329947.1560000001</v>
      </c>
      <c r="I13" s="189">
        <f>IF(OR(H13=0,H13=""),"",(G13/H13)-1)</f>
        <v>0.030468042585582777</v>
      </c>
      <c r="J13" s="190">
        <f aca="true" t="shared" si="3" ref="J13:J31">E13-G13</f>
        <v>113142</v>
      </c>
      <c r="K13" s="191">
        <f>Q13-H13</f>
        <v>58264.843999999925</v>
      </c>
      <c r="L13" s="199">
        <f>J13/K13-1</f>
        <v>0.9418570828062311</v>
      </c>
      <c r="M13" s="294">
        <f>G13-H13</f>
        <v>10052.843999999925</v>
      </c>
      <c r="N13" s="201" t="s">
        <v>31</v>
      </c>
      <c r="O13" s="186">
        <f>IF(ISERROR('[3]Récolte_N'!$F$18)=TRUE,"",'[3]Récolte_N'!$F$18)</f>
        <v>49560</v>
      </c>
      <c r="P13" s="186">
        <f t="shared" si="1"/>
        <v>78.3317191283293</v>
      </c>
      <c r="Q13" s="187">
        <f>IF(ISERROR('[3]Récolte_N'!$H$18)=TRUE,"",'[3]Récolte_N'!$H$18)</f>
        <v>388212</v>
      </c>
      <c r="R13" s="188">
        <f>'[2]MA'!$AI169</f>
        <v>329947.1560000001</v>
      </c>
      <c r="S13" s="195">
        <f>E13-Q13</f>
        <v>64930</v>
      </c>
      <c r="T13" s="202">
        <f t="shared" si="2"/>
        <v>4540</v>
      </c>
      <c r="U13" s="203">
        <f t="shared" si="2"/>
        <v>5.428354808824125</v>
      </c>
    </row>
    <row r="14" spans="1:21" ht="13.5" customHeight="1">
      <c r="A14" s="23">
        <v>17376</v>
      </c>
      <c r="B14" s="198" t="s">
        <v>9</v>
      </c>
      <c r="C14" s="186">
        <f>IF(ISERROR('[53]Récolte_N'!$F$18)=TRUE,"",'[53]Récolte_N'!$F$18)</f>
        <v>55800</v>
      </c>
      <c r="D14" s="186">
        <f t="shared" si="0"/>
        <v>77.91039426523297</v>
      </c>
      <c r="E14" s="187">
        <f>IF(ISERROR('[53]Récolte_N'!$H$18)=TRUE,"",'[53]Récolte_N'!$H$18)</f>
        <v>434740</v>
      </c>
      <c r="F14" s="204">
        <f>Q14</f>
        <v>469130</v>
      </c>
      <c r="G14" s="188">
        <f>IF(ISERROR('[53]Récolte_N'!$I$18)=TRUE,"",'[53]Récolte_N'!$I$18)</f>
        <v>390000</v>
      </c>
      <c r="H14" s="205">
        <f>R14</f>
        <v>466191.365</v>
      </c>
      <c r="I14" s="189">
        <f aca="true" t="shared" si="4" ref="I14:I31">IF(OR(H14=0,H14=""),"",(G14/H14)-1)</f>
        <v>-0.16343366848933372</v>
      </c>
      <c r="J14" s="190">
        <f>E14-G14</f>
        <v>44740</v>
      </c>
      <c r="K14" s="206">
        <f>Q14-H14</f>
        <v>2938.6350000000093</v>
      </c>
      <c r="L14" s="199">
        <f>J14/K14-1</f>
        <v>14.22475571141018</v>
      </c>
      <c r="M14" s="295">
        <f>(G14+G15)-H14</f>
        <v>138808.635</v>
      </c>
      <c r="N14" s="157" t="s">
        <v>9</v>
      </c>
      <c r="O14" s="186">
        <f>IF(ISERROR('[4]Récolte_N'!$F$18)=TRUE,"",'[4]Récolte_N'!$F$18)</f>
        <v>49600</v>
      </c>
      <c r="P14" s="186">
        <f t="shared" si="1"/>
        <v>94.58266129032259</v>
      </c>
      <c r="Q14" s="187">
        <f>IF(ISERROR('[4]Récolte_N'!$H$18)=TRUE,"",'[4]Récolte_N'!$H$18)</f>
        <v>469130</v>
      </c>
      <c r="R14" s="188">
        <f>'[2]MA'!$AI170</f>
        <v>466191.365</v>
      </c>
      <c r="S14" s="195">
        <f>E14-Q14</f>
        <v>-34390</v>
      </c>
      <c r="T14" s="202">
        <f t="shared" si="2"/>
        <v>6200</v>
      </c>
      <c r="U14" s="203">
        <f t="shared" si="2"/>
        <v>-16.672267025089624</v>
      </c>
    </row>
    <row r="15" spans="1:21" ht="13.5" customHeight="1">
      <c r="A15" s="23">
        <v>26391</v>
      </c>
      <c r="B15" s="198" t="s">
        <v>28</v>
      </c>
      <c r="C15" s="186">
        <f>IF(ISERROR('[54]Récolte_N'!$F$18)=TRUE,"",'[54]Récolte_N'!$F$18)</f>
        <v>31500</v>
      </c>
      <c r="D15" s="186">
        <f t="shared" si="0"/>
        <v>80</v>
      </c>
      <c r="E15" s="187">
        <f>IF(ISERROR('[54]Récolte_N'!$H$18)=TRUE,"",'[54]Récolte_N'!$H$18)</f>
        <v>252000</v>
      </c>
      <c r="F15" s="204">
        <f aca="true" t="shared" si="5" ref="F15:F30">Q15</f>
        <v>341527</v>
      </c>
      <c r="G15" s="188">
        <f>IF(ISERROR('[54]Récolte_N'!$I$18)=TRUE,"",'[54]Récolte_N'!$I$18)</f>
        <v>215000</v>
      </c>
      <c r="H15" s="205">
        <f aca="true" t="shared" si="6" ref="H15:H30">R15</f>
        <v>313140.65700000006</v>
      </c>
      <c r="I15" s="189">
        <f t="shared" si="4"/>
        <v>-0.3134075847583089</v>
      </c>
      <c r="J15" s="190">
        <f t="shared" si="3"/>
        <v>37000</v>
      </c>
      <c r="K15" s="206">
        <f aca="true" t="shared" si="7" ref="K15:K29">Q15-H15</f>
        <v>28386.342999999935</v>
      </c>
      <c r="L15" s="199">
        <f>J15/K15-1</f>
        <v>0.30344370178293434</v>
      </c>
      <c r="M15" s="295">
        <f aca="true" t="shared" si="8" ref="M15:M30">(G15+G16)-H15</f>
        <v>87859.34299999994</v>
      </c>
      <c r="N15" s="157" t="s">
        <v>28</v>
      </c>
      <c r="O15" s="186">
        <f>IF(ISERROR('[5]Récolte_N'!$F$18)=TRUE,"",'[5]Récolte_N'!$F$18)</f>
        <v>35650</v>
      </c>
      <c r="P15" s="186">
        <f t="shared" si="1"/>
        <v>95.8</v>
      </c>
      <c r="Q15" s="187">
        <f>IF(ISERROR('[5]Récolte_N'!$H$18)=TRUE,"",'[5]Récolte_N'!$H$18)</f>
        <v>341527</v>
      </c>
      <c r="R15" s="188">
        <f>'[2]MA'!$AI171</f>
        <v>313140.65700000006</v>
      </c>
      <c r="S15" s="195"/>
      <c r="T15" s="202"/>
      <c r="U15" s="203"/>
    </row>
    <row r="16" spans="1:21" ht="13.5" customHeight="1">
      <c r="A16" s="23">
        <v>19136</v>
      </c>
      <c r="B16" s="198" t="s">
        <v>10</v>
      </c>
      <c r="C16" s="186">
        <f>IF(ISERROR('[55]Récolte_N'!$F$18)=TRUE,"",'[55]Récolte_N'!$F$18)</f>
        <v>20000</v>
      </c>
      <c r="D16" s="186">
        <f t="shared" si="0"/>
        <v>93</v>
      </c>
      <c r="E16" s="187">
        <f>IF(ISERROR('[55]Récolte_N'!$H$18)=TRUE,"",'[55]Récolte_N'!$H$18)</f>
        <v>186000</v>
      </c>
      <c r="F16" s="204">
        <f t="shared" si="5"/>
        <v>176700</v>
      </c>
      <c r="G16" s="188">
        <f>IF(ISERROR('[55]Récolte_N'!$I$18)=TRUE,"",'[55]Récolte_N'!$I$18)</f>
        <v>186000</v>
      </c>
      <c r="H16" s="205">
        <f t="shared" si="6"/>
        <v>171387.60700000002</v>
      </c>
      <c r="I16" s="189">
        <f t="shared" si="4"/>
        <v>0.08525933266575092</v>
      </c>
      <c r="J16" s="190">
        <f t="shared" si="3"/>
        <v>0</v>
      </c>
      <c r="K16" s="206">
        <f t="shared" si="7"/>
        <v>5312.392999999982</v>
      </c>
      <c r="L16" s="199">
        <f aca="true" t="shared" si="9" ref="L16:L31">J16/K16-1</f>
        <v>-1</v>
      </c>
      <c r="M16" s="295">
        <f t="shared" si="8"/>
        <v>458612.393</v>
      </c>
      <c r="N16" s="157" t="s">
        <v>10</v>
      </c>
      <c r="O16" s="186">
        <f>IF(ISERROR('[6]Récolte_N'!$F$18)=TRUE,"",'[6]Récolte_N'!$F$18)</f>
        <v>19000</v>
      </c>
      <c r="P16" s="186">
        <f t="shared" si="1"/>
        <v>93</v>
      </c>
      <c r="Q16" s="187">
        <f>IF(ISERROR('[6]Récolte_N'!$H$18)=TRUE,"",'[6]Récolte_N'!$H$18)</f>
        <v>176700</v>
      </c>
      <c r="R16" s="188">
        <f>'[2]MA'!$AI172</f>
        <v>171387.60700000002</v>
      </c>
      <c r="S16" s="195">
        <f aca="true" t="shared" si="10" ref="S16:S21">E16-Q16</f>
        <v>9300</v>
      </c>
      <c r="T16" s="202">
        <f aca="true" t="shared" si="11" ref="T16:U21">C16-O16</f>
        <v>1000</v>
      </c>
      <c r="U16" s="203">
        <f t="shared" si="11"/>
        <v>0</v>
      </c>
    </row>
    <row r="17" spans="1:21" ht="13.5" customHeight="1">
      <c r="A17" s="23">
        <v>1790</v>
      </c>
      <c r="B17" s="198" t="s">
        <v>11</v>
      </c>
      <c r="C17" s="186">
        <f>IF(ISERROR('[56]Récolte_N'!$F$18)=TRUE,"",'[56]Récolte_N'!$F$18)</f>
        <v>53600</v>
      </c>
      <c r="D17" s="186">
        <f t="shared" si="0"/>
        <v>90.29850746268657</v>
      </c>
      <c r="E17" s="187">
        <f>IF(ISERROR('[56]Récolte_N'!$H$18)=TRUE,"",'[56]Récolte_N'!$H$18)</f>
        <v>484000</v>
      </c>
      <c r="F17" s="204">
        <f t="shared" si="5"/>
        <v>461400</v>
      </c>
      <c r="G17" s="188">
        <f>IF(ISERROR('[56]Récolte_N'!$I$18)=TRUE,"",'[56]Récolte_N'!$I$18)</f>
        <v>444000</v>
      </c>
      <c r="H17" s="205">
        <f t="shared" si="6"/>
        <v>421996.70699999994</v>
      </c>
      <c r="I17" s="189">
        <f t="shared" si="4"/>
        <v>0.052140911611426644</v>
      </c>
      <c r="J17" s="190">
        <f t="shared" si="3"/>
        <v>40000</v>
      </c>
      <c r="K17" s="206">
        <f t="shared" si="7"/>
        <v>39403.29300000006</v>
      </c>
      <c r="L17" s="199">
        <f t="shared" si="9"/>
        <v>0.01514358203513444</v>
      </c>
      <c r="M17" s="295">
        <f t="shared" si="8"/>
        <v>972003.2930000001</v>
      </c>
      <c r="N17" s="157" t="s">
        <v>11</v>
      </c>
      <c r="O17" s="186">
        <f>IF(ISERROR('[7]Récolte_N'!$F$18)=TRUE,"",'[7]Récolte_N'!$F$18)</f>
        <v>50700</v>
      </c>
      <c r="P17" s="186">
        <f t="shared" si="1"/>
        <v>91.00591715976333</v>
      </c>
      <c r="Q17" s="187">
        <f>IF(ISERROR('[7]Récolte_N'!$H$18)=TRUE,"",'[7]Récolte_N'!$H$18)</f>
        <v>461400</v>
      </c>
      <c r="R17" s="188">
        <f>'[2]MA'!$AI173</f>
        <v>421996.70699999994</v>
      </c>
      <c r="S17" s="195">
        <f t="shared" si="10"/>
        <v>22600</v>
      </c>
      <c r="T17" s="202">
        <f t="shared" si="11"/>
        <v>2900</v>
      </c>
      <c r="U17" s="203">
        <f t="shared" si="11"/>
        <v>-0.7074096970767556</v>
      </c>
    </row>
    <row r="18" spans="1:21" ht="13.5" customHeight="1">
      <c r="A18" s="23" t="s">
        <v>13</v>
      </c>
      <c r="B18" s="198" t="s">
        <v>12</v>
      </c>
      <c r="C18" s="186">
        <f>IF(ISERROR('[57]Récolte_N'!$F$18)=TRUE,"",'[57]Récolte_N'!$F$18)</f>
        <v>123480</v>
      </c>
      <c r="D18" s="186">
        <f t="shared" si="0"/>
        <v>82.11046323291221</v>
      </c>
      <c r="E18" s="187">
        <f>IF(ISERROR('[57]Récolte_N'!$H$18)=TRUE,"",'[57]Récolte_N'!$H$18)</f>
        <v>1013900</v>
      </c>
      <c r="F18" s="204">
        <f t="shared" si="5"/>
        <v>1165200</v>
      </c>
      <c r="G18" s="188">
        <f>IF(ISERROR('[57]Récolte_N'!$I$18)=TRUE,"",'[57]Récolte_N'!$I$18)</f>
        <v>950000</v>
      </c>
      <c r="H18" s="205">
        <f t="shared" si="6"/>
        <v>1115213.179</v>
      </c>
      <c r="I18" s="189">
        <f t="shared" si="4"/>
        <v>-0.14814493059357936</v>
      </c>
      <c r="J18" s="190">
        <f t="shared" si="3"/>
        <v>63900</v>
      </c>
      <c r="K18" s="206">
        <f t="shared" si="7"/>
        <v>49986.820999999996</v>
      </c>
      <c r="L18" s="199">
        <f t="shared" si="9"/>
        <v>0.27833694405171316</v>
      </c>
      <c r="M18" s="295">
        <f t="shared" si="8"/>
        <v>-136713.179</v>
      </c>
      <c r="N18" s="157" t="s">
        <v>12</v>
      </c>
      <c r="O18" s="186">
        <f>IF(ISERROR('[8]Récolte_N'!$F$18)=TRUE,"",'[8]Récolte_N'!$F$18)</f>
        <v>125600</v>
      </c>
      <c r="P18" s="186">
        <f t="shared" si="1"/>
        <v>92.77070063694268</v>
      </c>
      <c r="Q18" s="187">
        <f>IF(ISERROR('[8]Récolte_N'!$H$18)=TRUE,"",'[8]Récolte_N'!$H$18)</f>
        <v>1165200</v>
      </c>
      <c r="R18" s="188">
        <f>'[2]MA'!$AI174</f>
        <v>1115213.179</v>
      </c>
      <c r="S18" s="195">
        <f t="shared" si="10"/>
        <v>-151300</v>
      </c>
      <c r="T18" s="202">
        <f t="shared" si="11"/>
        <v>-2120</v>
      </c>
      <c r="U18" s="203">
        <f t="shared" si="11"/>
        <v>-10.660237404030468</v>
      </c>
    </row>
    <row r="19" spans="1:21" ht="13.5" customHeight="1">
      <c r="A19" s="23" t="s">
        <v>13</v>
      </c>
      <c r="B19" s="198" t="s">
        <v>14</v>
      </c>
      <c r="C19" s="186">
        <f>IF(ISERROR('[58]Récolte_N'!$F$18)=TRUE,"",'[58]Récolte_N'!$F$18)</f>
        <v>5900</v>
      </c>
      <c r="D19" s="186">
        <f t="shared" si="0"/>
        <v>84.74576271186442</v>
      </c>
      <c r="E19" s="187">
        <f>IF(ISERROR('[58]Récolte_N'!$H$18)=TRUE,"",'[58]Récolte_N'!$H$18)</f>
        <v>50000</v>
      </c>
      <c r="F19" s="204">
        <f t="shared" si="5"/>
        <v>47800</v>
      </c>
      <c r="G19" s="188">
        <f>IF(ISERROR('[58]Récolte_N'!$I$18)=TRUE,"",'[58]Récolte_N'!$I$18)</f>
        <v>28500</v>
      </c>
      <c r="H19" s="205">
        <f t="shared" si="6"/>
        <v>28009.804000000007</v>
      </c>
      <c r="I19" s="189">
        <f t="shared" si="4"/>
        <v>0.017500872194607053</v>
      </c>
      <c r="J19" s="190">
        <f t="shared" si="3"/>
        <v>21500</v>
      </c>
      <c r="K19" s="206">
        <f t="shared" si="7"/>
        <v>19790.195999999993</v>
      </c>
      <c r="L19" s="199">
        <f t="shared" si="9"/>
        <v>0.08639651673990545</v>
      </c>
      <c r="M19" s="295">
        <f t="shared" si="8"/>
        <v>346990.196</v>
      </c>
      <c r="N19" s="157" t="s">
        <v>14</v>
      </c>
      <c r="O19" s="186">
        <f>IF(ISERROR('[9]Récolte_N'!$F$18)=TRUE,"",'[9]Récolte_N'!$F$18)</f>
        <v>4925</v>
      </c>
      <c r="P19" s="186">
        <f t="shared" si="1"/>
        <v>97.05583756345177</v>
      </c>
      <c r="Q19" s="187">
        <f>IF(ISERROR('[9]Récolte_N'!$H$18)=TRUE,"",'[9]Récolte_N'!$H$18)</f>
        <v>47800</v>
      </c>
      <c r="R19" s="188">
        <f>'[2]MA'!$AI175</f>
        <v>28009.804000000007</v>
      </c>
      <c r="S19" s="195">
        <f t="shared" si="10"/>
        <v>2200</v>
      </c>
      <c r="T19" s="202">
        <f t="shared" si="11"/>
        <v>975</v>
      </c>
      <c r="U19" s="203">
        <f t="shared" si="11"/>
        <v>-12.310074851587359</v>
      </c>
    </row>
    <row r="20" spans="1:21" ht="13.5" customHeight="1">
      <c r="A20" s="23" t="s">
        <v>13</v>
      </c>
      <c r="B20" s="198" t="s">
        <v>27</v>
      </c>
      <c r="C20" s="186">
        <f>IF(ISERROR('[59]Récolte_N'!$F$18)=TRUE,"",'[59]Récolte_N'!$F$18)</f>
        <v>51620</v>
      </c>
      <c r="D20" s="186">
        <f>IF(OR(C20="",C20=0),"",(E20/C20)*10)</f>
        <v>75.78167376985664</v>
      </c>
      <c r="E20" s="187">
        <f>IF(ISERROR('[59]Récolte_N'!$H$18)=TRUE,"",'[59]Récolte_N'!$H$18)</f>
        <v>391185</v>
      </c>
      <c r="F20" s="204">
        <f t="shared" si="5"/>
        <v>506250</v>
      </c>
      <c r="G20" s="188">
        <f>IF(ISERROR('[59]Récolte_N'!$I$18)=TRUE,"",'[59]Récolte_N'!$I$18)</f>
        <v>346500</v>
      </c>
      <c r="H20" s="205">
        <f t="shared" si="6"/>
        <v>456502.162</v>
      </c>
      <c r="I20" s="189">
        <f t="shared" si="4"/>
        <v>-0.24096745022644606</v>
      </c>
      <c r="J20" s="190">
        <f t="shared" si="3"/>
        <v>44685</v>
      </c>
      <c r="K20" s="206">
        <f t="shared" si="7"/>
        <v>49747.83799999999</v>
      </c>
      <c r="L20" s="199">
        <f t="shared" si="9"/>
        <v>-0.10177001058819868</v>
      </c>
      <c r="M20" s="295">
        <f t="shared" si="8"/>
        <v>14997.837999999989</v>
      </c>
      <c r="N20" s="157" t="s">
        <v>27</v>
      </c>
      <c r="O20" s="186">
        <f>IF(ISERROR('[10]Récolte_N'!$F$18)=TRUE,"",'[10]Récolte_N'!$F$18)</f>
        <v>56830</v>
      </c>
      <c r="P20" s="186">
        <f t="shared" si="1"/>
        <v>89.08147105402077</v>
      </c>
      <c r="Q20" s="187">
        <f>IF(ISERROR('[10]Récolte_N'!$H$18)=TRUE,"",'[10]Récolte_N'!$H$18)</f>
        <v>506250</v>
      </c>
      <c r="R20" s="188">
        <f>'[2]MA'!$AI176</f>
        <v>456502.162</v>
      </c>
      <c r="S20" s="195">
        <f t="shared" si="10"/>
        <v>-115065</v>
      </c>
      <c r="T20" s="202">
        <f t="shared" si="11"/>
        <v>-5210</v>
      </c>
      <c r="U20" s="203">
        <f t="shared" si="11"/>
        <v>-13.299797284164129</v>
      </c>
    </row>
    <row r="21" spans="1:21" ht="13.5" customHeight="1">
      <c r="A21" s="23" t="s">
        <v>13</v>
      </c>
      <c r="B21" s="198" t="s">
        <v>15</v>
      </c>
      <c r="C21" s="186">
        <f>IF(ISERROR('[60]Récolte_N'!$F$18)=TRUE,"",'[60]Récolte_N'!$F$18)</f>
        <v>17000</v>
      </c>
      <c r="D21" s="186">
        <f>IF(OR(C21="",C21=0),"",(E21/C21)*10)</f>
        <v>73.52941176470588</v>
      </c>
      <c r="E21" s="187">
        <f>IF(ISERROR('[60]Récolte_N'!$H$18)=TRUE,"",'[60]Récolte_N'!$H$18)</f>
        <v>125000</v>
      </c>
      <c r="F21" s="204">
        <f t="shared" si="5"/>
        <v>242000</v>
      </c>
      <c r="G21" s="188">
        <f>IF(ISERROR('[60]Récolte_N'!$I$18)=TRUE,"",'[60]Récolte_N'!$I$18)</f>
        <v>125000</v>
      </c>
      <c r="H21" s="205">
        <f t="shared" si="6"/>
        <v>244613.59299999994</v>
      </c>
      <c r="I21" s="189">
        <f t="shared" si="4"/>
        <v>-0.48898996794507643</v>
      </c>
      <c r="J21" s="190">
        <f t="shared" si="3"/>
        <v>0</v>
      </c>
      <c r="K21" s="206">
        <f t="shared" si="7"/>
        <v>-2613.5929999999353</v>
      </c>
      <c r="L21" s="199">
        <f>J21/K21-1</f>
        <v>-1</v>
      </c>
      <c r="M21" s="295">
        <f t="shared" si="8"/>
        <v>1160386.4070000001</v>
      </c>
      <c r="N21" s="157" t="s">
        <v>15</v>
      </c>
      <c r="O21" s="186">
        <f>IF(ISERROR('[11]Récolte_N'!$F$18)=TRUE,"",'[11]Récolte_N'!$F$18)</f>
        <v>31000</v>
      </c>
      <c r="P21" s="186">
        <f t="shared" si="1"/>
        <v>78.06451612903226</v>
      </c>
      <c r="Q21" s="187">
        <f>IF(ISERROR('[11]Récolte_N'!$H$18)=TRUE,"",'[11]Récolte_N'!$H$18)</f>
        <v>242000</v>
      </c>
      <c r="R21" s="188">
        <f>'[2]MA'!$AI177</f>
        <v>244613.59299999994</v>
      </c>
      <c r="S21" s="195">
        <f t="shared" si="10"/>
        <v>-117000</v>
      </c>
      <c r="T21" s="202">
        <f t="shared" si="11"/>
        <v>-14000</v>
      </c>
      <c r="U21" s="203">
        <f t="shared" si="11"/>
        <v>-4.535104364326372</v>
      </c>
    </row>
    <row r="22" spans="1:21" ht="13.5" customHeight="1">
      <c r="A22" s="23" t="s">
        <v>13</v>
      </c>
      <c r="B22" s="198" t="s">
        <v>29</v>
      </c>
      <c r="C22" s="186">
        <f>IF(ISERROR('[61]Récolte_N'!$F$18)=TRUE,"",'[61]Récolte_N'!$F$18)</f>
        <v>131000</v>
      </c>
      <c r="D22" s="186">
        <f>IF(OR(C22="",C22=0),"",(E22/C22)*10)</f>
        <v>99.23664122137404</v>
      </c>
      <c r="E22" s="187">
        <f>IF(ISERROR('[61]Récolte_N'!$H$18)=TRUE,"",'[61]Récolte_N'!$H$18)</f>
        <v>1300000</v>
      </c>
      <c r="F22" s="204">
        <f t="shared" si="5"/>
        <v>1730000</v>
      </c>
      <c r="G22" s="188">
        <f>IF(ISERROR('[61]Récolte_N'!$I$18)=TRUE,"",'[61]Récolte_N'!$I$18)</f>
        <v>1280000</v>
      </c>
      <c r="H22" s="205">
        <f t="shared" si="6"/>
        <v>1737470.76</v>
      </c>
      <c r="I22" s="189">
        <f t="shared" si="4"/>
        <v>-0.2632969547067371</v>
      </c>
      <c r="J22" s="190">
        <f t="shared" si="3"/>
        <v>20000</v>
      </c>
      <c r="K22" s="206">
        <f t="shared" si="7"/>
        <v>-7470.760000000009</v>
      </c>
      <c r="L22" s="199">
        <f t="shared" si="9"/>
        <v>-3.6771038020228164</v>
      </c>
      <c r="M22" s="295">
        <f t="shared" si="8"/>
        <v>123249.23999999999</v>
      </c>
      <c r="N22" s="157" t="s">
        <v>29</v>
      </c>
      <c r="O22" s="186">
        <f>IF(ISERROR('[12]Récolte_N'!$F$18)=TRUE,"",'[12]Récolte_N'!$F$18)</f>
        <v>144200</v>
      </c>
      <c r="P22" s="186">
        <f t="shared" si="1"/>
        <v>119.97226074895977</v>
      </c>
      <c r="Q22" s="187">
        <f>IF(ISERROR('[12]Récolte_N'!$H$18)=TRUE,"",'[12]Récolte_N'!$H$18)</f>
        <v>1730000</v>
      </c>
      <c r="R22" s="188">
        <f>'[2]MA'!$AI178</f>
        <v>1737470.76</v>
      </c>
      <c r="S22" s="195"/>
      <c r="T22" s="202"/>
      <c r="U22" s="203"/>
    </row>
    <row r="23" spans="1:21" ht="13.5" customHeight="1">
      <c r="A23" s="23" t="s">
        <v>13</v>
      </c>
      <c r="B23" s="198" t="s">
        <v>16</v>
      </c>
      <c r="C23" s="186">
        <f>IF(ISERROR('[62]Récolte_N'!$F$18)=TRUE,"",'[62]Récolte_N'!$F$18)</f>
        <v>95800</v>
      </c>
      <c r="D23" s="186">
        <f t="shared" si="0"/>
        <v>81.89873692703969</v>
      </c>
      <c r="E23" s="187">
        <f>IF(ISERROR('[62]Récolte_N'!$H$18)=TRUE,"",'[62]Récolte_N'!$H$18)</f>
        <v>784589.8997610402</v>
      </c>
      <c r="F23" s="204">
        <f t="shared" si="5"/>
        <v>759394.0699540649</v>
      </c>
      <c r="G23" s="188">
        <f>IF(ISERROR('[62]Récolte_N'!$I$18)=TRUE,"",'[62]Récolte_N'!$I$18)</f>
        <v>580720</v>
      </c>
      <c r="H23" s="205">
        <f t="shared" si="6"/>
        <v>656211.4829999999</v>
      </c>
      <c r="I23" s="189">
        <f t="shared" si="4"/>
        <v>-0.11504139283707093</v>
      </c>
      <c r="J23" s="190">
        <f t="shared" si="3"/>
        <v>203869.89976104023</v>
      </c>
      <c r="K23" s="206">
        <f t="shared" si="7"/>
        <v>103182.58695406502</v>
      </c>
      <c r="L23" s="199">
        <f t="shared" si="9"/>
        <v>0.975816906507678</v>
      </c>
      <c r="M23" s="295">
        <f t="shared" si="8"/>
        <v>1081508.517</v>
      </c>
      <c r="N23" s="157" t="s">
        <v>16</v>
      </c>
      <c r="O23" s="186">
        <f>IF(ISERROR('[13]Récolte_N'!$F$18)=TRUE,"",'[13]Récolte_N'!$F$18)</f>
        <v>93950</v>
      </c>
      <c r="P23" s="186">
        <f t="shared" si="1"/>
        <v>80.82959765343958</v>
      </c>
      <c r="Q23" s="187">
        <f>IF(ISERROR('[13]Récolte_N'!$H$18)=TRUE,"",'[13]Récolte_N'!$H$18)</f>
        <v>759394.0699540649</v>
      </c>
      <c r="R23" s="188">
        <f>'[2]MA'!$AI179</f>
        <v>656211.4829999999</v>
      </c>
      <c r="S23" s="195">
        <f aca="true" t="shared" si="12" ref="S23:S28">E23-Q23</f>
        <v>25195.829806975322</v>
      </c>
      <c r="T23" s="202">
        <f aca="true" t="shared" si="13" ref="T23:U28">C23-O23</f>
        <v>1850</v>
      </c>
      <c r="U23" s="203">
        <f t="shared" si="13"/>
        <v>1.0691392736001148</v>
      </c>
    </row>
    <row r="24" spans="1:21" ht="13.5" customHeight="1">
      <c r="A24" s="23" t="s">
        <v>13</v>
      </c>
      <c r="B24" s="198" t="s">
        <v>17</v>
      </c>
      <c r="C24" s="186">
        <f>IF(ISERROR('[63]Récolte_N'!$F$18)=TRUE,"",'[63]Récolte_N'!$F$18)</f>
        <v>168845</v>
      </c>
      <c r="D24" s="186">
        <f t="shared" si="0"/>
        <v>77.00553762326395</v>
      </c>
      <c r="E24" s="187">
        <f>IF(ISERROR('[63]Récolte_N'!$H$18)=TRUE,"",'[63]Récolte_N'!$H$18)</f>
        <v>1300200</v>
      </c>
      <c r="F24" s="204">
        <f t="shared" si="5"/>
        <v>1269840</v>
      </c>
      <c r="G24" s="188">
        <f>IF(ISERROR('[63]Récolte_N'!$I$18)=TRUE,"",'[63]Récolte_N'!$I$18)</f>
        <v>1157000</v>
      </c>
      <c r="H24" s="205">
        <f t="shared" si="6"/>
        <v>1004473.4689999999</v>
      </c>
      <c r="I24" s="189">
        <f t="shared" si="4"/>
        <v>0.15184724704759733</v>
      </c>
      <c r="J24" s="190">
        <f t="shared" si="3"/>
        <v>143200</v>
      </c>
      <c r="K24" s="206">
        <f t="shared" si="7"/>
        <v>265366.5310000001</v>
      </c>
      <c r="L24" s="199">
        <f t="shared" si="9"/>
        <v>-0.46036902445696903</v>
      </c>
      <c r="M24" s="295">
        <f t="shared" si="8"/>
        <v>1502526.531</v>
      </c>
      <c r="N24" s="157" t="s">
        <v>17</v>
      </c>
      <c r="O24" s="186">
        <f>IF(ISERROR('[14]Récolte_N'!$F$18)=TRUE,"",'[14]Récolte_N'!$F$18)</f>
        <v>152039</v>
      </c>
      <c r="P24" s="186">
        <f t="shared" si="1"/>
        <v>83.5206756161248</v>
      </c>
      <c r="Q24" s="187">
        <f>IF(ISERROR('[14]Récolte_N'!$H$18)=TRUE,"",'[14]Récolte_N'!$H$18)</f>
        <v>1269840</v>
      </c>
      <c r="R24" s="188">
        <f>'[2]MA'!$AI180</f>
        <v>1004473.4689999999</v>
      </c>
      <c r="S24" s="195">
        <f t="shared" si="12"/>
        <v>30360</v>
      </c>
      <c r="T24" s="202">
        <f t="shared" si="13"/>
        <v>16806</v>
      </c>
      <c r="U24" s="203">
        <f t="shared" si="13"/>
        <v>-6.515137992860858</v>
      </c>
    </row>
    <row r="25" spans="1:21" ht="13.5" customHeight="1">
      <c r="A25" s="23" t="s">
        <v>13</v>
      </c>
      <c r="B25" s="198" t="s">
        <v>18</v>
      </c>
      <c r="C25" s="186">
        <f>IF(ISERROR('[64]Récolte_N'!$F$18)=TRUE,"",'[64]Récolte_N'!$F$18)</f>
        <v>168500</v>
      </c>
      <c r="D25" s="186">
        <f t="shared" si="0"/>
        <v>94.86646884272997</v>
      </c>
      <c r="E25" s="187">
        <f>IF(ISERROR('[64]Récolte_N'!$H$18)=TRUE,"",'[64]Récolte_N'!$H$18)</f>
        <v>1598500</v>
      </c>
      <c r="F25" s="204">
        <f t="shared" si="5"/>
        <v>1208300</v>
      </c>
      <c r="G25" s="188">
        <f>IF(ISERROR('[64]Récolte_N'!$I$18)=TRUE,"",'[64]Récolte_N'!$I$18)</f>
        <v>1350000</v>
      </c>
      <c r="H25" s="205">
        <f t="shared" si="6"/>
        <v>1004123.747</v>
      </c>
      <c r="I25" s="189">
        <f t="shared" si="4"/>
        <v>0.34445580440993195</v>
      </c>
      <c r="J25" s="190">
        <f t="shared" si="3"/>
        <v>248500</v>
      </c>
      <c r="K25" s="206">
        <f t="shared" si="7"/>
        <v>204176.25300000003</v>
      </c>
      <c r="L25" s="199">
        <f t="shared" si="9"/>
        <v>0.2170857107461952</v>
      </c>
      <c r="M25" s="295">
        <f t="shared" si="8"/>
        <v>755876.253</v>
      </c>
      <c r="N25" s="157" t="s">
        <v>18</v>
      </c>
      <c r="O25" s="186">
        <f>IF(ISERROR('[15]Récolte_N'!$F$18)=TRUE,"",'[15]Récolte_N'!$F$18)</f>
        <v>125000</v>
      </c>
      <c r="P25" s="186">
        <f t="shared" si="1"/>
        <v>96.66399999999999</v>
      </c>
      <c r="Q25" s="187">
        <f>IF(ISERROR('[15]Récolte_N'!$H$18)=TRUE,"",'[15]Récolte_N'!$H$18)</f>
        <v>1208300</v>
      </c>
      <c r="R25" s="188">
        <f>'[2]MA'!$AI181</f>
        <v>1004123.747</v>
      </c>
      <c r="S25" s="195">
        <f t="shared" si="12"/>
        <v>390200</v>
      </c>
      <c r="T25" s="202">
        <f t="shared" si="13"/>
        <v>43500</v>
      </c>
      <c r="U25" s="203">
        <f t="shared" si="13"/>
        <v>-1.797531157270015</v>
      </c>
    </row>
    <row r="26" spans="1:21" ht="13.5" customHeight="1">
      <c r="A26" s="23" t="s">
        <v>13</v>
      </c>
      <c r="B26" s="198" t="s">
        <v>19</v>
      </c>
      <c r="C26" s="186">
        <f>IF(ISERROR('[65]Récolte_N'!$F$18)=TRUE,"",'[65]Récolte_N'!$F$18)</f>
        <v>50600</v>
      </c>
      <c r="D26" s="186">
        <f t="shared" si="0"/>
        <v>97</v>
      </c>
      <c r="E26" s="187">
        <f>IF(ISERROR('[65]Récolte_N'!$H$18)=TRUE,"",'[65]Récolte_N'!$H$18)</f>
        <v>490820</v>
      </c>
      <c r="F26" s="204">
        <f t="shared" si="5"/>
        <v>403417.5</v>
      </c>
      <c r="G26" s="188">
        <f>IF(ISERROR('[65]Récolte_N'!$I$18)=TRUE,"",'[65]Récolte_N'!$I$18)</f>
        <v>410000</v>
      </c>
      <c r="H26" s="205">
        <f t="shared" si="6"/>
        <v>361128.095</v>
      </c>
      <c r="I26" s="189">
        <f t="shared" si="4"/>
        <v>0.13533121813743132</v>
      </c>
      <c r="J26" s="190">
        <f t="shared" si="3"/>
        <v>80820</v>
      </c>
      <c r="K26" s="206">
        <f t="shared" si="7"/>
        <v>42289.40500000003</v>
      </c>
      <c r="L26" s="199">
        <f t="shared" si="9"/>
        <v>0.9111169807189283</v>
      </c>
      <c r="M26" s="295">
        <f t="shared" si="8"/>
        <v>1523871.905</v>
      </c>
      <c r="N26" s="157" t="s">
        <v>19</v>
      </c>
      <c r="O26" s="186">
        <f>IF(ISERROR('[16]Récolte_N'!$F$18)=TRUE,"",'[16]Récolte_N'!$F$18)</f>
        <v>42465</v>
      </c>
      <c r="P26" s="186">
        <f t="shared" si="1"/>
        <v>95</v>
      </c>
      <c r="Q26" s="187">
        <f>IF(ISERROR('[16]Récolte_N'!$H$18)=TRUE,"",'[16]Récolte_N'!$H$18)</f>
        <v>403417.5</v>
      </c>
      <c r="R26" s="188">
        <f>'[2]MA'!$AI182</f>
        <v>361128.095</v>
      </c>
      <c r="S26" s="195">
        <f t="shared" si="12"/>
        <v>87402.5</v>
      </c>
      <c r="T26" s="202">
        <f t="shared" si="13"/>
        <v>8135</v>
      </c>
      <c r="U26" s="203">
        <f t="shared" si="13"/>
        <v>2</v>
      </c>
    </row>
    <row r="27" spans="1:21" ht="13.5" customHeight="1">
      <c r="A27" s="23" t="s">
        <v>13</v>
      </c>
      <c r="B27" s="198" t="s">
        <v>20</v>
      </c>
      <c r="C27" s="186">
        <f>IF(ISERROR('[66]Récolte_N'!$F$18)=TRUE,"",'[66]Récolte_N'!$F$18)</f>
        <v>202850</v>
      </c>
      <c r="D27" s="186">
        <f>IF(OR(C27="",C27=0),"",(E27/C27)*10)</f>
        <v>81.89198915454769</v>
      </c>
      <c r="E27" s="187">
        <f>IF(ISERROR('[66]Récolte_N'!$H$18)=TRUE,"",'[66]Récolte_N'!$H$18)</f>
        <v>1661179</v>
      </c>
      <c r="F27" s="204">
        <f t="shared" si="5"/>
        <v>1367242</v>
      </c>
      <c r="G27" s="188">
        <f>IF(ISERROR('[66]Récolte_N'!$I$18)=TRUE,"",'[66]Récolte_N'!$I$18)</f>
        <v>1475000</v>
      </c>
      <c r="H27" s="205">
        <f t="shared" si="6"/>
        <v>1202747.4120000002</v>
      </c>
      <c r="I27" s="189">
        <f t="shared" si="4"/>
        <v>0.2263589056885036</v>
      </c>
      <c r="J27" s="190">
        <f t="shared" si="3"/>
        <v>186179</v>
      </c>
      <c r="K27" s="206">
        <f t="shared" si="7"/>
        <v>164494.58799999976</v>
      </c>
      <c r="L27" s="199">
        <f t="shared" si="9"/>
        <v>0.13182447072362202</v>
      </c>
      <c r="M27" s="295">
        <f t="shared" si="8"/>
        <v>337252.58799999976</v>
      </c>
      <c r="N27" s="157" t="s">
        <v>20</v>
      </c>
      <c r="O27" s="186">
        <f>IF(ISERROR('[17]Récolte_N'!$F$18)=TRUE,"",'[17]Récolte_N'!$F$18)</f>
        <v>165440</v>
      </c>
      <c r="P27" s="186">
        <f t="shared" si="1"/>
        <v>82.64277079303675</v>
      </c>
      <c r="Q27" s="187">
        <f>IF(ISERROR('[17]Récolte_N'!$H$18)=TRUE,"",'[17]Récolte_N'!$H$18)</f>
        <v>1367242</v>
      </c>
      <c r="R27" s="188">
        <f>'[2]MA'!$AI183</f>
        <v>1202747.4120000002</v>
      </c>
      <c r="S27" s="195">
        <f t="shared" si="12"/>
        <v>293937</v>
      </c>
      <c r="T27" s="202">
        <f t="shared" si="13"/>
        <v>37410</v>
      </c>
      <c r="U27" s="203">
        <f t="shared" si="13"/>
        <v>-0.7507816384890589</v>
      </c>
    </row>
    <row r="28" spans="1:21" ht="13.5" customHeight="1">
      <c r="A28" s="23" t="s">
        <v>13</v>
      </c>
      <c r="B28" s="198" t="s">
        <v>21</v>
      </c>
      <c r="C28" s="186">
        <f>IF(ISERROR('[67]Récolte_N'!$F$18)=TRUE,"",'[67]Récolte_N'!$F$18)</f>
        <v>12600</v>
      </c>
      <c r="D28" s="186">
        <f t="shared" si="0"/>
        <v>70</v>
      </c>
      <c r="E28" s="187">
        <f>IF(ISERROR('[67]Récolte_N'!$H$18)=TRUE,"",'[67]Récolte_N'!$H$18)</f>
        <v>88200</v>
      </c>
      <c r="F28" s="204">
        <f t="shared" si="5"/>
        <v>80497.56</v>
      </c>
      <c r="G28" s="188">
        <f>IF(ISERROR('[67]Récolte_N'!$I$18)=TRUE,"",'[67]Récolte_N'!$I$18)</f>
        <v>65000</v>
      </c>
      <c r="H28" s="205">
        <f t="shared" si="6"/>
        <v>55546.89300000001</v>
      </c>
      <c r="I28" s="189">
        <f t="shared" si="4"/>
        <v>0.17018246187054942</v>
      </c>
      <c r="J28" s="190">
        <f t="shared" si="3"/>
        <v>23200</v>
      </c>
      <c r="K28" s="206">
        <f t="shared" si="7"/>
        <v>24950.666999999987</v>
      </c>
      <c r="L28" s="199">
        <f t="shared" si="9"/>
        <v>-0.07016513827065174</v>
      </c>
      <c r="M28" s="295">
        <f t="shared" si="8"/>
        <v>145953.107</v>
      </c>
      <c r="N28" s="157" t="s">
        <v>21</v>
      </c>
      <c r="O28" s="186">
        <f>IF(ISERROR('[18]Récolte_N'!$F$18)=TRUE,"",'[18]Récolte_N'!$F$18)</f>
        <v>9382</v>
      </c>
      <c r="P28" s="186">
        <f t="shared" si="1"/>
        <v>85.8</v>
      </c>
      <c r="Q28" s="187">
        <f>IF(ISERROR('[18]Récolte_N'!$H$18)=TRUE,"",'[18]Récolte_N'!$H$18)</f>
        <v>80497.56</v>
      </c>
      <c r="R28" s="188">
        <f>'[2]MA'!$AI184</f>
        <v>55546.89300000001</v>
      </c>
      <c r="S28" s="195">
        <f t="shared" si="12"/>
        <v>7702.440000000002</v>
      </c>
      <c r="T28" s="202">
        <f t="shared" si="13"/>
        <v>3218</v>
      </c>
      <c r="U28" s="203">
        <f t="shared" si="13"/>
        <v>-15.799999999999997</v>
      </c>
    </row>
    <row r="29" spans="2:21" ht="12.75">
      <c r="B29" s="198" t="s">
        <v>30</v>
      </c>
      <c r="C29" s="186">
        <f>IF(ISERROR('[68]Récolte_N'!$F$18)=TRUE,"",'[68]Récolte_N'!$F$18)</f>
        <v>23000</v>
      </c>
      <c r="D29" s="186">
        <f t="shared" si="0"/>
        <v>85</v>
      </c>
      <c r="E29" s="187">
        <f>IF(ISERROR('[68]Récolte_N'!$H$18)=TRUE,"",'[68]Récolte_N'!$H$18)</f>
        <v>195500</v>
      </c>
      <c r="F29" s="204">
        <f t="shared" si="5"/>
        <v>138330</v>
      </c>
      <c r="G29" s="188">
        <f>IF(ISERROR('[68]Récolte_N'!$I$18)=TRUE,"",'[68]Récolte_N'!$I$18)</f>
        <v>136500</v>
      </c>
      <c r="H29" s="205">
        <f t="shared" si="6"/>
        <v>119040.831</v>
      </c>
      <c r="I29" s="189">
        <f t="shared" si="4"/>
        <v>0.14666538240143834</v>
      </c>
      <c r="J29" s="190">
        <f t="shared" si="3"/>
        <v>59000</v>
      </c>
      <c r="K29" s="206">
        <f t="shared" si="7"/>
        <v>19289.168999999994</v>
      </c>
      <c r="L29" s="199">
        <f t="shared" si="9"/>
        <v>2.058711342100845</v>
      </c>
      <c r="M29" s="295">
        <f t="shared" si="8"/>
        <v>1047459.169</v>
      </c>
      <c r="N29" s="157" t="s">
        <v>30</v>
      </c>
      <c r="O29" s="186">
        <f>IF(ISERROR('[19]Récolte_N'!$F$18)=TRUE,"",'[19]Récolte_N'!$F$18)</f>
        <v>15900</v>
      </c>
      <c r="P29" s="186">
        <f t="shared" si="1"/>
        <v>87</v>
      </c>
      <c r="Q29" s="187">
        <f>IF(ISERROR('[19]Récolte_N'!$H$18)=TRUE,"",'[19]Récolte_N'!$H$18)</f>
        <v>138330</v>
      </c>
      <c r="R29" s="188">
        <f>'[2]MA'!$AI185</f>
        <v>119040.831</v>
      </c>
      <c r="S29" s="195"/>
      <c r="T29" s="202"/>
      <c r="U29" s="203"/>
    </row>
    <row r="30" spans="2:21" ht="12.75">
      <c r="B30" s="198" t="s">
        <v>22</v>
      </c>
      <c r="C30" s="186">
        <f>IF(ISERROR('[69]Récolte_N'!$F$18)=TRUE,"",'[69]Récolte_N'!$F$18)</f>
        <v>173721</v>
      </c>
      <c r="D30" s="186">
        <f t="shared" si="0"/>
        <v>77.37429556587863</v>
      </c>
      <c r="E30" s="187">
        <f>IF(ISERROR('[69]Récolte_N'!$H$18)=TRUE,"",'[69]Récolte_N'!$H$18)</f>
        <v>1344154</v>
      </c>
      <c r="F30" s="204">
        <f t="shared" si="5"/>
        <v>1671966</v>
      </c>
      <c r="G30" s="188">
        <f>IF(ISERROR('[69]Récolte_N'!$I$18)=TRUE,"",'[69]Récolte_N'!$I$18)</f>
        <v>1030000</v>
      </c>
      <c r="H30" s="205">
        <f t="shared" si="6"/>
        <v>1338145.0180000002</v>
      </c>
      <c r="I30" s="189">
        <f t="shared" si="4"/>
        <v>-0.23027774557689984</v>
      </c>
      <c r="J30" s="190">
        <f t="shared" si="3"/>
        <v>314154</v>
      </c>
      <c r="K30" s="206">
        <f>Q30-H30</f>
        <v>333820.98199999984</v>
      </c>
      <c r="L30" s="199">
        <f t="shared" si="9"/>
        <v>-0.05891475689206338</v>
      </c>
      <c r="M30" s="295">
        <f t="shared" si="8"/>
        <v>-290845.01800000016</v>
      </c>
      <c r="N30" s="157" t="s">
        <v>22</v>
      </c>
      <c r="O30" s="186">
        <f>IF(ISERROR('[20]Récolte_N'!$F$18)=TRUE,"",'[20]Récolte_N'!$F$18)</f>
        <v>174206</v>
      </c>
      <c r="P30" s="186">
        <f t="shared" si="1"/>
        <v>95.97637280001837</v>
      </c>
      <c r="Q30" s="187">
        <f>IF(ISERROR('[20]Récolte_N'!$H$18)=TRUE,"",'[20]Récolte_N'!$H$18)</f>
        <v>1671966</v>
      </c>
      <c r="R30" s="188">
        <f>'[2]MA'!$AI186</f>
        <v>1338145.0180000002</v>
      </c>
      <c r="S30" s="195">
        <f>E30-Q30</f>
        <v>-327812</v>
      </c>
      <c r="T30" s="202">
        <f>C30-O30</f>
        <v>-485</v>
      </c>
      <c r="U30" s="203">
        <f>D30-P30</f>
        <v>-18.602077234139742</v>
      </c>
    </row>
    <row r="31" spans="2:21" ht="12.75">
      <c r="B31" s="198" t="s">
        <v>23</v>
      </c>
      <c r="C31" s="186">
        <f>IF(ISERROR('[70]Récolte_N'!$F$18)=TRUE,"",'[70]Récolte_N'!$F$18)</f>
        <v>4800</v>
      </c>
      <c r="D31" s="186">
        <f t="shared" si="0"/>
        <v>49.79166666666667</v>
      </c>
      <c r="E31" s="187">
        <f>IF(ISERROR('[70]Récolte_N'!$H$18)=TRUE,"",'[70]Récolte_N'!$H$18)</f>
        <v>23900</v>
      </c>
      <c r="F31" s="187">
        <f>Q31</f>
        <v>22400</v>
      </c>
      <c r="G31" s="188">
        <f>IF(ISERROR('[70]Récolte_N'!$I$18)=TRUE,"",'[70]Récolte_N'!$I$18)</f>
        <v>17300</v>
      </c>
      <c r="H31" s="188">
        <f>R31</f>
        <v>16681.619000000002</v>
      </c>
      <c r="I31" s="189">
        <f t="shared" si="4"/>
        <v>0.03706960337602716</v>
      </c>
      <c r="J31" s="190">
        <f t="shared" si="3"/>
        <v>6600</v>
      </c>
      <c r="K31" s="191">
        <f>Q31-H31</f>
        <v>5718.380999999998</v>
      </c>
      <c r="L31" s="199">
        <f t="shared" si="9"/>
        <v>0.1541728331847778</v>
      </c>
      <c r="M31" s="294">
        <f>G31-H31</f>
        <v>618.3809999999976</v>
      </c>
      <c r="N31" s="157" t="s">
        <v>23</v>
      </c>
      <c r="O31" s="186">
        <f>IF(ISERROR('[21]Récolte_N'!$F$18)=TRUE,"",'[21]Récolte_N'!$F$18)</f>
        <v>4000</v>
      </c>
      <c r="P31" s="186">
        <f t="shared" si="1"/>
        <v>56</v>
      </c>
      <c r="Q31" s="187">
        <f>IF(ISERROR('[21]Récolte_N'!$H$18)=TRUE,"",'[21]Récolte_N'!$H$18)</f>
        <v>22400</v>
      </c>
      <c r="R31" s="188">
        <f>'[2]MA'!$AI187</f>
        <v>16681.619000000002</v>
      </c>
      <c r="S31" s="195">
        <f>E31-Q31</f>
        <v>1500</v>
      </c>
      <c r="T31" s="202">
        <f>C31-O31</f>
        <v>800</v>
      </c>
      <c r="U31" s="203">
        <f>D31-P31</f>
        <v>-6.208333333333329</v>
      </c>
    </row>
    <row r="32" spans="2:21" ht="12.75">
      <c r="B32" s="146"/>
      <c r="C32" s="207"/>
      <c r="D32" s="207"/>
      <c r="E32" s="53"/>
      <c r="F32" s="208"/>
      <c r="G32" s="209"/>
      <c r="H32" s="59"/>
      <c r="I32" s="210"/>
      <c r="J32" s="211"/>
      <c r="K32" s="212"/>
      <c r="L32"/>
      <c r="M32" s="213"/>
      <c r="N32" s="157"/>
      <c r="O32" s="214"/>
      <c r="P32" s="214"/>
      <c r="Q32" s="214"/>
      <c r="R32" s="215"/>
      <c r="S32" s="216"/>
      <c r="T32" s="184"/>
      <c r="U32" s="184"/>
    </row>
    <row r="33" spans="2:21" ht="15.75" thickBot="1">
      <c r="B33" s="217" t="s">
        <v>24</v>
      </c>
      <c r="C33" s="218">
        <f>IF(SUM(C12:C31)=0,"",SUM(C12:C31))</f>
        <v>1764246</v>
      </c>
      <c r="D33" s="218">
        <f>IF(OR(C33="",C33=0),"",(E33/C33)*10)</f>
        <v>82.25910615504324</v>
      </c>
      <c r="E33" s="218">
        <f>IF(SUM(E12:E31)=0,"",SUM(E12:E31))</f>
        <v>14512529.89976104</v>
      </c>
      <c r="F33" s="219">
        <f>IF(SUM(F12:F31)=0,"",SUM(F12:F31))</f>
        <v>15340936.129954066</v>
      </c>
      <c r="G33" s="220">
        <f>IF(SUM(G12:G31)=0,"",SUM(G12:G31))</f>
        <v>12614040</v>
      </c>
      <c r="H33" s="221">
        <f>IF(SUM(H12:H31)=0,"",SUM(H12:H31))</f>
        <v>13691569.981</v>
      </c>
      <c r="I33" s="222">
        <f>IF(OR(G33=0,G33=""),"",(G33/H33)-1)</f>
        <v>-0.07870025004402748</v>
      </c>
      <c r="J33" s="223">
        <f>SUM(J12:J31)</f>
        <v>1898489.8997610402</v>
      </c>
      <c r="K33" s="224">
        <f>SUM(K12:K31)</f>
        <v>1649366.1489540653</v>
      </c>
      <c r="L33" s="225">
        <f>J33/K33-1</f>
        <v>0.15104211455106875</v>
      </c>
      <c r="M33" s="226">
        <f>G33-H33</f>
        <v>-1077529.9810000006</v>
      </c>
      <c r="N33" s="227" t="s">
        <v>24</v>
      </c>
      <c r="O33" s="228">
        <f>IF(SUM(O12:O31)=0,"",SUM(O12:O31))</f>
        <v>1674107</v>
      </c>
      <c r="P33" s="228">
        <f>IF(OR(O33="",O33=0),"",(Q33/O33)*10)</f>
        <v>91.6365329692431</v>
      </c>
      <c r="Q33" s="229">
        <f>IF(SUM(Q12:Q31)=0,"",SUM(Q12:Q31))</f>
        <v>15340936.129954066</v>
      </c>
      <c r="R33" s="230">
        <f>IF(SUM(R12:R31)=0,"",SUM(R12:R31))</f>
        <v>13691569.981</v>
      </c>
      <c r="S33" s="231">
        <f>E33-Q33</f>
        <v>-828406.2301930264</v>
      </c>
      <c r="T33" s="232">
        <f>C33-O33</f>
        <v>90139</v>
      </c>
      <c r="U33" s="233">
        <f>D33-P33</f>
        <v>-9.377426814199865</v>
      </c>
    </row>
    <row r="34" spans="2:10" ht="12.75" thickTop="1">
      <c r="B34" s="234"/>
      <c r="C34" s="235"/>
      <c r="D34" s="235"/>
      <c r="E34" s="235"/>
      <c r="F34" s="235"/>
      <c r="G34" s="235"/>
      <c r="H34" s="236"/>
      <c r="I34" s="237"/>
      <c r="J34" s="238"/>
    </row>
    <row r="35" spans="2:10" ht="15">
      <c r="B35" s="239" t="s">
        <v>47</v>
      </c>
      <c r="C35" s="240">
        <f>O33</f>
        <v>1674107</v>
      </c>
      <c r="D35" s="241">
        <f>IF(OR(C35="",C35=0),"",(E35/C35)*10)</f>
        <v>91.6365329692431</v>
      </c>
      <c r="E35" s="240">
        <f>Q33</f>
        <v>15340936.129954066</v>
      </c>
      <c r="G35" s="240">
        <f>R33</f>
        <v>13691569.981</v>
      </c>
      <c r="H35" s="236"/>
      <c r="I35" s="296"/>
      <c r="J35" s="238"/>
    </row>
    <row r="36" spans="2:10" ht="12">
      <c r="B36" s="239" t="s">
        <v>48</v>
      </c>
      <c r="C36" s="242"/>
      <c r="D36" s="243"/>
      <c r="E36" s="242"/>
      <c r="G36" s="242"/>
      <c r="H36" s="236"/>
      <c r="I36" s="296"/>
      <c r="J36" s="238"/>
    </row>
    <row r="37" spans="2:10" ht="12">
      <c r="B37" s="239" t="s">
        <v>25</v>
      </c>
      <c r="C37" s="244">
        <f>IF(OR(C33="",C33=0),"",(C33/C35)-1)</f>
        <v>0.05384303392793899</v>
      </c>
      <c r="D37" s="244">
        <f>IF(OR(D33="",D33=0),"",(D33/D35)-1)</f>
        <v>-0.10233284161184175</v>
      </c>
      <c r="E37" s="244">
        <f>IF(OR(E33="",E33=0),"",(E33/E35)-1)</f>
        <v>-0.05399971834675166</v>
      </c>
      <c r="G37" s="244">
        <f>IF(OR(G33="",G33=0),"",(G33/G35)-1)</f>
        <v>-0.07870025004402748</v>
      </c>
      <c r="H37" s="236"/>
      <c r="I37" s="237"/>
      <c r="J37" s="238"/>
    </row>
    <row r="38" ht="11.25" thickBot="1"/>
    <row r="39" spans="2:10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  <c r="I39"/>
      <c r="J39"/>
    </row>
    <row r="40" spans="2:10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  <c r="I40"/>
      <c r="J40"/>
    </row>
    <row r="41" spans="2:10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  <c r="I41"/>
      <c r="J41"/>
    </row>
    <row r="42" spans="2:10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  <c r="I42"/>
      <c r="J42"/>
    </row>
    <row r="43" spans="2:10" ht="12">
      <c r="B43" s="146" t="s">
        <v>8</v>
      </c>
      <c r="C43" s="99">
        <f>'[22]MA'!$AI168</f>
        <v>1812364.4</v>
      </c>
      <c r="D43" s="52">
        <f>'[2]MA'!$AF168</f>
        <v>2398320.1529999995</v>
      </c>
      <c r="E43" s="264">
        <f>IF(OR(G12="",G12=0),"",C43/G12)</f>
        <v>0.8681901969801487</v>
      </c>
      <c r="F43" s="74">
        <f>IF(OR(H12="",H12=0),"",D43/H12)</f>
        <v>0.9053686598191801</v>
      </c>
      <c r="G43" s="265">
        <f aca="true" t="shared" si="14" ref="G43:G64">IF(OR(E43="",E43=0),"",(E43-F43)*100)</f>
        <v>-3.717846283903148</v>
      </c>
      <c r="H43" s="236">
        <f>IF(E12="","",(G12/E12))</f>
        <v>0.893813797355621</v>
      </c>
      <c r="I43"/>
      <c r="J43"/>
    </row>
    <row r="44" spans="2:10" ht="12">
      <c r="B44" s="146" t="s">
        <v>31</v>
      </c>
      <c r="C44" s="52">
        <f>'[22]MA'!$AI169</f>
        <v>298509.1</v>
      </c>
      <c r="D44" s="52">
        <f>'[2]MA'!$AF169</f>
        <v>279644.05700000003</v>
      </c>
      <c r="E44" s="74">
        <f>IF(OR(G13="",G13=0),"",C44/G13)</f>
        <v>0.8779679411764705</v>
      </c>
      <c r="F44" s="74">
        <f>IF(OR(H13="",H13=0),"",D44/H13)</f>
        <v>0.8475419530514152</v>
      </c>
      <c r="G44" s="265">
        <f t="shared" si="14"/>
        <v>3.042598812505526</v>
      </c>
      <c r="H44" s="236">
        <f>IF(E13="","",(G13/E13))</f>
        <v>0.7503166777742959</v>
      </c>
      <c r="I44"/>
      <c r="J44"/>
    </row>
    <row r="45" spans="2:10" ht="12">
      <c r="B45" s="146" t="s">
        <v>9</v>
      </c>
      <c r="C45" s="52">
        <f>'[22]MA'!$AI170</f>
        <v>328559</v>
      </c>
      <c r="D45" s="52">
        <f>'[2]MA'!$AF170</f>
        <v>429158.33400000003</v>
      </c>
      <c r="E45" s="74">
        <f aca="true" t="shared" si="15" ref="E45:F62">IF(OR(G14="",G14=0),"",C45/G14)</f>
        <v>0.8424589743589743</v>
      </c>
      <c r="F45" s="74">
        <f t="shared" si="15"/>
        <v>0.920562597722075</v>
      </c>
      <c r="G45" s="265">
        <f t="shared" si="14"/>
        <v>-7.810362336310073</v>
      </c>
      <c r="H45" s="236">
        <f>IF(E14="","",(G14/E14))</f>
        <v>0.8970879146156323</v>
      </c>
      <c r="I45"/>
      <c r="J45"/>
    </row>
    <row r="46" spans="2:10" ht="12">
      <c r="B46" s="146" t="s">
        <v>28</v>
      </c>
      <c r="C46" s="52">
        <f>'[22]MA'!$AI171</f>
        <v>198777.5</v>
      </c>
      <c r="D46" s="52">
        <f>'[2]MA'!$AF171</f>
        <v>284054.39300000004</v>
      </c>
      <c r="E46" s="74">
        <f t="shared" si="15"/>
        <v>0.924546511627907</v>
      </c>
      <c r="F46" s="74">
        <f t="shared" si="15"/>
        <v>0.9071143802320117</v>
      </c>
      <c r="G46" s="265">
        <f t="shared" si="14"/>
        <v>1.7432131395895278</v>
      </c>
      <c r="H46" s="236">
        <f>IF(E15="","",(G15/E15))</f>
        <v>0.8531746031746031</v>
      </c>
      <c r="I46"/>
      <c r="J46"/>
    </row>
    <row r="47" spans="2:10" ht="12">
      <c r="B47" s="146" t="s">
        <v>10</v>
      </c>
      <c r="C47" s="52">
        <f>'[22]MA'!$AI172</f>
        <v>144231.6</v>
      </c>
      <c r="D47" s="52">
        <f>'[2]MA'!$AF172</f>
        <v>130626.41300000002</v>
      </c>
      <c r="E47" s="74">
        <f t="shared" si="15"/>
        <v>0.7754387096774193</v>
      </c>
      <c r="F47" s="74">
        <f t="shared" si="15"/>
        <v>0.7621695365639827</v>
      </c>
      <c r="G47" s="265">
        <f t="shared" si="14"/>
        <v>1.3269173113436672</v>
      </c>
      <c r="H47" s="236">
        <f aca="true" t="shared" si="16" ref="H47:H62">IF(E16="","",(G16/E16))</f>
        <v>1</v>
      </c>
      <c r="I47"/>
      <c r="J47"/>
    </row>
    <row r="48" spans="2:10" ht="12">
      <c r="B48" s="146" t="s">
        <v>11</v>
      </c>
      <c r="C48" s="52">
        <f>'[22]MA'!$AI173</f>
        <v>401296.4</v>
      </c>
      <c r="D48" s="52">
        <f>'[2]MA'!$AF173</f>
        <v>376245.018</v>
      </c>
      <c r="E48" s="74">
        <f t="shared" si="15"/>
        <v>0.9038207207207207</v>
      </c>
      <c r="F48" s="74">
        <f t="shared" si="15"/>
        <v>0.8915828293418414</v>
      </c>
      <c r="G48" s="265">
        <f t="shared" si="14"/>
        <v>1.2237891378879318</v>
      </c>
      <c r="H48" s="236">
        <f t="shared" si="16"/>
        <v>0.9173553719008265</v>
      </c>
      <c r="I48"/>
      <c r="J48"/>
    </row>
    <row r="49" spans="2:10" ht="12">
      <c r="B49" s="146" t="s">
        <v>12</v>
      </c>
      <c r="C49" s="52">
        <f>'[22]MA'!$AI174</f>
        <v>908188.6</v>
      </c>
      <c r="D49" s="52">
        <f>'[2]MA'!$AF174</f>
        <v>1045803.791</v>
      </c>
      <c r="E49" s="74">
        <f>IF(OR(G18="",G18=0),"",C49/G18)</f>
        <v>0.955988</v>
      </c>
      <c r="F49" s="74">
        <f>IF(OR(H18="",H18=0),"",D49/H18)</f>
        <v>0.9377613273345292</v>
      </c>
      <c r="G49" s="265">
        <f t="shared" si="14"/>
        <v>1.8226672665470733</v>
      </c>
      <c r="H49" s="236">
        <f t="shared" si="16"/>
        <v>0.9369760331393628</v>
      </c>
      <c r="I49"/>
      <c r="J49"/>
    </row>
    <row r="50" spans="2:10" ht="12">
      <c r="B50" s="146" t="s">
        <v>14</v>
      </c>
      <c r="C50" s="52">
        <f>'[22]MA'!$AI175</f>
        <v>27038.8</v>
      </c>
      <c r="D50" s="52">
        <f>'[2]MA'!$AF175</f>
        <v>26714.443000000007</v>
      </c>
      <c r="E50" s="74">
        <f t="shared" si="15"/>
        <v>0.9487298245614035</v>
      </c>
      <c r="F50" s="74">
        <f t="shared" si="15"/>
        <v>0.9537533000944954</v>
      </c>
      <c r="G50" s="265">
        <f t="shared" si="14"/>
        <v>-0.5023475533091903</v>
      </c>
      <c r="H50" s="236">
        <f t="shared" si="16"/>
        <v>0.57</v>
      </c>
      <c r="I50"/>
      <c r="J50"/>
    </row>
    <row r="51" spans="2:10" ht="12">
      <c r="B51" s="146" t="s">
        <v>27</v>
      </c>
      <c r="C51" s="52">
        <f>'[22]MA'!$AI176</f>
        <v>336026.4</v>
      </c>
      <c r="D51" s="52">
        <f>'[2]MA'!$AF176</f>
        <v>436003.889</v>
      </c>
      <c r="E51" s="74">
        <f t="shared" si="15"/>
        <v>0.9697731601731603</v>
      </c>
      <c r="F51" s="74">
        <f t="shared" si="15"/>
        <v>0.9550970954656728</v>
      </c>
      <c r="G51" s="265">
        <f t="shared" si="14"/>
        <v>1.4676064707487502</v>
      </c>
      <c r="H51" s="236">
        <f t="shared" si="16"/>
        <v>0.8857701598987692</v>
      </c>
      <c r="I51"/>
      <c r="J51"/>
    </row>
    <row r="52" spans="2:10" ht="12">
      <c r="B52" s="146" t="s">
        <v>15</v>
      </c>
      <c r="C52" s="52">
        <f>'[22]MA'!$AI177</f>
        <v>122763.8</v>
      </c>
      <c r="D52" s="52">
        <f>'[2]MA'!$AF177</f>
        <v>232783.84</v>
      </c>
      <c r="E52" s="74">
        <f t="shared" si="15"/>
        <v>0.9821104</v>
      </c>
      <c r="F52" s="74">
        <f t="shared" si="15"/>
        <v>0.9516390203221456</v>
      </c>
      <c r="G52" s="265">
        <f t="shared" si="14"/>
        <v>3.0471379677854404</v>
      </c>
      <c r="H52" s="236">
        <f t="shared" si="16"/>
        <v>1</v>
      </c>
      <c r="I52"/>
      <c r="J52"/>
    </row>
    <row r="53" spans="2:10" ht="12">
      <c r="B53" s="146" t="s">
        <v>29</v>
      </c>
      <c r="C53" s="52">
        <f>'[22]MA'!$AI178</f>
        <v>1066171.3</v>
      </c>
      <c r="D53" s="52">
        <f>'[2]MA'!$AF178</f>
        <v>1510370.553</v>
      </c>
      <c r="E53" s="74">
        <f t="shared" si="15"/>
        <v>0.832946328125</v>
      </c>
      <c r="F53" s="74">
        <f t="shared" si="15"/>
        <v>0.8692926452471638</v>
      </c>
      <c r="G53" s="265">
        <f t="shared" si="14"/>
        <v>-3.634631712216374</v>
      </c>
      <c r="H53" s="236">
        <f t="shared" si="16"/>
        <v>0.9846153846153847</v>
      </c>
      <c r="I53"/>
      <c r="J53"/>
    </row>
    <row r="54" spans="2:10" ht="12">
      <c r="B54" s="146" t="s">
        <v>16</v>
      </c>
      <c r="C54" s="52">
        <f>'[22]MA'!$AI179</f>
        <v>572102.7</v>
      </c>
      <c r="D54" s="52">
        <f>'[2]MA'!$AF179</f>
        <v>613905.3849999999</v>
      </c>
      <c r="E54" s="74">
        <f t="shared" si="15"/>
        <v>0.985161007025761</v>
      </c>
      <c r="F54" s="74">
        <f t="shared" si="15"/>
        <v>0.935529781029449</v>
      </c>
      <c r="G54" s="265">
        <f t="shared" si="14"/>
        <v>4.963122599631209</v>
      </c>
      <c r="H54" s="236">
        <f t="shared" si="16"/>
        <v>0.7401573741605236</v>
      </c>
      <c r="I54"/>
      <c r="J54"/>
    </row>
    <row r="55" spans="2:10" ht="12">
      <c r="B55" s="146" t="s">
        <v>17</v>
      </c>
      <c r="C55" s="52">
        <f>'[22]MA'!$AI180</f>
        <v>1026917.4</v>
      </c>
      <c r="D55" s="52">
        <f>'[2]MA'!$AF180</f>
        <v>853207.941</v>
      </c>
      <c r="E55" s="74">
        <f t="shared" si="15"/>
        <v>0.8875690579083838</v>
      </c>
      <c r="F55" s="74">
        <f t="shared" si="15"/>
        <v>0.849408140017285</v>
      </c>
      <c r="G55" s="265">
        <f t="shared" si="14"/>
        <v>3.8160917891098767</v>
      </c>
      <c r="H55" s="236">
        <f t="shared" si="16"/>
        <v>0.8898630979849254</v>
      </c>
      <c r="I55"/>
      <c r="J55"/>
    </row>
    <row r="56" spans="2:10" ht="12">
      <c r="B56" s="146" t="s">
        <v>18</v>
      </c>
      <c r="C56" s="52">
        <f>'[22]MA'!$AI181</f>
        <v>1028757.1</v>
      </c>
      <c r="D56" s="52">
        <f>'[2]MA'!$AF181</f>
        <v>789729.718</v>
      </c>
      <c r="E56" s="74">
        <f t="shared" si="15"/>
        <v>0.7620422962962963</v>
      </c>
      <c r="F56" s="74">
        <f t="shared" si="15"/>
        <v>0.786486446874162</v>
      </c>
      <c r="G56" s="265">
        <f t="shared" si="14"/>
        <v>-2.4444150577865753</v>
      </c>
      <c r="H56" s="236">
        <f t="shared" si="16"/>
        <v>0.8445417578980294</v>
      </c>
      <c r="I56"/>
      <c r="J56"/>
    </row>
    <row r="57" spans="2:10" ht="12">
      <c r="B57" s="146" t="s">
        <v>19</v>
      </c>
      <c r="C57" s="52">
        <f>'[22]MA'!$AI182</f>
        <v>371213.3</v>
      </c>
      <c r="D57" s="52">
        <f>'[2]MA'!$AF182</f>
        <v>325375.7459999999</v>
      </c>
      <c r="E57" s="74">
        <f t="shared" si="15"/>
        <v>0.9053982926829268</v>
      </c>
      <c r="F57" s="74">
        <f t="shared" si="15"/>
        <v>0.9009981513623302</v>
      </c>
      <c r="G57" s="265">
        <f t="shared" si="14"/>
        <v>0.4400141320596629</v>
      </c>
      <c r="H57" s="236">
        <f t="shared" si="16"/>
        <v>0.8353367833421621</v>
      </c>
      <c r="I57"/>
      <c r="J57"/>
    </row>
    <row r="58" spans="2:10" ht="12">
      <c r="B58" s="146" t="s">
        <v>20</v>
      </c>
      <c r="C58" s="52">
        <f>'[22]MA'!$AI183</f>
        <v>1273286.3</v>
      </c>
      <c r="D58" s="52">
        <f>'[2]MA'!$AF183</f>
        <v>1018214.0310000001</v>
      </c>
      <c r="E58" s="74">
        <f t="shared" si="15"/>
        <v>0.8632449491525424</v>
      </c>
      <c r="F58" s="74">
        <f t="shared" si="15"/>
        <v>0.846573454111078</v>
      </c>
      <c r="G58" s="265">
        <f t="shared" si="14"/>
        <v>1.6671495041464368</v>
      </c>
      <c r="H58" s="236">
        <f t="shared" si="16"/>
        <v>0.8879235771701905</v>
      </c>
      <c r="I58"/>
      <c r="J58"/>
    </row>
    <row r="59" spans="2:10" ht="12">
      <c r="B59" s="146" t="s">
        <v>21</v>
      </c>
      <c r="C59" s="52">
        <f>'[22]MA'!$AI184</f>
        <v>58662.1</v>
      </c>
      <c r="D59" s="52">
        <f>'[2]MA'!$AF184</f>
        <v>45255.717000000004</v>
      </c>
      <c r="E59" s="74">
        <f t="shared" si="15"/>
        <v>0.9024938461538461</v>
      </c>
      <c r="F59" s="74">
        <f t="shared" si="15"/>
        <v>0.8147299435811828</v>
      </c>
      <c r="G59" s="265">
        <f t="shared" si="14"/>
        <v>8.776390257266332</v>
      </c>
      <c r="H59" s="236">
        <f>IF(E28="","",(G28/E28))</f>
        <v>0.7369614512471655</v>
      </c>
      <c r="I59"/>
      <c r="J59"/>
    </row>
    <row r="60" spans="2:10" ht="12">
      <c r="B60" s="146" t="s">
        <v>30</v>
      </c>
      <c r="C60" s="52">
        <f>'[22]MA'!$AI185</f>
        <v>117816.7</v>
      </c>
      <c r="D60" s="52">
        <f>'[2]MA'!$AF185</f>
        <v>98102.73</v>
      </c>
      <c r="E60" s="74">
        <f t="shared" si="15"/>
        <v>0.8631260073260073</v>
      </c>
      <c r="F60" s="74">
        <f t="shared" si="15"/>
        <v>0.8241099224181322</v>
      </c>
      <c r="G60" s="265">
        <f t="shared" si="14"/>
        <v>3.9016084907875115</v>
      </c>
      <c r="H60" s="236">
        <f>IF(E29="","",(G29/E29))</f>
        <v>0.6982097186700768</v>
      </c>
      <c r="I60"/>
      <c r="J60"/>
    </row>
    <row r="61" spans="2:10" ht="12">
      <c r="B61" s="146" t="s">
        <v>22</v>
      </c>
      <c r="C61" s="52">
        <f>'[22]MA'!$AI186</f>
        <v>919131.4</v>
      </c>
      <c r="D61" s="52">
        <f>'[2]MA'!$AF186</f>
        <v>1157468.878</v>
      </c>
      <c r="E61" s="74">
        <f t="shared" si="15"/>
        <v>0.8923605825242719</v>
      </c>
      <c r="F61" s="74">
        <f t="shared" si="15"/>
        <v>0.8649801497075109</v>
      </c>
      <c r="G61" s="265">
        <f t="shared" si="14"/>
        <v>2.7380432816760947</v>
      </c>
      <c r="H61" s="236">
        <f t="shared" si="16"/>
        <v>0.7662812445597752</v>
      </c>
      <c r="I61"/>
      <c r="J61"/>
    </row>
    <row r="62" spans="2:10" ht="12">
      <c r="B62" s="146" t="s">
        <v>23</v>
      </c>
      <c r="C62" s="52">
        <f>'[22]MA'!$AI187</f>
        <v>16724.6</v>
      </c>
      <c r="D62" s="52">
        <f>'[2]MA'!$AF187</f>
        <v>16255.857000000002</v>
      </c>
      <c r="E62" s="74">
        <f t="shared" si="15"/>
        <v>0.9667398843930635</v>
      </c>
      <c r="F62" s="74">
        <f t="shared" si="15"/>
        <v>0.9744771775449373</v>
      </c>
      <c r="G62" s="265">
        <f t="shared" si="14"/>
        <v>-0.7737293151873881</v>
      </c>
      <c r="H62" s="236">
        <f t="shared" si="16"/>
        <v>0.7238493723849372</v>
      </c>
      <c r="I62"/>
      <c r="J62"/>
    </row>
    <row r="63" spans="2:10" ht="12">
      <c r="B63" s="146"/>
      <c r="C63" s="52"/>
      <c r="D63" s="52"/>
      <c r="E63" s="266"/>
      <c r="F63" s="74">
        <f>IF(OR(H32="",H32=0),"",D63/H32)</f>
      </c>
      <c r="G63" s="265"/>
      <c r="H63" s="236"/>
      <c r="I63"/>
      <c r="J63"/>
    </row>
    <row r="64" spans="2:10" ht="12.75" thickBot="1">
      <c r="B64" s="267" t="s">
        <v>24</v>
      </c>
      <c r="C64" s="268">
        <f>IF(SUM(C43:C62)=0,"",SUM(C43:C62))</f>
        <v>11028538.5</v>
      </c>
      <c r="D64" s="268">
        <f>IF(SUM(D43:D62)=0,"",SUM(D43:D62))</f>
        <v>12067240.887000002</v>
      </c>
      <c r="E64" s="269">
        <f>IF(OR(G33="",G33=0),"",C64/G33)</f>
        <v>0.8743066059723926</v>
      </c>
      <c r="F64" s="270">
        <f>IF(OR(H33="",H33=0),"",D64/H33)</f>
        <v>0.8813628315632097</v>
      </c>
      <c r="G64" s="271">
        <f t="shared" si="14"/>
        <v>-0.7056225590817089</v>
      </c>
      <c r="H64" s="272">
        <f>IF(E33="","",(G33/E33))</f>
        <v>0.8691827053674287</v>
      </c>
      <c r="I64"/>
      <c r="J64"/>
    </row>
    <row r="65" spans="3:10" ht="12.75">
      <c r="C65" s="273"/>
      <c r="D65" s="274"/>
      <c r="E65" s="273"/>
      <c r="F65" s="273"/>
      <c r="G65" s="273"/>
      <c r="H65" s="275"/>
      <c r="I65" s="276"/>
      <c r="J65" s="23" t="s">
        <v>26</v>
      </c>
    </row>
    <row r="66" spans="3:10" ht="13.5" thickBot="1">
      <c r="C66" s="273"/>
      <c r="D66" s="274"/>
      <c r="E66" s="273"/>
      <c r="F66" s="273"/>
      <c r="G66" s="273"/>
      <c r="H66" s="275"/>
      <c r="I66" s="276"/>
      <c r="J66" s="277"/>
    </row>
    <row r="67" spans="2:9" ht="13.5">
      <c r="B67" s="245" t="s">
        <v>0</v>
      </c>
      <c r="C67" s="246" t="s">
        <v>92</v>
      </c>
      <c r="D67" s="248" t="s">
        <v>92</v>
      </c>
      <c r="E67" s="247" t="s">
        <v>92</v>
      </c>
      <c r="F67" s="248" t="s">
        <v>92</v>
      </c>
      <c r="G67" s="249" t="s">
        <v>85</v>
      </c>
      <c r="H67" s="278" t="s">
        <v>93</v>
      </c>
      <c r="I67" s="279" t="s">
        <v>93</v>
      </c>
    </row>
    <row r="68" spans="2:9" ht="13.5">
      <c r="B68" s="146"/>
      <c r="C68" s="280" t="s">
        <v>94</v>
      </c>
      <c r="D68" s="253" t="s">
        <v>94</v>
      </c>
      <c r="E68" s="280" t="s">
        <v>94</v>
      </c>
      <c r="F68" s="253" t="s">
        <v>94</v>
      </c>
      <c r="G68" s="254" t="s">
        <v>88</v>
      </c>
      <c r="H68" s="281" t="s">
        <v>95</v>
      </c>
      <c r="I68" s="282" t="s">
        <v>95</v>
      </c>
    </row>
    <row r="69" spans="2:9" ht="13.5">
      <c r="B69" s="146"/>
      <c r="C69" s="256" t="s">
        <v>108</v>
      </c>
      <c r="D69" s="297" t="s">
        <v>108</v>
      </c>
      <c r="E69" s="284" t="s">
        <v>109</v>
      </c>
      <c r="F69" s="258" t="s">
        <v>109</v>
      </c>
      <c r="G69" s="254"/>
      <c r="H69" s="281" t="s">
        <v>77</v>
      </c>
      <c r="I69" s="282" t="s">
        <v>77</v>
      </c>
    </row>
    <row r="70" spans="2:9" ht="12">
      <c r="B70" s="146"/>
      <c r="C70" s="259" t="s">
        <v>91</v>
      </c>
      <c r="D70" s="261" t="s">
        <v>58</v>
      </c>
      <c r="E70" s="260" t="s">
        <v>91</v>
      </c>
      <c r="F70" s="261" t="s">
        <v>58</v>
      </c>
      <c r="G70" s="262"/>
      <c r="H70" s="263"/>
      <c r="I70" s="285"/>
    </row>
    <row r="71" spans="2:9" ht="12">
      <c r="B71" s="146" t="s">
        <v>8</v>
      </c>
      <c r="C71" s="286">
        <v>346602.1</v>
      </c>
      <c r="D71" s="287">
        <f>IF(OR(G12="",G12=0),"",C71/G12)</f>
        <v>0.16603534337395567</v>
      </c>
      <c r="E71" s="286">
        <v>405043.9</v>
      </c>
      <c r="F71" s="287">
        <f>IF(OR(H12="",H12=0),"",E71/H12)</f>
        <v>0.15290454548039403</v>
      </c>
      <c r="G71" s="265">
        <f aca="true" t="shared" si="17" ref="G71:G90">IF(OR(D71="",D71=0),"",(D71-F71)*100)</f>
        <v>1.313079789356164</v>
      </c>
      <c r="H71" s="288">
        <f>IF(G12="","",(C43+C71)/G12)</f>
        <v>1.0342255403541043</v>
      </c>
      <c r="I71" s="289">
        <f>IF(H12="","",(D43+E71)/H12)</f>
        <v>1.058273205299574</v>
      </c>
    </row>
    <row r="72" spans="2:9" ht="12">
      <c r="B72" s="146" t="s">
        <v>31</v>
      </c>
      <c r="C72" s="286">
        <v>44253.1</v>
      </c>
      <c r="D72" s="75">
        <f>IF(OR(G13="",G13=0),"",C72/G13)</f>
        <v>0.13015617647058822</v>
      </c>
      <c r="E72" s="286">
        <v>28774.2</v>
      </c>
      <c r="F72" s="75">
        <f>IF(OR(H13="",H13=0),"",E72/H13)</f>
        <v>0.08720851044401787</v>
      </c>
      <c r="G72" s="265">
        <f t="shared" si="17"/>
        <v>4.2947666026570355</v>
      </c>
      <c r="H72" s="288">
        <f aca="true" t="shared" si="18" ref="H72:H90">IF(G13="","",(C44+C72)/G13)</f>
        <v>1.0081241176470588</v>
      </c>
      <c r="I72" s="289">
        <f>IF(H13="","",(D44+E72)/H13)</f>
        <v>0.9347504634954331</v>
      </c>
    </row>
    <row r="73" spans="2:9" ht="12">
      <c r="B73" s="146" t="s">
        <v>9</v>
      </c>
      <c r="C73" s="286">
        <v>36360.7</v>
      </c>
      <c r="D73" s="75">
        <f>IF(OR(G14="",G14=0),"",C73/G14)</f>
        <v>0.0932325641025641</v>
      </c>
      <c r="E73" s="286">
        <v>36475.9</v>
      </c>
      <c r="F73" s="75">
        <f aca="true" t="shared" si="19" ref="F73:F85">IF(OR(H14="",H14=0),"",E73/H14)</f>
        <v>0.07824233295269208</v>
      </c>
      <c r="G73" s="265">
        <f t="shared" si="17"/>
        <v>1.4990231149872024</v>
      </c>
      <c r="H73" s="288">
        <f>IF(G14="","",(C45+C73)/G14)</f>
        <v>0.9356915384615385</v>
      </c>
      <c r="I73" s="289">
        <f aca="true" t="shared" si="20" ref="I73:I90">IF(H14="","",(D45+E73)/H14)</f>
        <v>0.9988049306747672</v>
      </c>
    </row>
    <row r="74" spans="2:9" ht="12">
      <c r="B74" s="146" t="s">
        <v>28</v>
      </c>
      <c r="C74" s="286">
        <v>12125.1</v>
      </c>
      <c r="D74" s="75">
        <f aca="true" t="shared" si="21" ref="D74:D89">IF(OR(G15="",G15=0),"",C74/G15)</f>
        <v>0.056395813953488375</v>
      </c>
      <c r="E74" s="286">
        <v>23603.2</v>
      </c>
      <c r="F74" s="75">
        <f t="shared" si="19"/>
        <v>0.07537571207177993</v>
      </c>
      <c r="G74" s="265">
        <f t="shared" si="17"/>
        <v>-1.8979898118291552</v>
      </c>
      <c r="H74" s="288">
        <f t="shared" si="18"/>
        <v>0.9809423255813954</v>
      </c>
      <c r="I74" s="289">
        <f t="shared" si="20"/>
        <v>0.9824900923037917</v>
      </c>
    </row>
    <row r="75" spans="2:9" ht="12">
      <c r="B75" s="146" t="s">
        <v>10</v>
      </c>
      <c r="C75" s="286">
        <v>28772.3</v>
      </c>
      <c r="D75" s="75">
        <f t="shared" si="21"/>
        <v>0.15468978494623656</v>
      </c>
      <c r="E75" s="286">
        <v>34998.4</v>
      </c>
      <c r="F75" s="75">
        <f t="shared" si="19"/>
        <v>0.2042061302600485</v>
      </c>
      <c r="G75" s="265">
        <f t="shared" si="17"/>
        <v>-4.951634531381194</v>
      </c>
      <c r="H75" s="288">
        <f t="shared" si="18"/>
        <v>0.9301284946236559</v>
      </c>
      <c r="I75" s="289">
        <f t="shared" si="20"/>
        <v>0.9663756668240312</v>
      </c>
    </row>
    <row r="76" spans="2:9" ht="12">
      <c r="B76" s="146" t="s">
        <v>11</v>
      </c>
      <c r="C76" s="286">
        <v>40430.9</v>
      </c>
      <c r="D76" s="75">
        <f t="shared" si="21"/>
        <v>0.0910605855855856</v>
      </c>
      <c r="E76" s="286">
        <v>40521.1</v>
      </c>
      <c r="F76" s="75">
        <f t="shared" si="19"/>
        <v>0.09602231327364363</v>
      </c>
      <c r="G76" s="265">
        <f t="shared" si="17"/>
        <v>-0.496172768805804</v>
      </c>
      <c r="H76" s="288">
        <f t="shared" si="18"/>
        <v>0.9948813063063064</v>
      </c>
      <c r="I76" s="289">
        <f t="shared" si="20"/>
        <v>0.9876051426154849</v>
      </c>
    </row>
    <row r="77" spans="2:9" ht="12">
      <c r="B77" s="146" t="s">
        <v>12</v>
      </c>
      <c r="C77" s="286">
        <v>81335.3</v>
      </c>
      <c r="D77" s="75">
        <f t="shared" si="21"/>
        <v>0.0856161052631579</v>
      </c>
      <c r="E77" s="286">
        <v>90852</v>
      </c>
      <c r="F77" s="75">
        <f t="shared" si="19"/>
        <v>0.0814660387007496</v>
      </c>
      <c r="G77" s="265">
        <f t="shared" si="17"/>
        <v>0.41500665624082944</v>
      </c>
      <c r="H77" s="288">
        <f t="shared" si="18"/>
        <v>1.041604105263158</v>
      </c>
      <c r="I77" s="289">
        <f t="shared" si="20"/>
        <v>1.0192273660352789</v>
      </c>
    </row>
    <row r="78" spans="2:9" ht="12">
      <c r="B78" s="146" t="s">
        <v>14</v>
      </c>
      <c r="C78" s="286">
        <v>10.6</v>
      </c>
      <c r="D78" s="75">
        <f t="shared" si="21"/>
        <v>0.0003719298245614035</v>
      </c>
      <c r="E78" s="286">
        <v>55.3</v>
      </c>
      <c r="F78" s="75">
        <f t="shared" si="19"/>
        <v>0.0019743087099074303</v>
      </c>
      <c r="G78" s="265">
        <f t="shared" si="17"/>
        <v>-0.16023788853460266</v>
      </c>
      <c r="H78" s="288">
        <f t="shared" si="18"/>
        <v>0.9491017543859649</v>
      </c>
      <c r="I78" s="289">
        <f t="shared" si="20"/>
        <v>0.9557276088044029</v>
      </c>
    </row>
    <row r="79" spans="2:9" ht="12">
      <c r="B79" s="146" t="s">
        <v>27</v>
      </c>
      <c r="C79" s="286">
        <v>11554.5</v>
      </c>
      <c r="D79" s="75">
        <f t="shared" si="21"/>
        <v>0.033346320346320346</v>
      </c>
      <c r="E79" s="286">
        <v>13074.6</v>
      </c>
      <c r="F79" s="75">
        <f t="shared" si="19"/>
        <v>0.028640828211455437</v>
      </c>
      <c r="G79" s="265">
        <f t="shared" si="17"/>
        <v>0.4705492134864909</v>
      </c>
      <c r="H79" s="288">
        <f t="shared" si="18"/>
        <v>1.0031194805194805</v>
      </c>
      <c r="I79" s="289">
        <f t="shared" si="20"/>
        <v>0.9837379236771282</v>
      </c>
    </row>
    <row r="80" spans="2:9" ht="12">
      <c r="B80" s="146" t="s">
        <v>15</v>
      </c>
      <c r="C80" s="286">
        <v>4474.7</v>
      </c>
      <c r="D80" s="75">
        <f t="shared" si="21"/>
        <v>0.0357976</v>
      </c>
      <c r="E80" s="286">
        <v>3902.3</v>
      </c>
      <c r="F80" s="75">
        <f t="shared" si="19"/>
        <v>0.015952915584703426</v>
      </c>
      <c r="G80" s="265">
        <f t="shared" si="17"/>
        <v>1.9844684415296572</v>
      </c>
      <c r="H80" s="288">
        <f t="shared" si="18"/>
        <v>1.017908</v>
      </c>
      <c r="I80" s="289">
        <f t="shared" si="20"/>
        <v>0.967591935906849</v>
      </c>
    </row>
    <row r="81" spans="2:9" ht="12">
      <c r="B81" s="146" t="s">
        <v>29</v>
      </c>
      <c r="C81" s="286">
        <v>161709.4</v>
      </c>
      <c r="D81" s="75">
        <f t="shared" si="21"/>
        <v>0.12633546874999999</v>
      </c>
      <c r="E81" s="286">
        <v>186170.1</v>
      </c>
      <c r="F81" s="75">
        <f t="shared" si="19"/>
        <v>0.1071500621973057</v>
      </c>
      <c r="G81" s="265">
        <f t="shared" si="17"/>
        <v>1.9185406552694282</v>
      </c>
      <c r="H81" s="288">
        <f t="shared" si="18"/>
        <v>0.9592817968749999</v>
      </c>
      <c r="I81" s="289">
        <f t="shared" si="20"/>
        <v>0.9764427074444696</v>
      </c>
    </row>
    <row r="82" spans="2:9" ht="12">
      <c r="B82" s="146" t="s">
        <v>16</v>
      </c>
      <c r="C82" s="286">
        <v>25739.7</v>
      </c>
      <c r="D82" s="75">
        <f t="shared" si="21"/>
        <v>0.04432377049180328</v>
      </c>
      <c r="E82" s="286">
        <v>50652.7</v>
      </c>
      <c r="F82" s="75">
        <f t="shared" si="19"/>
        <v>0.07718959712260934</v>
      </c>
      <c r="G82" s="265">
        <f t="shared" si="17"/>
        <v>-3.286582663080606</v>
      </c>
      <c r="H82" s="288">
        <f t="shared" si="18"/>
        <v>1.0294847775175642</v>
      </c>
      <c r="I82" s="289">
        <f t="shared" si="20"/>
        <v>1.0127193781520583</v>
      </c>
    </row>
    <row r="83" spans="2:9" ht="12">
      <c r="B83" s="146" t="s">
        <v>17</v>
      </c>
      <c r="C83" s="286">
        <v>142484.4</v>
      </c>
      <c r="D83" s="75">
        <f t="shared" si="21"/>
        <v>0.12314987035436473</v>
      </c>
      <c r="E83" s="286">
        <v>138481.7</v>
      </c>
      <c r="F83" s="75">
        <f t="shared" si="19"/>
        <v>0.13786496535131484</v>
      </c>
      <c r="G83" s="265">
        <f t="shared" si="17"/>
        <v>-1.4715094996950118</v>
      </c>
      <c r="H83" s="288">
        <f t="shared" si="18"/>
        <v>1.0107189282627485</v>
      </c>
      <c r="I83" s="289">
        <f t="shared" si="20"/>
        <v>0.9872731053686</v>
      </c>
    </row>
    <row r="84" spans="2:9" ht="12">
      <c r="B84" s="146" t="s">
        <v>18</v>
      </c>
      <c r="C84" s="286">
        <v>179653.7</v>
      </c>
      <c r="D84" s="75">
        <f t="shared" si="21"/>
        <v>0.13307681481481481</v>
      </c>
      <c r="E84" s="286">
        <v>161098.3</v>
      </c>
      <c r="F84" s="75">
        <f t="shared" si="19"/>
        <v>0.16043669964116483</v>
      </c>
      <c r="G84" s="265">
        <f t="shared" si="17"/>
        <v>-2.7359884826350016</v>
      </c>
      <c r="H84" s="288">
        <f t="shared" si="18"/>
        <v>0.8951191111111112</v>
      </c>
      <c r="I84" s="289">
        <f t="shared" si="20"/>
        <v>0.9469231465153268</v>
      </c>
    </row>
    <row r="85" spans="2:9" ht="12">
      <c r="B85" s="146" t="s">
        <v>19</v>
      </c>
      <c r="C85" s="286">
        <v>29681.9</v>
      </c>
      <c r="D85" s="75">
        <f t="shared" si="21"/>
        <v>0.07239487804878049</v>
      </c>
      <c r="E85" s="286">
        <v>24515.7</v>
      </c>
      <c r="F85" s="75">
        <f t="shared" si="19"/>
        <v>0.0678864379133947</v>
      </c>
      <c r="G85" s="265">
        <f t="shared" si="17"/>
        <v>0.45084401353857884</v>
      </c>
      <c r="H85" s="288">
        <f t="shared" si="18"/>
        <v>0.9777931707317074</v>
      </c>
      <c r="I85" s="289">
        <f t="shared" si="20"/>
        <v>0.968884589275725</v>
      </c>
    </row>
    <row r="86" spans="2:9" ht="12">
      <c r="B86" s="146" t="s">
        <v>20</v>
      </c>
      <c r="C86" s="286">
        <v>211330.7</v>
      </c>
      <c r="D86" s="75">
        <f t="shared" si="21"/>
        <v>0.14327505084745765</v>
      </c>
      <c r="E86" s="286">
        <v>190478</v>
      </c>
      <c r="F86" s="75">
        <f>IF(OR(H27="",H27=0),"",E86/H27)</f>
        <v>0.15836907907643036</v>
      </c>
      <c r="G86" s="265">
        <f t="shared" si="17"/>
        <v>-1.5094028228972711</v>
      </c>
      <c r="H86" s="288">
        <f t="shared" si="18"/>
        <v>1.00652</v>
      </c>
      <c r="I86" s="289">
        <f t="shared" si="20"/>
        <v>1.0049425331875084</v>
      </c>
    </row>
    <row r="87" spans="2:9" ht="12">
      <c r="B87" s="146" t="s">
        <v>21</v>
      </c>
      <c r="C87" s="286">
        <v>15858.7</v>
      </c>
      <c r="D87" s="75">
        <f t="shared" si="21"/>
        <v>0.24398</v>
      </c>
      <c r="E87" s="286">
        <v>11980.9</v>
      </c>
      <c r="F87" s="75">
        <f>IF(OR(H28="",H28=0),"",E87/H28)</f>
        <v>0.21568983165269023</v>
      </c>
      <c r="G87" s="265">
        <f t="shared" si="17"/>
        <v>2.829016834730977</v>
      </c>
      <c r="H87" s="288">
        <f t="shared" si="18"/>
        <v>1.1464738461538462</v>
      </c>
      <c r="I87" s="289">
        <f t="shared" si="20"/>
        <v>1.030419775233873</v>
      </c>
    </row>
    <row r="88" spans="2:9" ht="12">
      <c r="B88" s="146" t="s">
        <v>30</v>
      </c>
      <c r="C88" s="286">
        <v>17927.7</v>
      </c>
      <c r="D88" s="75">
        <f t="shared" si="21"/>
        <v>0.13133846153846154</v>
      </c>
      <c r="E88" s="286">
        <v>20389.4</v>
      </c>
      <c r="F88" s="75">
        <f>IF(OR(H29="",H29=0),"",E88/H29)</f>
        <v>0.17128072635850466</v>
      </c>
      <c r="G88" s="265">
        <f t="shared" si="17"/>
        <v>-3.9942264820043123</v>
      </c>
      <c r="H88" s="288">
        <f t="shared" si="18"/>
        <v>0.9944644688644688</v>
      </c>
      <c r="I88" s="289">
        <f t="shared" si="20"/>
        <v>0.995390648776637</v>
      </c>
    </row>
    <row r="89" spans="2:9" ht="12">
      <c r="B89" s="146" t="s">
        <v>22</v>
      </c>
      <c r="C89" s="286">
        <v>119531.5</v>
      </c>
      <c r="D89" s="75">
        <f t="shared" si="21"/>
        <v>0.11605</v>
      </c>
      <c r="E89" s="286">
        <v>164904.5</v>
      </c>
      <c r="F89" s="75">
        <f>IF(OR(H30="",H30=0),"",E89/H30)</f>
        <v>0.12323365388787778</v>
      </c>
      <c r="G89" s="265">
        <f t="shared" si="17"/>
        <v>-0.7183653887877783</v>
      </c>
      <c r="H89" s="288">
        <f t="shared" si="18"/>
        <v>1.008410582524272</v>
      </c>
      <c r="I89" s="289">
        <f t="shared" si="20"/>
        <v>0.9882138035953887</v>
      </c>
    </row>
    <row r="90" spans="2:9" ht="12">
      <c r="B90" s="146" t="s">
        <v>23</v>
      </c>
      <c r="C90" s="286">
        <v>280</v>
      </c>
      <c r="D90" s="75">
        <f>IF(OR(G31="",G31=0),"",C90/G31)</f>
        <v>0.016184971098265895</v>
      </c>
      <c r="E90" s="286">
        <v>197.9</v>
      </c>
      <c r="F90" s="75">
        <f>IF(OR(H31="",H31=0),"",E90/H31)</f>
        <v>0.01186335690798357</v>
      </c>
      <c r="G90" s="265">
        <f t="shared" si="17"/>
        <v>0.4321614190282324</v>
      </c>
      <c r="H90" s="288">
        <f t="shared" si="18"/>
        <v>0.9829248554913294</v>
      </c>
      <c r="I90" s="289">
        <f t="shared" si="20"/>
        <v>0.9863405344529208</v>
      </c>
    </row>
    <row r="91" spans="2:9" ht="12">
      <c r="B91" s="146"/>
      <c r="C91" s="52"/>
      <c r="D91" s="266"/>
      <c r="E91" s="52"/>
      <c r="F91" s="74"/>
      <c r="G91" s="265"/>
      <c r="H91" s="288"/>
      <c r="I91" s="289"/>
    </row>
    <row r="92" spans="2:9" ht="12.75" thickBot="1">
      <c r="B92" s="267" t="s">
        <v>24</v>
      </c>
      <c r="C92" s="268">
        <f>IF(SUM(C71:C90)=0,"",SUM(C71:C90))</f>
        <v>1510116.9999999998</v>
      </c>
      <c r="D92" s="269">
        <f>IF(OR(G33="",G33=0),"",C92/G33)</f>
        <v>0.11971715643838134</v>
      </c>
      <c r="E92" s="268">
        <f>IF(SUM(E71:E90)=0,"",SUM(E71:E90))</f>
        <v>1626170.0999999999</v>
      </c>
      <c r="F92" s="269">
        <f>IF(OR(H33="",H33=0),"",E92/H33)</f>
        <v>0.1187716311757279</v>
      </c>
      <c r="G92" s="271">
        <f>IF(OR(D92="",D92=0),"",(D92-F92)*100)</f>
        <v>0.09455252626534433</v>
      </c>
      <c r="H92" s="291">
        <f>IF(G33="","",(C61+C92)/G33)</f>
        <v>0.19258289968955228</v>
      </c>
      <c r="I92" s="292">
        <f>IF(H33="","",(D61+E92)/H33)</f>
        <v>0.20331042983842598</v>
      </c>
    </row>
    <row r="93" ht="12.75">
      <c r="C93" s="273" t="s">
        <v>96</v>
      </c>
    </row>
    <row r="94" ht="12.75">
      <c r="C94" s="273" t="s">
        <v>97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2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98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M8" s="141" t="s">
        <v>0</v>
      </c>
      <c r="N8" s="142"/>
      <c r="O8" s="143" t="s">
        <v>1</v>
      </c>
      <c r="P8" s="144"/>
      <c r="Q8" s="136" t="s">
        <v>44</v>
      </c>
    </row>
    <row r="9" spans="1:17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M9" s="157" t="s">
        <v>74</v>
      </c>
      <c r="N9" s="158"/>
      <c r="O9" s="159"/>
      <c r="P9" s="160"/>
      <c r="Q9" s="151" t="s">
        <v>50</v>
      </c>
    </row>
    <row r="10" spans="1:17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55"/>
      <c r="M10" s="157" t="s">
        <v>80</v>
      </c>
      <c r="N10" s="169" t="s">
        <v>2</v>
      </c>
      <c r="O10" s="170" t="s">
        <v>3</v>
      </c>
      <c r="P10" s="169" t="s">
        <v>4</v>
      </c>
      <c r="Q10" s="160" t="s">
        <v>76</v>
      </c>
    </row>
    <row r="11" spans="1:17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2"/>
      <c r="N11" s="177" t="s">
        <v>5</v>
      </c>
      <c r="O11" s="174" t="s">
        <v>6</v>
      </c>
      <c r="P11" s="177" t="s">
        <v>7</v>
      </c>
      <c r="Q11" s="177" t="s">
        <v>84</v>
      </c>
    </row>
    <row r="12" spans="1:17" ht="13.5" customHeight="1">
      <c r="A12" s="23">
        <v>60665</v>
      </c>
      <c r="B12" s="185" t="s">
        <v>8</v>
      </c>
      <c r="C12" s="186">
        <f>IF(ISERROR('[51]Récolte_N'!$F$13)=TRUE,"",'[51]Récolte_N'!$F$13)</f>
        <v>17140</v>
      </c>
      <c r="D12" s="186">
        <f aca="true" t="shared" si="0" ref="D12:D31">IF(OR(C12="",C12=0),"",(E12/C12)*10)</f>
        <v>55.69136522753793</v>
      </c>
      <c r="E12" s="187">
        <f>IF(ISERROR('[51]Récolte_N'!$H$13)=TRUE,"",'[51]Récolte_N'!$H$13)</f>
        <v>95455</v>
      </c>
      <c r="F12" s="187">
        <f>P12</f>
        <v>89115</v>
      </c>
      <c r="G12" s="188">
        <f>IF(ISERROR('[51]Récolte_N'!$I$13)=TRUE,"",'[51]Récolte_N'!$I$13)</f>
        <v>50900</v>
      </c>
      <c r="H12" s="188">
        <f>Q12</f>
        <v>49292.09500000001</v>
      </c>
      <c r="I12" s="189">
        <f>IF(OR(H12=0,H12=""),"",(G12/H12)-1)</f>
        <v>0.03261993632041804</v>
      </c>
      <c r="J12" s="190">
        <f>E12-G12</f>
        <v>44555</v>
      </c>
      <c r="K12" s="191">
        <f>P12-H12</f>
        <v>39822.90499999999</v>
      </c>
      <c r="L12" s="299"/>
      <c r="M12" s="194" t="s">
        <v>8</v>
      </c>
      <c r="N12" s="186">
        <f>IF(ISERROR('[1]Récolte_N'!$F$13)=TRUE,"",'[1]Récolte_N'!$F$13)</f>
        <v>15095</v>
      </c>
      <c r="O12" s="186">
        <f aca="true" t="shared" si="1" ref="O12:O19">IF(OR(N12="",N12=0),"",(P12/N12)*10)</f>
        <v>59.03610467042067</v>
      </c>
      <c r="P12" s="187">
        <f>IF(ISERROR('[1]Récolte_N'!$H$13)=TRUE,"",'[1]Récolte_N'!$H$13)</f>
        <v>89115</v>
      </c>
      <c r="Q12" s="186">
        <f>'[2]OR'!$AI168</f>
        <v>49292.09500000001</v>
      </c>
    </row>
    <row r="13" spans="1:17" ht="13.5" customHeight="1">
      <c r="A13" s="23">
        <v>7280</v>
      </c>
      <c r="B13" s="198" t="s">
        <v>31</v>
      </c>
      <c r="C13" s="186">
        <f>IF(ISERROR('[52]Récolte_N'!$F$13)=TRUE,"",'[52]Récolte_N'!$F$13)</f>
        <v>36340</v>
      </c>
      <c r="D13" s="186">
        <f t="shared" si="0"/>
        <v>54.731425426527245</v>
      </c>
      <c r="E13" s="187">
        <f>IF(ISERROR('[52]Récolte_N'!$H$13)=TRUE,"",'[52]Récolte_N'!$H$13)</f>
        <v>198894</v>
      </c>
      <c r="F13" s="187">
        <f>P13</f>
        <v>197590</v>
      </c>
      <c r="G13" s="188">
        <f>IF(ISERROR('[52]Récolte_N'!$I$13)=TRUE,"",'[52]Récolte_N'!$I$13)</f>
        <v>71000</v>
      </c>
      <c r="H13" s="188">
        <f>Q13</f>
        <v>75794.983</v>
      </c>
      <c r="I13" s="189">
        <f>IF(OR(H13=0,H13=""),"",(G13/H13)-1)</f>
        <v>-0.06326253810229088</v>
      </c>
      <c r="J13" s="190">
        <f aca="true" t="shared" si="2" ref="J13:J31">E13-G13</f>
        <v>127894</v>
      </c>
      <c r="K13" s="191">
        <f>P13-H13</f>
        <v>121795.017</v>
      </c>
      <c r="L13" s="299"/>
      <c r="M13" s="201" t="s">
        <v>31</v>
      </c>
      <c r="N13" s="186">
        <f>IF(ISERROR('[3]Récolte_N'!$F$13)=TRUE,"",'[3]Récolte_N'!$F$13)</f>
        <v>36450</v>
      </c>
      <c r="O13" s="186">
        <f t="shared" si="1"/>
        <v>54.20850480109739</v>
      </c>
      <c r="P13" s="187">
        <f>IF(ISERROR('[3]Récolte_N'!$H$13)=TRUE,"",'[3]Récolte_N'!$H$13)</f>
        <v>197590</v>
      </c>
      <c r="Q13" s="186">
        <f>'[2]OR'!$AI169</f>
        <v>75794.983</v>
      </c>
    </row>
    <row r="14" spans="1:17" ht="13.5" customHeight="1">
      <c r="A14" s="23">
        <v>17376</v>
      </c>
      <c r="B14" s="198" t="s">
        <v>9</v>
      </c>
      <c r="C14" s="186">
        <f>IF(ISERROR('[53]Récolte_N'!$F$13)=TRUE,"",'[53]Récolte_N'!$F$13)</f>
        <v>186800</v>
      </c>
      <c r="D14" s="186">
        <f t="shared" si="0"/>
        <v>55.05299785867238</v>
      </c>
      <c r="E14" s="187">
        <f>IF(ISERROR('[53]Récolte_N'!$H$13)=TRUE,"",'[53]Récolte_N'!$H$13)</f>
        <v>1028390</v>
      </c>
      <c r="F14" s="187">
        <f aca="true" t="shared" si="3" ref="F14:F31">P14</f>
        <v>1146230</v>
      </c>
      <c r="G14" s="188">
        <f>IF(ISERROR('[53]Récolte_N'!$I$13)=TRUE,"",'[53]Récolte_N'!$I$13)</f>
        <v>1000000</v>
      </c>
      <c r="H14" s="205">
        <f>Q14</f>
        <v>1038021.721</v>
      </c>
      <c r="I14" s="189">
        <f aca="true" t="shared" si="4" ref="I14:I31">IF(OR(H14=0,H14=""),"",(G14/H14)-1)</f>
        <v>-0.03662902252504985</v>
      </c>
      <c r="J14" s="190">
        <f t="shared" si="2"/>
        <v>28390</v>
      </c>
      <c r="K14" s="206">
        <f>P14-H14</f>
        <v>108208.27899999998</v>
      </c>
      <c r="L14" s="299"/>
      <c r="M14" s="157" t="s">
        <v>9</v>
      </c>
      <c r="N14" s="186">
        <f>IF(ISERROR('[4]Récolte_N'!$F$13)=TRUE,"",'[4]Récolte_N'!$F$13)</f>
        <v>193500</v>
      </c>
      <c r="O14" s="186">
        <f t="shared" si="1"/>
        <v>59.236692506459946</v>
      </c>
      <c r="P14" s="187">
        <f>IF(ISERROR('[4]Récolte_N'!$H$13)=TRUE,"",'[4]Récolte_N'!$H$13)</f>
        <v>1146230</v>
      </c>
      <c r="Q14" s="186">
        <f>'[2]OR'!$AI170</f>
        <v>1038021.721</v>
      </c>
    </row>
    <row r="15" spans="1:17" ht="13.5" customHeight="1">
      <c r="A15" s="23">
        <v>26391</v>
      </c>
      <c r="B15" s="198" t="s">
        <v>28</v>
      </c>
      <c r="C15" s="186">
        <f>IF(ISERROR('[54]Récolte_N'!$F$13)=TRUE,"",'[54]Récolte_N'!$F$13)</f>
        <v>30000</v>
      </c>
      <c r="D15" s="186">
        <f t="shared" si="0"/>
        <v>54.89</v>
      </c>
      <c r="E15" s="187">
        <f>IF(ISERROR('[54]Récolte_N'!$H$13)=TRUE,"",'[54]Récolte_N'!$H$13)</f>
        <v>164670</v>
      </c>
      <c r="F15" s="187">
        <f t="shared" si="3"/>
        <v>179257.5</v>
      </c>
      <c r="G15" s="188">
        <f>IF(ISERROR('[54]Récolte_N'!$I$13)=TRUE,"",'[54]Récolte_N'!$I$13)</f>
        <v>90000</v>
      </c>
      <c r="H15" s="205">
        <f aca="true" t="shared" si="5" ref="H15:H31">Q15</f>
        <v>107948.088</v>
      </c>
      <c r="I15" s="189">
        <f t="shared" si="4"/>
        <v>-0.16626591848481842</v>
      </c>
      <c r="J15" s="190">
        <f t="shared" si="2"/>
        <v>74670</v>
      </c>
      <c r="K15" s="206">
        <f aca="true" t="shared" si="6" ref="K15:K31">P15-H15</f>
        <v>71309.412</v>
      </c>
      <c r="L15" s="299"/>
      <c r="M15" s="157" t="s">
        <v>28</v>
      </c>
      <c r="N15" s="186">
        <f>IF(ISERROR('[5]Récolte_N'!$F$13)=TRUE,"",'[5]Récolte_N'!$F$13)</f>
        <v>31950</v>
      </c>
      <c r="O15" s="186">
        <f t="shared" si="1"/>
        <v>56.105633802816904</v>
      </c>
      <c r="P15" s="187">
        <f>IF(ISERROR('[5]Récolte_N'!$H$13)=TRUE,"",'[5]Récolte_N'!$H$13)</f>
        <v>179257.5</v>
      </c>
      <c r="Q15" s="186">
        <f>'[2]OR'!$AI171</f>
        <v>107948.088</v>
      </c>
    </row>
    <row r="16" spans="1:17" ht="13.5" customHeight="1">
      <c r="A16" s="23">
        <v>19136</v>
      </c>
      <c r="B16" s="198" t="s">
        <v>10</v>
      </c>
      <c r="C16" s="186">
        <f>IF(ISERROR('[55]Récolte_N'!$F$13)=TRUE,"",'[55]Récolte_N'!$F$13)</f>
        <v>49500</v>
      </c>
      <c r="D16" s="186">
        <f t="shared" si="0"/>
        <v>80.66666666666666</v>
      </c>
      <c r="E16" s="187">
        <f>IF(ISERROR('[55]Récolte_N'!$H$13)=TRUE,"",'[55]Récolte_N'!$H$13)</f>
        <v>399300</v>
      </c>
      <c r="F16" s="187">
        <f t="shared" si="3"/>
        <v>399980</v>
      </c>
      <c r="G16" s="188">
        <f>IF(ISERROR('[55]Récolte_N'!$I$13)=TRUE,"",'[55]Récolte_N'!$I$13)</f>
        <v>345000</v>
      </c>
      <c r="H16" s="205">
        <f t="shared" si="5"/>
        <v>337042.632</v>
      </c>
      <c r="I16" s="189">
        <f t="shared" si="4"/>
        <v>0.023609381260706552</v>
      </c>
      <c r="J16" s="190">
        <f t="shared" si="2"/>
        <v>54300</v>
      </c>
      <c r="K16" s="206">
        <f t="shared" si="6"/>
        <v>62937.36800000002</v>
      </c>
      <c r="L16" s="299"/>
      <c r="M16" s="157" t="s">
        <v>10</v>
      </c>
      <c r="N16" s="186">
        <f>IF(ISERROR('[6]Récolte_N'!$F$13)=TRUE,"",'[6]Récolte_N'!$F$13)</f>
        <v>51640</v>
      </c>
      <c r="O16" s="186">
        <f t="shared" si="1"/>
        <v>77.45546088303641</v>
      </c>
      <c r="P16" s="187">
        <f>IF(ISERROR('[6]Récolte_N'!$H$13)=TRUE,"",'[6]Récolte_N'!$H$13)</f>
        <v>399980</v>
      </c>
      <c r="Q16" s="186">
        <f>'[2]OR'!$AI172</f>
        <v>337042.632</v>
      </c>
    </row>
    <row r="17" spans="1:17" ht="13.5" customHeight="1">
      <c r="A17" s="23">
        <v>1790</v>
      </c>
      <c r="B17" s="198" t="s">
        <v>11</v>
      </c>
      <c r="C17" s="186">
        <f>IF(ISERROR('[56]Récolte_N'!$F$13)=TRUE,"",'[56]Récolte_N'!$F$13)</f>
        <v>96100</v>
      </c>
      <c r="D17" s="186">
        <f t="shared" si="0"/>
        <v>77.88761706555671</v>
      </c>
      <c r="E17" s="187">
        <f>IF(ISERROR('[56]Récolte_N'!$H$13)=TRUE,"",'[56]Récolte_N'!$H$13)</f>
        <v>748500</v>
      </c>
      <c r="F17" s="187">
        <f t="shared" si="3"/>
        <v>777000</v>
      </c>
      <c r="G17" s="188">
        <f>IF(ISERROR('[56]Récolte_N'!$I$13)=TRUE,"",'[56]Récolte_N'!$I$13)</f>
        <v>690000</v>
      </c>
      <c r="H17" s="205">
        <f t="shared" si="5"/>
        <v>711636.425</v>
      </c>
      <c r="I17" s="189">
        <f t="shared" si="4"/>
        <v>-0.03040376270790246</v>
      </c>
      <c r="J17" s="190">
        <f t="shared" si="2"/>
        <v>58500</v>
      </c>
      <c r="K17" s="206">
        <f t="shared" si="6"/>
        <v>65363.57499999995</v>
      </c>
      <c r="L17" s="299"/>
      <c r="M17" s="157" t="s">
        <v>11</v>
      </c>
      <c r="N17" s="186">
        <f>IF(ISERROR('[7]Récolte_N'!$F$13)=TRUE,"",'[7]Récolte_N'!$F$13)</f>
        <v>98800</v>
      </c>
      <c r="O17" s="186">
        <f t="shared" si="1"/>
        <v>78.64372469635627</v>
      </c>
      <c r="P17" s="187">
        <f>IF(ISERROR('[7]Récolte_N'!$H$13)=TRUE,"",'[7]Récolte_N'!$H$13)</f>
        <v>777000</v>
      </c>
      <c r="Q17" s="186">
        <f>'[2]OR'!$AI173</f>
        <v>711636.425</v>
      </c>
    </row>
    <row r="18" spans="1:17" ht="13.5" customHeight="1">
      <c r="A18" s="23" t="s">
        <v>13</v>
      </c>
      <c r="B18" s="198" t="s">
        <v>12</v>
      </c>
      <c r="C18" s="186">
        <f>IF(ISERROR('[57]Récolte_N'!$F$13)=TRUE,"",'[57]Récolte_N'!$F$13)</f>
        <v>38075</v>
      </c>
      <c r="D18" s="186">
        <f t="shared" si="0"/>
        <v>53.16349310571241</v>
      </c>
      <c r="E18" s="187">
        <f>IF(ISERROR('[57]Récolte_N'!$H$13)=TRUE,"",'[57]Récolte_N'!$H$13)</f>
        <v>202420</v>
      </c>
      <c r="F18" s="187">
        <f t="shared" si="3"/>
        <v>218060</v>
      </c>
      <c r="G18" s="188">
        <f>IF(ISERROR('[57]Récolte_N'!$I$13)=TRUE,"",'[57]Récolte_N'!$I$13)</f>
        <v>111000</v>
      </c>
      <c r="H18" s="205">
        <f t="shared" si="5"/>
        <v>116252.21</v>
      </c>
      <c r="I18" s="189">
        <f t="shared" si="4"/>
        <v>-0.045179442180066975</v>
      </c>
      <c r="J18" s="190">
        <f t="shared" si="2"/>
        <v>91420</v>
      </c>
      <c r="K18" s="206">
        <f t="shared" si="6"/>
        <v>101807.79</v>
      </c>
      <c r="L18" s="299"/>
      <c r="M18" s="157" t="s">
        <v>12</v>
      </c>
      <c r="N18" s="186">
        <f>IF(ISERROR('[8]Récolte_N'!$F$13)=TRUE,"",'[8]Récolte_N'!$F$13)</f>
        <v>38010</v>
      </c>
      <c r="O18" s="186">
        <f t="shared" si="1"/>
        <v>57.36911339121284</v>
      </c>
      <c r="P18" s="187">
        <f>IF(ISERROR('[8]Récolte_N'!$H$13)=TRUE,"",'[8]Récolte_N'!$H$13)</f>
        <v>218060</v>
      </c>
      <c r="Q18" s="186">
        <f>'[2]OR'!$AI174</f>
        <v>116252.21</v>
      </c>
    </row>
    <row r="19" spans="1:17" ht="13.5" customHeight="1">
      <c r="A19" s="23" t="s">
        <v>13</v>
      </c>
      <c r="B19" s="198" t="s">
        <v>14</v>
      </c>
      <c r="C19" s="186">
        <f>IF(ISERROR('[58]Récolte_N'!$F$13)=TRUE,"",'[58]Récolte_N'!$F$13)</f>
        <v>9250</v>
      </c>
      <c r="D19" s="186">
        <f t="shared" si="0"/>
        <v>38.16216216216216</v>
      </c>
      <c r="E19" s="187">
        <f>IF(ISERROR('[58]Récolte_N'!$H$13)=TRUE,"",'[58]Récolte_N'!$H$13)</f>
        <v>35300</v>
      </c>
      <c r="F19" s="187">
        <f t="shared" si="3"/>
        <v>35800</v>
      </c>
      <c r="G19" s="188">
        <f>IF(ISERROR('[58]Récolte_N'!$I$13)=TRUE,"",'[58]Récolte_N'!$I$13)</f>
        <v>16300</v>
      </c>
      <c r="H19" s="205">
        <f t="shared" si="5"/>
        <v>16009.55</v>
      </c>
      <c r="I19" s="189">
        <f t="shared" si="4"/>
        <v>0.018142296316885798</v>
      </c>
      <c r="J19" s="190">
        <f t="shared" si="2"/>
        <v>19000</v>
      </c>
      <c r="K19" s="206">
        <f t="shared" si="6"/>
        <v>19790.45</v>
      </c>
      <c r="L19" s="299"/>
      <c r="M19" s="157" t="s">
        <v>14</v>
      </c>
      <c r="N19" s="186">
        <f>IF(ISERROR('[9]Récolte_N'!$F$13)=TRUE,"",'[9]Récolte_N'!$F$13)</f>
        <v>8800</v>
      </c>
      <c r="O19" s="186">
        <f t="shared" si="1"/>
        <v>40.68181818181819</v>
      </c>
      <c r="P19" s="187">
        <f>IF(ISERROR('[9]Récolte_N'!$H$13)=TRUE,"",'[9]Récolte_N'!$H$13)</f>
        <v>35800</v>
      </c>
      <c r="Q19" s="186">
        <f>'[2]OR'!$AI175</f>
        <v>16009.55</v>
      </c>
    </row>
    <row r="20" spans="1:17" ht="13.5" customHeight="1">
      <c r="A20" s="23" t="s">
        <v>13</v>
      </c>
      <c r="B20" s="198" t="s">
        <v>27</v>
      </c>
      <c r="C20" s="186">
        <f>IF(ISERROR('[59]Récolte_N'!$F$13)=TRUE,"",'[59]Récolte_N'!$F$13)</f>
        <v>268770</v>
      </c>
      <c r="D20" s="186">
        <f>IF(OR(C20="",C20=0),"",(E20/C20)*10)</f>
        <v>66.19563195297094</v>
      </c>
      <c r="E20" s="187">
        <f>IF(ISERROR('[59]Récolte_N'!$H$13)=TRUE,"",'[59]Récolte_N'!$H$13)</f>
        <v>1779140</v>
      </c>
      <c r="F20" s="187">
        <f t="shared" si="3"/>
        <v>2190897</v>
      </c>
      <c r="G20" s="188">
        <f>IF(ISERROR('[59]Récolte_N'!$I$13)=TRUE,"",'[59]Récolte_N'!$I$13)</f>
        <v>1645000</v>
      </c>
      <c r="H20" s="205">
        <f t="shared" si="5"/>
        <v>2071903.0270000002</v>
      </c>
      <c r="I20" s="189">
        <f t="shared" si="4"/>
        <v>-0.20604392263383675</v>
      </c>
      <c r="J20" s="190">
        <f t="shared" si="2"/>
        <v>134140</v>
      </c>
      <c r="K20" s="206">
        <f t="shared" si="6"/>
        <v>118993.97299999977</v>
      </c>
      <c r="L20" s="299"/>
      <c r="M20" s="157" t="s">
        <v>27</v>
      </c>
      <c r="N20" s="186">
        <f>IF(ISERROR('[10]Récolte_N'!$F$13)=TRUE,"",'[10]Récolte_N'!$F$13)</f>
        <v>311880</v>
      </c>
      <c r="O20" s="186">
        <f>IF(OR(N20="",N20=0),"",(P20/N20)*10)</f>
        <v>70.24807618314736</v>
      </c>
      <c r="P20" s="187">
        <f>IF(ISERROR('[10]Récolte_N'!$H$13)=TRUE,"",'[10]Récolte_N'!$H$13)</f>
        <v>2190897</v>
      </c>
      <c r="Q20" s="186">
        <f>'[2]OR'!$AI176</f>
        <v>2071903.0270000002</v>
      </c>
    </row>
    <row r="21" spans="1:17" ht="13.5" customHeight="1">
      <c r="A21" s="23" t="s">
        <v>13</v>
      </c>
      <c r="B21" s="198" t="s">
        <v>15</v>
      </c>
      <c r="C21" s="186">
        <f>IF(ISERROR('[60]Récolte_N'!$F$13)=TRUE,"",'[60]Récolte_N'!$F$13)</f>
        <v>151400</v>
      </c>
      <c r="D21" s="186">
        <f>IF(OR(C21="",C21=0),"",(E21/C21)*10)</f>
        <v>56.34081902245707</v>
      </c>
      <c r="E21" s="187">
        <f>IF(ISERROR('[60]Récolte_N'!$H$13)=TRUE,"",'[60]Récolte_N'!$H$13)</f>
        <v>853000</v>
      </c>
      <c r="F21" s="187">
        <f t="shared" si="3"/>
        <v>1292000</v>
      </c>
      <c r="G21" s="188">
        <f>IF(ISERROR('[60]Récolte_N'!$I$13)=TRUE,"",'[60]Récolte_N'!$I$13)</f>
        <v>720000</v>
      </c>
      <c r="H21" s="205">
        <f t="shared" si="5"/>
        <v>1125327.5880000002</v>
      </c>
      <c r="I21" s="189">
        <f t="shared" si="4"/>
        <v>-0.3601863069227448</v>
      </c>
      <c r="J21" s="190">
        <f t="shared" si="2"/>
        <v>133000</v>
      </c>
      <c r="K21" s="206">
        <f t="shared" si="6"/>
        <v>166672.41199999978</v>
      </c>
      <c r="L21" s="299"/>
      <c r="M21" s="157" t="s">
        <v>15</v>
      </c>
      <c r="N21" s="186">
        <f>IF(ISERROR('[11]Récolte_N'!$F$13)=TRUE,"",'[11]Récolte_N'!$F$13)</f>
        <v>203150</v>
      </c>
      <c r="O21" s="186">
        <f>IF(OR(N21="",N21=0),"",(P21/N21)*10)</f>
        <v>63.59832635983263</v>
      </c>
      <c r="P21" s="187">
        <f>IF(ISERROR('[11]Récolte_N'!$H$13)=TRUE,"",'[11]Récolte_N'!$H$13)</f>
        <v>1292000</v>
      </c>
      <c r="Q21" s="186">
        <f>'[2]OR'!$AI177</f>
        <v>1125327.5880000002</v>
      </c>
    </row>
    <row r="22" spans="1:17" ht="13.5" customHeight="1">
      <c r="A22" s="23" t="s">
        <v>13</v>
      </c>
      <c r="B22" s="198" t="s">
        <v>29</v>
      </c>
      <c r="C22" s="186">
        <f>IF(ISERROR('[61]Récolte_N'!$F$13)=TRUE,"",'[61]Récolte_N'!$F$13)</f>
        <v>4300</v>
      </c>
      <c r="D22" s="186">
        <f>IF(OR(C22="",C22=0),"",(E22/C22)*10)</f>
        <v>59.76744186046511</v>
      </c>
      <c r="E22" s="187">
        <f>IF(ISERROR('[61]Récolte_N'!$H$13)=TRUE,"",'[61]Récolte_N'!$H$13)</f>
        <v>25700</v>
      </c>
      <c r="F22" s="187">
        <f t="shared" si="3"/>
        <v>30800</v>
      </c>
      <c r="G22" s="188">
        <f>IF(ISERROR('[61]Récolte_N'!$I$13)=TRUE,"",'[61]Récolte_N'!$I$13)</f>
        <v>7000</v>
      </c>
      <c r="H22" s="205">
        <f t="shared" si="5"/>
        <v>11711.507000000001</v>
      </c>
      <c r="I22" s="189">
        <f t="shared" si="4"/>
        <v>-0.402297244923305</v>
      </c>
      <c r="J22" s="190">
        <f t="shared" si="2"/>
        <v>18700</v>
      </c>
      <c r="K22" s="206">
        <f t="shared" si="6"/>
        <v>19088.493</v>
      </c>
      <c r="L22" s="299"/>
      <c r="M22" s="157" t="s">
        <v>29</v>
      </c>
      <c r="N22" s="186">
        <f>IF(ISERROR('[12]Récolte_N'!$F$13)=TRUE,"",'[12]Récolte_N'!$F$13)</f>
        <v>5080</v>
      </c>
      <c r="O22" s="186">
        <f>IF(OR(N22="",N22=0),"",(P22/N22)*10)</f>
        <v>60.62992125984252</v>
      </c>
      <c r="P22" s="187">
        <f>IF(ISERROR('[12]Récolte_N'!$H$13)=TRUE,"",'[12]Récolte_N'!$H$13)</f>
        <v>30800</v>
      </c>
      <c r="Q22" s="186">
        <f>'[2]OR'!$AI178</f>
        <v>11711.507000000001</v>
      </c>
    </row>
    <row r="23" spans="1:17" ht="13.5" customHeight="1">
      <c r="A23" s="23" t="s">
        <v>13</v>
      </c>
      <c r="B23" s="198" t="s">
        <v>16</v>
      </c>
      <c r="C23" s="186">
        <f>IF(ISERROR('[62]Récolte_N'!$F$13)=TRUE,"",'[62]Récolte_N'!$F$13)</f>
        <v>71361</v>
      </c>
      <c r="D23" s="186">
        <f t="shared" si="0"/>
        <v>71.14313140230658</v>
      </c>
      <c r="E23" s="187">
        <f>IF(ISERROR('[62]Récolte_N'!$H$13)=TRUE,"",'[62]Récolte_N'!$H$13)</f>
        <v>507684.5</v>
      </c>
      <c r="F23" s="187">
        <f t="shared" si="3"/>
        <v>437230</v>
      </c>
      <c r="G23" s="188">
        <f>IF(ISERROR('[62]Récolte_N'!$I$13)=TRUE,"",'[62]Récolte_N'!$I$13)</f>
        <v>330080</v>
      </c>
      <c r="H23" s="205">
        <f t="shared" si="5"/>
        <v>263154.64100000006</v>
      </c>
      <c r="I23" s="189">
        <f t="shared" si="4"/>
        <v>0.2543195086572687</v>
      </c>
      <c r="J23" s="190">
        <f t="shared" si="2"/>
        <v>177604.5</v>
      </c>
      <c r="K23" s="206">
        <f t="shared" si="6"/>
        <v>174075.35899999994</v>
      </c>
      <c r="L23" s="299"/>
      <c r="M23" s="157" t="s">
        <v>16</v>
      </c>
      <c r="N23" s="186">
        <f>IF(ISERROR('[13]Récolte_N'!$F$13)=TRUE,"",'[13]Récolte_N'!$F$13)</f>
        <v>65890</v>
      </c>
      <c r="O23" s="186">
        <f aca="true" t="shared" si="7" ref="O23:O31">IF(OR(N23="",N23=0),"",(P23/N23)*10)</f>
        <v>66.35756563970253</v>
      </c>
      <c r="P23" s="187">
        <f>IF(ISERROR('[13]Récolte_N'!$H$13)=TRUE,"",'[13]Récolte_N'!$H$13)</f>
        <v>437230</v>
      </c>
      <c r="Q23" s="186">
        <f>'[2]OR'!$AI179</f>
        <v>263154.64100000006</v>
      </c>
    </row>
    <row r="24" spans="1:17" ht="13.5" customHeight="1">
      <c r="A24" s="23" t="s">
        <v>13</v>
      </c>
      <c r="B24" s="198" t="s">
        <v>17</v>
      </c>
      <c r="C24" s="186">
        <f>IF(ISERROR('[63]Récolte_N'!$F$13)=TRUE,"",'[63]Récolte_N'!$F$13)</f>
        <v>50360</v>
      </c>
      <c r="D24" s="186">
        <f t="shared" si="0"/>
        <v>61.16759332803812</v>
      </c>
      <c r="E24" s="187">
        <f>IF(ISERROR('[63]Récolte_N'!$H$13)=TRUE,"",'[63]Récolte_N'!$H$13)</f>
        <v>308040</v>
      </c>
      <c r="F24" s="187">
        <f t="shared" si="3"/>
        <v>314190</v>
      </c>
      <c r="G24" s="188">
        <f>IF(ISERROR('[63]Récolte_N'!$I$13)=TRUE,"",'[63]Récolte_N'!$I$13)</f>
        <v>178000</v>
      </c>
      <c r="H24" s="205">
        <f t="shared" si="5"/>
        <v>193392.57399999996</v>
      </c>
      <c r="I24" s="189">
        <f t="shared" si="4"/>
        <v>-0.07959237359341398</v>
      </c>
      <c r="J24" s="190">
        <f t="shared" si="2"/>
        <v>130040</v>
      </c>
      <c r="K24" s="206">
        <f t="shared" si="6"/>
        <v>120797.42600000004</v>
      </c>
      <c r="L24" s="299"/>
      <c r="M24" s="157" t="s">
        <v>17</v>
      </c>
      <c r="N24" s="186">
        <f>IF(ISERROR('[14]Récolte_N'!$F$13)=TRUE,"",'[14]Récolte_N'!$F$13)</f>
        <v>45265</v>
      </c>
      <c r="O24" s="186">
        <f t="shared" si="7"/>
        <v>69.41124489119629</v>
      </c>
      <c r="P24" s="187">
        <f>IF(ISERROR('[14]Récolte_N'!$H$13)=TRUE,"",'[14]Récolte_N'!$H$13)</f>
        <v>314190</v>
      </c>
      <c r="Q24" s="186">
        <f>'[2]OR'!$AI180</f>
        <v>193392.57399999996</v>
      </c>
    </row>
    <row r="25" spans="1:17" ht="13.5" customHeight="1">
      <c r="A25" s="23" t="s">
        <v>13</v>
      </c>
      <c r="B25" s="198" t="s">
        <v>18</v>
      </c>
      <c r="C25" s="186">
        <f>IF(ISERROR('[64]Récolte_N'!$F$13)=TRUE,"",'[64]Récolte_N'!$F$13)</f>
        <v>264900</v>
      </c>
      <c r="D25" s="186">
        <f t="shared" si="0"/>
        <v>65.6474141185353</v>
      </c>
      <c r="E25" s="187">
        <f>IF(ISERROR('[64]Récolte_N'!$H$13)=TRUE,"",'[64]Récolte_N'!$H$13)</f>
        <v>1739000</v>
      </c>
      <c r="F25" s="187">
        <f t="shared" si="3"/>
        <v>1804950</v>
      </c>
      <c r="G25" s="188">
        <f>IF(ISERROR('[64]Récolte_N'!$I$13)=TRUE,"",'[64]Récolte_N'!$I$13)</f>
        <v>1620000</v>
      </c>
      <c r="H25" s="205">
        <f t="shared" si="5"/>
        <v>1725285.3090000004</v>
      </c>
      <c r="I25" s="189">
        <f t="shared" si="4"/>
        <v>-0.06102486843815136</v>
      </c>
      <c r="J25" s="190">
        <f t="shared" si="2"/>
        <v>119000</v>
      </c>
      <c r="K25" s="206">
        <f t="shared" si="6"/>
        <v>79664.69099999964</v>
      </c>
      <c r="L25" s="299"/>
      <c r="M25" s="157" t="s">
        <v>18</v>
      </c>
      <c r="N25" s="186">
        <f>IF(ISERROR('[15]Récolte_N'!$F$13)=TRUE,"",'[15]Récolte_N'!$F$13)</f>
        <v>247000</v>
      </c>
      <c r="O25" s="186">
        <f t="shared" si="7"/>
        <v>73.0748987854251</v>
      </c>
      <c r="P25" s="187">
        <f>IF(ISERROR('[15]Récolte_N'!$H$13)=TRUE,"",'[15]Récolte_N'!$H$13)</f>
        <v>1804950</v>
      </c>
      <c r="Q25" s="186">
        <f>'[2]OR'!$AI181</f>
        <v>1725285.3090000004</v>
      </c>
    </row>
    <row r="26" spans="1:17" ht="13.5" customHeight="1">
      <c r="A26" s="23" t="s">
        <v>13</v>
      </c>
      <c r="B26" s="198" t="s">
        <v>19</v>
      </c>
      <c r="C26" s="186">
        <f>IF(ISERROR('[65]Récolte_N'!$F$13)=TRUE,"",'[65]Récolte_N'!$F$13)</f>
        <v>70250</v>
      </c>
      <c r="D26" s="186">
        <f t="shared" si="0"/>
        <v>71.4846975088968</v>
      </c>
      <c r="E26" s="187">
        <f>IF(ISERROR('[65]Récolte_N'!$H$13)=TRUE,"",'[65]Récolte_N'!$H$13)</f>
        <v>502180</v>
      </c>
      <c r="F26" s="187">
        <f t="shared" si="3"/>
        <v>534255</v>
      </c>
      <c r="G26" s="188">
        <f>IF(ISERROR('[65]Récolte_N'!$I$13)=TRUE,"",'[65]Récolte_N'!$I$13)</f>
        <v>480000</v>
      </c>
      <c r="H26" s="205">
        <f t="shared" si="5"/>
        <v>513175.17100000003</v>
      </c>
      <c r="I26" s="189">
        <f t="shared" si="4"/>
        <v>-0.06464687474133468</v>
      </c>
      <c r="J26" s="190">
        <f t="shared" si="2"/>
        <v>22180</v>
      </c>
      <c r="K26" s="206">
        <f t="shared" si="6"/>
        <v>21079.82899999997</v>
      </c>
      <c r="L26" s="299"/>
      <c r="M26" s="157" t="s">
        <v>19</v>
      </c>
      <c r="N26" s="186">
        <f>IF(ISERROR('[16]Récolte_N'!$F$13)=TRUE,"",'[16]Récolte_N'!$F$13)</f>
        <v>69850</v>
      </c>
      <c r="O26" s="186">
        <f t="shared" si="7"/>
        <v>76.48604151753757</v>
      </c>
      <c r="P26" s="187">
        <f>IF(ISERROR('[16]Récolte_N'!$H$13)=TRUE,"",'[16]Récolte_N'!$H$13)</f>
        <v>534255</v>
      </c>
      <c r="Q26" s="186">
        <f>'[2]OR'!$AI182</f>
        <v>513175.17100000003</v>
      </c>
    </row>
    <row r="27" spans="1:17" ht="13.5" customHeight="1">
      <c r="A27" s="23" t="s">
        <v>13</v>
      </c>
      <c r="B27" s="198" t="s">
        <v>20</v>
      </c>
      <c r="C27" s="186">
        <f>IF(ISERROR('[66]Récolte_N'!$F$13)=TRUE,"",'[66]Récolte_N'!$F$13)</f>
        <v>98100</v>
      </c>
      <c r="D27" s="186">
        <f t="shared" si="0"/>
        <v>59.61926605504587</v>
      </c>
      <c r="E27" s="187">
        <f>IF(ISERROR('[66]Récolte_N'!$H$13)=TRUE,"",'[66]Récolte_N'!$H$13)</f>
        <v>584865</v>
      </c>
      <c r="F27" s="187">
        <f t="shared" si="3"/>
        <v>566591</v>
      </c>
      <c r="G27" s="188">
        <f>IF(ISERROR('[66]Récolte_N'!$I$13)=TRUE,"",'[66]Récolte_N'!$I$13)</f>
        <v>500000</v>
      </c>
      <c r="H27" s="205">
        <f t="shared" si="5"/>
        <v>478873.2560000001</v>
      </c>
      <c r="I27" s="189">
        <f t="shared" si="4"/>
        <v>0.04411761094463773</v>
      </c>
      <c r="J27" s="190">
        <f t="shared" si="2"/>
        <v>84865</v>
      </c>
      <c r="K27" s="206">
        <f t="shared" si="6"/>
        <v>87717.74399999989</v>
      </c>
      <c r="L27" s="299"/>
      <c r="M27" s="157" t="s">
        <v>20</v>
      </c>
      <c r="N27" s="186">
        <f>IF(ISERROR('[17]Récolte_N'!$F$13)=TRUE,"",'[17]Récolte_N'!$F$13)</f>
        <v>84780</v>
      </c>
      <c r="O27" s="186">
        <f t="shared" si="7"/>
        <v>66.83073838169379</v>
      </c>
      <c r="P27" s="187">
        <f>IF(ISERROR('[17]Récolte_N'!$H$13)=TRUE,"",'[17]Récolte_N'!$H$13)</f>
        <v>566591</v>
      </c>
      <c r="Q27" s="186">
        <f>'[2]OR'!$AI183</f>
        <v>478873.2560000001</v>
      </c>
    </row>
    <row r="28" spans="1:17" ht="13.5" customHeight="1">
      <c r="A28" s="23" t="s">
        <v>13</v>
      </c>
      <c r="B28" s="198" t="s">
        <v>21</v>
      </c>
      <c r="C28" s="186">
        <f>IF(ISERROR('[67]Récolte_N'!$F$13)=TRUE,"",'[67]Récolte_N'!$F$13)</f>
        <v>49400</v>
      </c>
      <c r="D28" s="186">
        <f t="shared" si="0"/>
        <v>75.93000000000002</v>
      </c>
      <c r="E28" s="187">
        <f>IF(ISERROR('[67]Récolte_N'!$H$13)=TRUE,"",'[67]Récolte_N'!$H$13)</f>
        <v>375094.20000000007</v>
      </c>
      <c r="F28" s="187">
        <f t="shared" si="3"/>
        <v>382976.1</v>
      </c>
      <c r="G28" s="188">
        <f>IF(ISERROR('[67]Récolte_N'!$I$13)=TRUE,"",'[67]Récolte_N'!$I$13)</f>
        <v>310000</v>
      </c>
      <c r="H28" s="205">
        <f t="shared" si="5"/>
        <v>338487.72500000003</v>
      </c>
      <c r="I28" s="189">
        <f t="shared" si="4"/>
        <v>-0.0841617668705712</v>
      </c>
      <c r="J28" s="190">
        <f t="shared" si="2"/>
        <v>65094.20000000007</v>
      </c>
      <c r="K28" s="206">
        <f t="shared" si="6"/>
        <v>44488.37499999994</v>
      </c>
      <c r="L28" s="299"/>
      <c r="M28" s="157" t="s">
        <v>21</v>
      </c>
      <c r="N28" s="186">
        <f>IF(ISERROR('[18]Récolte_N'!$F$13)=TRUE,"",'[18]Récolte_N'!$F$13)</f>
        <v>47281</v>
      </c>
      <c r="O28" s="186">
        <f t="shared" si="7"/>
        <v>81</v>
      </c>
      <c r="P28" s="187">
        <f>IF(ISERROR('[18]Récolte_N'!$H$13)=TRUE,"",'[18]Récolte_N'!$H$13)</f>
        <v>382976.1</v>
      </c>
      <c r="Q28" s="186">
        <f>'[2]OR'!$AI184</f>
        <v>338487.72500000003</v>
      </c>
    </row>
    <row r="29" spans="2:17" ht="12.75">
      <c r="B29" s="198" t="s">
        <v>30</v>
      </c>
      <c r="C29" s="186">
        <f>IF(ISERROR('[68]Récolte_N'!$F$13)=TRUE,"",'[68]Récolte_N'!$F$13)</f>
        <v>43000</v>
      </c>
      <c r="D29" s="186">
        <f t="shared" si="0"/>
        <v>70.05613845321795</v>
      </c>
      <c r="E29" s="187">
        <f>IF(ISERROR('[68]Récolte_N'!$H$13)=TRUE,"",'[68]Récolte_N'!$H$13)</f>
        <v>301241.3953488372</v>
      </c>
      <c r="F29" s="187">
        <f t="shared" si="3"/>
        <v>282589.381443299</v>
      </c>
      <c r="G29" s="188">
        <f>IF(ISERROR('[68]Récolte_N'!$I$13)=TRUE,"",'[68]Récolte_N'!$I$13)</f>
        <v>204000</v>
      </c>
      <c r="H29" s="205">
        <f t="shared" si="5"/>
        <v>208203.133</v>
      </c>
      <c r="I29" s="189">
        <f t="shared" si="4"/>
        <v>-0.02018765490911223</v>
      </c>
      <c r="J29" s="190">
        <f t="shared" si="2"/>
        <v>97241.39534883719</v>
      </c>
      <c r="K29" s="206">
        <f t="shared" si="6"/>
        <v>74386.248443299</v>
      </c>
      <c r="M29" s="157" t="s">
        <v>30</v>
      </c>
      <c r="N29" s="186">
        <f>IF(ISERROR('[19]Récolte_N'!$F$13)=TRUE,"",'[19]Récolte_N'!$F$13)</f>
        <v>38800</v>
      </c>
      <c r="O29" s="186">
        <f t="shared" si="7"/>
        <v>72.83231480497398</v>
      </c>
      <c r="P29" s="187">
        <f>IF(ISERROR('[19]Récolte_N'!$H$13)=TRUE,"",'[19]Récolte_N'!$H$13)</f>
        <v>282589.381443299</v>
      </c>
      <c r="Q29" s="186">
        <f>'[2]OR'!$AI185</f>
        <v>208203.133</v>
      </c>
    </row>
    <row r="30" spans="2:17" ht="12.75">
      <c r="B30" s="198" t="s">
        <v>22</v>
      </c>
      <c r="C30" s="186">
        <f>IF(ISERROR('[69]Récolte_N'!$F$13)=TRUE,"",'[69]Récolte_N'!$F$13)</f>
        <v>87790</v>
      </c>
      <c r="D30" s="186">
        <f t="shared" si="0"/>
        <v>48.29114933363709</v>
      </c>
      <c r="E30" s="187">
        <f>IF(ISERROR('[69]Récolte_N'!$H$13)=TRUE,"",'[69]Récolte_N'!$H$13)</f>
        <v>423948</v>
      </c>
      <c r="F30" s="187">
        <f t="shared" si="3"/>
        <v>426121.2</v>
      </c>
      <c r="G30" s="188">
        <f>IF(ISERROR('[69]Récolte_N'!$I$13)=TRUE,"",'[69]Récolte_N'!$I$13)</f>
        <v>180000</v>
      </c>
      <c r="H30" s="205">
        <f t="shared" si="5"/>
        <v>180029.18199999997</v>
      </c>
      <c r="I30" s="189">
        <f>IF(OR(H30=0,H30=""),"",(G30/H30)-1)</f>
        <v>-0.00016209594286764606</v>
      </c>
      <c r="J30" s="190">
        <f t="shared" si="2"/>
        <v>243948</v>
      </c>
      <c r="K30" s="206">
        <f t="shared" si="6"/>
        <v>246092.01800000004</v>
      </c>
      <c r="L30"/>
      <c r="M30" s="157" t="s">
        <v>22</v>
      </c>
      <c r="N30" s="186">
        <f>IF(ISERROR('[20]Récolte_N'!$F$13)=TRUE,"",'[20]Récolte_N'!$F$13)</f>
        <v>78699</v>
      </c>
      <c r="O30" s="186">
        <f t="shared" si="7"/>
        <v>54.14569435443907</v>
      </c>
      <c r="P30" s="187">
        <f>IF(ISERROR('[20]Récolte_N'!$H$13)=TRUE,"",'[20]Récolte_N'!$H$13)</f>
        <v>426121.2</v>
      </c>
      <c r="Q30" s="186">
        <f>'[2]OR'!$AI186</f>
        <v>180029.18199999997</v>
      </c>
    </row>
    <row r="31" spans="2:17" ht="12.75">
      <c r="B31" s="198" t="s">
        <v>23</v>
      </c>
      <c r="C31" s="186">
        <f>IF(ISERROR('[70]Récolte_N'!$F$13)=TRUE,"",'[70]Récolte_N'!$F$13)</f>
        <v>11750</v>
      </c>
      <c r="D31" s="186">
        <f t="shared" si="0"/>
        <v>44.055319148936164</v>
      </c>
      <c r="E31" s="187">
        <f>IF(ISERROR('[70]Récolte_N'!$H$13)=TRUE,"",'[70]Récolte_N'!$H$13)</f>
        <v>51765</v>
      </c>
      <c r="F31" s="187">
        <f t="shared" si="3"/>
        <v>41785</v>
      </c>
      <c r="G31" s="188">
        <f>IF(ISERROR('[70]Récolte_N'!$I$13)=TRUE,"",'[70]Récolte_N'!$I$13)</f>
        <v>21700</v>
      </c>
      <c r="H31" s="205">
        <f t="shared" si="5"/>
        <v>13755.284999999998</v>
      </c>
      <c r="I31" s="189">
        <f t="shared" si="4"/>
        <v>0.5775754555430879</v>
      </c>
      <c r="J31" s="190">
        <f t="shared" si="2"/>
        <v>30065</v>
      </c>
      <c r="K31" s="206">
        <f t="shared" si="6"/>
        <v>28029.715000000004</v>
      </c>
      <c r="M31" s="157" t="s">
        <v>23</v>
      </c>
      <c r="N31" s="186">
        <f>IF(ISERROR('[21]Récolte_N'!$F$13)=TRUE,"",'[21]Récolte_N'!$F$13)</f>
        <v>9700</v>
      </c>
      <c r="O31" s="186">
        <f t="shared" si="7"/>
        <v>43.077319587628864</v>
      </c>
      <c r="P31" s="187">
        <f>IF(ISERROR('[21]Récolte_N'!$H$13)=TRUE,"",'[21]Récolte_N'!$H$13)</f>
        <v>41785</v>
      </c>
      <c r="Q31" s="186">
        <f>'[2]OR'!$AI187</f>
        <v>13755.284999999998</v>
      </c>
    </row>
    <row r="32" spans="2:17" ht="12.75">
      <c r="B32" s="146"/>
      <c r="C32" s="207"/>
      <c r="D32" s="207"/>
      <c r="E32" s="53"/>
      <c r="F32" s="208"/>
      <c r="G32" s="209"/>
      <c r="H32" s="59"/>
      <c r="I32" s="210"/>
      <c r="J32" s="211"/>
      <c r="K32" s="212"/>
      <c r="M32" s="157"/>
      <c r="N32" s="214"/>
      <c r="O32" s="214"/>
      <c r="P32" s="214"/>
      <c r="Q32" s="300"/>
    </row>
    <row r="33" spans="2:17" ht="15.75" thickBot="1">
      <c r="B33" s="217" t="s">
        <v>24</v>
      </c>
      <c r="C33" s="218">
        <f>IF(SUM(C12:C31)=0,"",SUM(C12:C31))</f>
        <v>1634586</v>
      </c>
      <c r="D33" s="218">
        <f>IF(OR(C33="",C33=0),"",(E33/C33)*10)</f>
        <v>63.163315330908475</v>
      </c>
      <c r="E33" s="218">
        <f>IF(SUM(E12:E31)=0,"",SUM(E12:E31))</f>
        <v>10324587.095348837</v>
      </c>
      <c r="F33" s="219">
        <f>IF(SUM(F12:F31)=0,"",SUM(F12:F31))</f>
        <v>11347417.181443298</v>
      </c>
      <c r="G33" s="220">
        <f>IF(SUM(G12:G31)=0,"",SUM(G12:G31))</f>
        <v>8569980</v>
      </c>
      <c r="H33" s="221">
        <f>IF(SUM(H12:H31)=0,"",SUM(H12:H31))</f>
        <v>9575296.102000002</v>
      </c>
      <c r="I33" s="222">
        <f>IF(OR(G33=0,G33=""),"",(G33/H33)-1)</f>
        <v>-0.10499060199193422</v>
      </c>
      <c r="J33" s="223">
        <f>SUM(J12:J31)</f>
        <v>1754607.0953488373</v>
      </c>
      <c r="K33" s="224">
        <f>SUM(K12:K31)</f>
        <v>1772121.079443298</v>
      </c>
      <c r="M33" s="227" t="s">
        <v>24</v>
      </c>
      <c r="N33" s="301">
        <f>IF(SUM(N12:N31)=0,"",SUM(N12:N31))</f>
        <v>1681620</v>
      </c>
      <c r="O33" s="301">
        <f>IF(OR(N33="",N33=0),"",(P33/N33)*10)</f>
        <v>67.47908077593807</v>
      </c>
      <c r="P33" s="223">
        <f>IF(SUM(P12:P31)=0,"",SUM(P12:P31))</f>
        <v>11347417.181443298</v>
      </c>
      <c r="Q33" s="302">
        <f>IF(SUM(Q12:Q31)=0,"",SUM(Q12:Q31))</f>
        <v>9575296.102000002</v>
      </c>
    </row>
    <row r="34" spans="2:10" ht="12.75" thickTop="1">
      <c r="B34" s="234"/>
      <c r="C34" s="235"/>
      <c r="D34" s="235"/>
      <c r="E34" s="235"/>
      <c r="F34" s="235"/>
      <c r="G34" s="235"/>
      <c r="H34" s="236"/>
      <c r="I34" s="237"/>
      <c r="J34" s="238"/>
    </row>
    <row r="35" spans="2:10" ht="12">
      <c r="B35" s="239" t="s">
        <v>47</v>
      </c>
      <c r="C35" s="240">
        <f>N33</f>
        <v>1681620</v>
      </c>
      <c r="D35" s="240">
        <f>IF(OR(C35="",C35=0),"",(E35/C35)*10)</f>
        <v>67.47908077593807</v>
      </c>
      <c r="E35" s="240">
        <f>P33</f>
        <v>11347417.181443298</v>
      </c>
      <c r="G35" s="240">
        <f>Q33</f>
        <v>9575296.102000002</v>
      </c>
      <c r="H35" s="236"/>
      <c r="I35" s="237"/>
      <c r="J35" s="238"/>
    </row>
    <row r="36" spans="2:10" ht="12">
      <c r="B36" s="239" t="s">
        <v>48</v>
      </c>
      <c r="C36" s="242"/>
      <c r="D36" s="243"/>
      <c r="E36" s="242"/>
      <c r="G36" s="242"/>
      <c r="H36" s="236"/>
      <c r="I36" s="237"/>
      <c r="J36" s="238"/>
    </row>
    <row r="37" spans="2:10" ht="12">
      <c r="B37" s="239" t="s">
        <v>25</v>
      </c>
      <c r="C37" s="244">
        <f>IF(OR(C33="",C33=0),"",(C33/C35)-1)</f>
        <v>-0.027969458022621074</v>
      </c>
      <c r="D37" s="244">
        <f>IF(OR(D33="",D33=0),"",(D33/D35)-1)</f>
        <v>-0.06395708707651115</v>
      </c>
      <c r="E37" s="244">
        <f>IF(OR(E33="",E33=0),"",(E33/E35)-1)</f>
        <v>-0.09013770003689647</v>
      </c>
      <c r="G37" s="244">
        <f>IF(OR(G33="",G33=0),"",(G33/G35)-1)</f>
        <v>-0.10499060199193422</v>
      </c>
      <c r="H37" s="236"/>
      <c r="I37" s="237"/>
      <c r="J37" s="238"/>
    </row>
    <row r="38" ht="11.25" thickBot="1"/>
    <row r="39" spans="2:9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  <c r="I39"/>
    </row>
    <row r="40" spans="2:9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  <c r="I40"/>
    </row>
    <row r="41" spans="2:9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  <c r="I41"/>
    </row>
    <row r="42" spans="2:9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  <c r="I42"/>
    </row>
    <row r="43" spans="2:9" ht="12">
      <c r="B43" s="146" t="s">
        <v>8</v>
      </c>
      <c r="C43" s="99">
        <f>'[22]OR'!$AI168</f>
        <v>47734.8</v>
      </c>
      <c r="D43" s="52">
        <f>'[2]OR'!$AF168</f>
        <v>47061.51400000001</v>
      </c>
      <c r="E43" s="264">
        <f>IF(OR(G12="",G12=0),"",C43/G12)</f>
        <v>0.9378153241650296</v>
      </c>
      <c r="F43" s="74">
        <f>IF(OR(H12="",H12=0),"",D43/H12)</f>
        <v>0.9547476933167479</v>
      </c>
      <c r="G43" s="265">
        <f>IF(OR(E43="",E43=0),"",(E43-F43)*100)</f>
        <v>-1.6932369151718363</v>
      </c>
      <c r="H43" s="236">
        <f>IF(E12="","",(G12/E12))</f>
        <v>0.5332355560211618</v>
      </c>
      <c r="I43"/>
    </row>
    <row r="44" spans="2:9" ht="12">
      <c r="B44" s="146" t="s">
        <v>31</v>
      </c>
      <c r="C44" s="52">
        <f>'[22]OR'!$AI169</f>
        <v>62764.7</v>
      </c>
      <c r="D44" s="52">
        <f>'[2]OR'!$AF169</f>
        <v>69328.87</v>
      </c>
      <c r="E44" s="74">
        <f>IF(OR(G13="",G13=0),"",C44/G13)</f>
        <v>0.8840098591549296</v>
      </c>
      <c r="F44" s="74">
        <f>IF(OR(H13="",H13=0),"",D44/H13)</f>
        <v>0.9146894326765664</v>
      </c>
      <c r="G44" s="265">
        <f>IF(OR(E44="",E44=0),"",(E44-F44)*100)</f>
        <v>-3.067957352163686</v>
      </c>
      <c r="H44" s="236">
        <f>IF(E13="","",(G13/E13))</f>
        <v>0.35697406658823294</v>
      </c>
      <c r="I44"/>
    </row>
    <row r="45" spans="2:9" ht="12">
      <c r="B45" s="146" t="s">
        <v>9</v>
      </c>
      <c r="C45" s="52">
        <f>'[22]OR'!$AI170</f>
        <v>840121.6</v>
      </c>
      <c r="D45" s="52">
        <f>'[2]OR'!$AF170</f>
        <v>968500.299</v>
      </c>
      <c r="E45" s="74">
        <f aca="true" t="shared" si="8" ref="E45:F62">IF(OR(G14="",G14=0),"",C45/G14)</f>
        <v>0.8401216</v>
      </c>
      <c r="F45" s="74">
        <f t="shared" si="8"/>
        <v>0.9330250797324114</v>
      </c>
      <c r="G45" s="265">
        <f aca="true" t="shared" si="9" ref="G45:G61">IF(OR(E45="",E45=0),"",(E45-F45)*100)</f>
        <v>-9.290347973241142</v>
      </c>
      <c r="H45" s="236">
        <f>IF(E14="","",(G14/E14))</f>
        <v>0.9723937416738786</v>
      </c>
      <c r="I45"/>
    </row>
    <row r="46" spans="2:9" ht="12">
      <c r="B46" s="146" t="s">
        <v>28</v>
      </c>
      <c r="C46" s="52">
        <f>'[22]OR'!$AI171</f>
        <v>82877.4</v>
      </c>
      <c r="D46" s="52">
        <f>'[2]OR'!$AF171</f>
        <v>101082.49</v>
      </c>
      <c r="E46" s="74">
        <f t="shared" si="8"/>
        <v>0.9208599999999999</v>
      </c>
      <c r="F46" s="74">
        <f t="shared" si="8"/>
        <v>0.9363990773046392</v>
      </c>
      <c r="G46" s="265">
        <f t="shared" si="9"/>
        <v>-1.5539077304639326</v>
      </c>
      <c r="H46" s="236">
        <f>IF(E15="","",(G15/E15))</f>
        <v>0.5465476407360175</v>
      </c>
      <c r="I46"/>
    </row>
    <row r="47" spans="2:9" ht="12">
      <c r="B47" s="146" t="s">
        <v>10</v>
      </c>
      <c r="C47" s="52">
        <f>'[22]OR'!$AI172</f>
        <v>313789.2</v>
      </c>
      <c r="D47" s="52">
        <f>'[2]OR'!$AF172</f>
        <v>311915.312</v>
      </c>
      <c r="E47" s="74">
        <f t="shared" si="8"/>
        <v>0.9095339130434783</v>
      </c>
      <c r="F47" s="74">
        <f t="shared" si="8"/>
        <v>0.9254476507885804</v>
      </c>
      <c r="G47" s="265">
        <f t="shared" si="9"/>
        <v>-1.5913737745102075</v>
      </c>
      <c r="H47" s="236">
        <f aca="true" t="shared" si="10" ref="H47:H62">IF(E16="","",(G16/E16))</f>
        <v>0.8640120210368144</v>
      </c>
      <c r="I47"/>
    </row>
    <row r="48" spans="2:9" ht="12">
      <c r="B48" s="146" t="s">
        <v>11</v>
      </c>
      <c r="C48" s="52">
        <f>'[22]OR'!$AI173</f>
        <v>655908.6</v>
      </c>
      <c r="D48" s="52">
        <f>'[2]OR'!$AF173</f>
        <v>689709.664</v>
      </c>
      <c r="E48" s="74">
        <f>IF(OR(G17="",G17=0),"",C48/G17)</f>
        <v>0.9505921739130434</v>
      </c>
      <c r="F48" s="74">
        <f t="shared" si="8"/>
        <v>0.969188253678836</v>
      </c>
      <c r="G48" s="265">
        <f t="shared" si="9"/>
        <v>-1.8596079765792584</v>
      </c>
      <c r="H48" s="236">
        <f t="shared" si="10"/>
        <v>0.9218436873747495</v>
      </c>
      <c r="I48"/>
    </row>
    <row r="49" spans="2:9" ht="12">
      <c r="B49" s="146" t="s">
        <v>12</v>
      </c>
      <c r="C49" s="52">
        <f>'[22]OR'!$AI174</f>
        <v>109436.6</v>
      </c>
      <c r="D49" s="52">
        <f>'[2]OR'!$AF174</f>
        <v>112425.48899999997</v>
      </c>
      <c r="E49" s="74">
        <f t="shared" si="8"/>
        <v>0.9859153153153154</v>
      </c>
      <c r="F49" s="74">
        <f t="shared" si="8"/>
        <v>0.9670825956771055</v>
      </c>
      <c r="G49" s="265">
        <f t="shared" si="9"/>
        <v>1.8832719638209872</v>
      </c>
      <c r="H49" s="236">
        <f t="shared" si="10"/>
        <v>0.5483647860883312</v>
      </c>
      <c r="I49"/>
    </row>
    <row r="50" spans="2:9" ht="12">
      <c r="B50" s="146" t="s">
        <v>14</v>
      </c>
      <c r="C50" s="52">
        <f>'[22]OR'!$AI175</f>
        <v>15974.2</v>
      </c>
      <c r="D50" s="52">
        <f>'[2]OR'!$AF175</f>
        <v>15456.705000000002</v>
      </c>
      <c r="E50" s="74">
        <f t="shared" si="8"/>
        <v>0.9800122699386503</v>
      </c>
      <c r="F50" s="74">
        <f t="shared" si="8"/>
        <v>0.9654677989075272</v>
      </c>
      <c r="G50" s="265">
        <f t="shared" si="9"/>
        <v>1.4544471031123107</v>
      </c>
      <c r="H50" s="236">
        <f t="shared" si="10"/>
        <v>0.46175637393767704</v>
      </c>
      <c r="I50"/>
    </row>
    <row r="51" spans="2:9" ht="12">
      <c r="B51" s="146" t="s">
        <v>27</v>
      </c>
      <c r="C51" s="52">
        <f>'[22]OR'!$AI176</f>
        <v>1576732.6</v>
      </c>
      <c r="D51" s="52">
        <f>'[2]OR'!$AF176</f>
        <v>2003653.911</v>
      </c>
      <c r="E51" s="74">
        <f t="shared" si="8"/>
        <v>0.9585000607902736</v>
      </c>
      <c r="F51" s="74">
        <f t="shared" si="8"/>
        <v>0.9670596957914478</v>
      </c>
      <c r="G51" s="265">
        <f t="shared" si="9"/>
        <v>-0.8559635001174182</v>
      </c>
      <c r="H51" s="236">
        <f t="shared" si="10"/>
        <v>0.9246040221680137</v>
      </c>
      <c r="I51"/>
    </row>
    <row r="52" spans="2:9" ht="12">
      <c r="B52" s="146" t="s">
        <v>15</v>
      </c>
      <c r="C52" s="52">
        <f>'[22]OR'!$AI177</f>
        <v>659548.5</v>
      </c>
      <c r="D52" s="52">
        <f>'[2]OR'!$AF177</f>
        <v>1049330.2010000001</v>
      </c>
      <c r="E52" s="74">
        <f t="shared" si="8"/>
        <v>0.9160395833333334</v>
      </c>
      <c r="F52" s="74">
        <f t="shared" si="8"/>
        <v>0.9324664321657063</v>
      </c>
      <c r="G52" s="265">
        <f t="shared" si="9"/>
        <v>-1.6426848832372998</v>
      </c>
      <c r="H52" s="236">
        <f t="shared" si="10"/>
        <v>0.8440797186400938</v>
      </c>
      <c r="I52"/>
    </row>
    <row r="53" spans="2:9" ht="12">
      <c r="B53" s="146" t="s">
        <v>29</v>
      </c>
      <c r="C53" s="52">
        <f>'[22]OR'!$AI178</f>
        <v>6564.6</v>
      </c>
      <c r="D53" s="52">
        <f>'[2]OR'!$AF178</f>
        <v>11263.04</v>
      </c>
      <c r="E53" s="74">
        <f t="shared" si="8"/>
        <v>0.9378000000000001</v>
      </c>
      <c r="F53" s="74">
        <f>IF(OR(H22="",H22=0),"",D53/H22)</f>
        <v>0.9617071483627171</v>
      </c>
      <c r="G53" s="265">
        <f t="shared" si="9"/>
        <v>-2.3907148362717012</v>
      </c>
      <c r="H53" s="236">
        <f t="shared" si="10"/>
        <v>0.2723735408560311</v>
      </c>
      <c r="I53"/>
    </row>
    <row r="54" spans="2:9" ht="12">
      <c r="B54" s="146" t="s">
        <v>16</v>
      </c>
      <c r="C54" s="52">
        <f>'[22]OR'!$AI179</f>
        <v>318893.4</v>
      </c>
      <c r="D54" s="52">
        <f>'[2]OR'!$AF179</f>
        <v>255972.83500000008</v>
      </c>
      <c r="E54" s="74">
        <f t="shared" si="8"/>
        <v>0.9661094280174504</v>
      </c>
      <c r="F54" s="74">
        <f t="shared" si="8"/>
        <v>0.9727087997661421</v>
      </c>
      <c r="G54" s="265">
        <f t="shared" si="9"/>
        <v>-0.659937174869174</v>
      </c>
      <c r="H54" s="236">
        <f t="shared" si="10"/>
        <v>0.6501675745467904</v>
      </c>
      <c r="I54"/>
    </row>
    <row r="55" spans="2:9" ht="12">
      <c r="B55" s="146" t="s">
        <v>17</v>
      </c>
      <c r="C55" s="52">
        <f>'[22]OR'!$AI180</f>
        <v>165812.8</v>
      </c>
      <c r="D55" s="52">
        <f>'[2]OR'!$AF180</f>
        <v>182473.10499999995</v>
      </c>
      <c r="E55" s="74">
        <f t="shared" si="8"/>
        <v>0.9315325842696629</v>
      </c>
      <c r="F55" s="74">
        <f t="shared" si="8"/>
        <v>0.9435372890791556</v>
      </c>
      <c r="G55" s="265">
        <f t="shared" si="9"/>
        <v>-1.2004704809492672</v>
      </c>
      <c r="H55" s="236">
        <f t="shared" si="10"/>
        <v>0.5778470328528762</v>
      </c>
      <c r="I55"/>
    </row>
    <row r="56" spans="2:9" ht="12">
      <c r="B56" s="146" t="s">
        <v>18</v>
      </c>
      <c r="C56" s="52">
        <f>'[22]OR'!$AI181</f>
        <v>1448848.5</v>
      </c>
      <c r="D56" s="52">
        <f>'[2]OR'!$AF181</f>
        <v>1610679.8640000003</v>
      </c>
      <c r="E56" s="74">
        <f t="shared" si="8"/>
        <v>0.8943509259259259</v>
      </c>
      <c r="F56" s="74">
        <f t="shared" si="8"/>
        <v>0.9335730476564326</v>
      </c>
      <c r="G56" s="265">
        <f t="shared" si="9"/>
        <v>-3.9222121730506654</v>
      </c>
      <c r="H56" s="236">
        <f t="shared" si="10"/>
        <v>0.9315698677400805</v>
      </c>
      <c r="I56"/>
    </row>
    <row r="57" spans="2:9" ht="12">
      <c r="B57" s="146" t="s">
        <v>19</v>
      </c>
      <c r="C57" s="52">
        <f>'[22]OR'!$AI182</f>
        <v>428469.9</v>
      </c>
      <c r="D57" s="52">
        <f>'[2]OR'!$AF182</f>
        <v>475999.304</v>
      </c>
      <c r="E57" s="74">
        <f t="shared" si="8"/>
        <v>0.892645625</v>
      </c>
      <c r="F57" s="74">
        <f>IF(OR(H26="",H26=0),"",D57/H26)</f>
        <v>0.9275571596194782</v>
      </c>
      <c r="G57" s="265">
        <f t="shared" si="9"/>
        <v>-3.4911534619478157</v>
      </c>
      <c r="H57" s="236">
        <f t="shared" si="10"/>
        <v>0.9558325699948226</v>
      </c>
      <c r="I57"/>
    </row>
    <row r="58" spans="2:9" ht="12">
      <c r="B58" s="146" t="s">
        <v>20</v>
      </c>
      <c r="C58" s="52">
        <f>'[22]OR'!$AI183</f>
        <v>463517.1</v>
      </c>
      <c r="D58" s="52">
        <f>'[2]OR'!$AF183</f>
        <v>463569.4</v>
      </c>
      <c r="E58" s="74">
        <f t="shared" si="8"/>
        <v>0.9270341999999999</v>
      </c>
      <c r="F58" s="74">
        <f t="shared" si="8"/>
        <v>0.9680419488700783</v>
      </c>
      <c r="G58" s="265">
        <f t="shared" si="9"/>
        <v>-4.100774887007841</v>
      </c>
      <c r="H58" s="236">
        <f t="shared" si="10"/>
        <v>0.8548981388867516</v>
      </c>
      <c r="I58"/>
    </row>
    <row r="59" spans="2:9" ht="12">
      <c r="B59" s="146" t="s">
        <v>21</v>
      </c>
      <c r="C59" s="52">
        <f>'[22]OR'!$AI184</f>
        <v>284887.4</v>
      </c>
      <c r="D59" s="52">
        <f>'[2]OR'!$AF184</f>
        <v>306393.45600000006</v>
      </c>
      <c r="E59" s="74">
        <f t="shared" si="8"/>
        <v>0.9189916129032258</v>
      </c>
      <c r="F59" s="74">
        <f t="shared" si="8"/>
        <v>0.9051833593079336</v>
      </c>
      <c r="G59" s="265">
        <f t="shared" si="9"/>
        <v>1.3808253595292252</v>
      </c>
      <c r="H59" s="236">
        <f>IF(E28="","",(G28/E28))</f>
        <v>0.8264590601507567</v>
      </c>
      <c r="I59"/>
    </row>
    <row r="60" spans="2:9" ht="12">
      <c r="B60" s="146" t="s">
        <v>30</v>
      </c>
      <c r="C60" s="52">
        <f>'[22]OR'!$AI185</f>
        <v>189230.8</v>
      </c>
      <c r="D60" s="52">
        <f>'[2]OR'!$AF185</f>
        <v>195482.961</v>
      </c>
      <c r="E60" s="74">
        <f t="shared" si="8"/>
        <v>0.9276019607843137</v>
      </c>
      <c r="F60" s="74">
        <f t="shared" si="8"/>
        <v>0.9389049923662772</v>
      </c>
      <c r="G60" s="265">
        <f t="shared" si="9"/>
        <v>-1.1303031581963552</v>
      </c>
      <c r="H60" s="236">
        <f>IF(E29="","",(G29/E29))</f>
        <v>0.677197766142891</v>
      </c>
      <c r="I60"/>
    </row>
    <row r="61" spans="2:9" ht="12">
      <c r="B61" s="146" t="s">
        <v>22</v>
      </c>
      <c r="C61" s="52">
        <f>'[22]OR'!$AI186</f>
        <v>173787.2</v>
      </c>
      <c r="D61" s="52">
        <f>'[2]OR'!$AF186</f>
        <v>169653.68699999998</v>
      </c>
      <c r="E61" s="74">
        <f t="shared" si="8"/>
        <v>0.9654844444444445</v>
      </c>
      <c r="F61" s="74">
        <f t="shared" si="8"/>
        <v>0.9423677045869152</v>
      </c>
      <c r="G61" s="265">
        <f t="shared" si="9"/>
        <v>2.3116739857529267</v>
      </c>
      <c r="H61" s="236">
        <f t="shared" si="10"/>
        <v>0.42458037306462115</v>
      </c>
      <c r="I61"/>
    </row>
    <row r="62" spans="2:9" ht="12">
      <c r="B62" s="146" t="s">
        <v>23</v>
      </c>
      <c r="C62" s="52">
        <f>'[22]OR'!$AI187</f>
        <v>21379.9</v>
      </c>
      <c r="D62" s="52">
        <f>'[2]OR'!$AF187</f>
        <v>13538.731999999998</v>
      </c>
      <c r="E62" s="74">
        <f t="shared" si="8"/>
        <v>0.9852488479262673</v>
      </c>
      <c r="F62" s="74">
        <f>IF(OR(H31="",H31=0),"",D62/H31)</f>
        <v>0.9842567420449667</v>
      </c>
      <c r="G62" s="265">
        <f>IF(OR(E62="",E62=0),"",(E62-F62)*100)</f>
        <v>0.0992105881300609</v>
      </c>
      <c r="H62" s="236">
        <f t="shared" si="10"/>
        <v>0.4192021636240703</v>
      </c>
      <c r="I62"/>
    </row>
    <row r="63" spans="2:9" ht="12">
      <c r="B63" s="146"/>
      <c r="C63" s="52"/>
      <c r="D63" s="52"/>
      <c r="E63" s="266"/>
      <c r="F63" s="74">
        <f>IF(OR(H32="",H32=0),"",D63/H32)</f>
      </c>
      <c r="G63" s="265"/>
      <c r="H63" s="236"/>
      <c r="I63"/>
    </row>
    <row r="64" spans="2:9" ht="12.75" thickBot="1">
      <c r="B64" s="267" t="s">
        <v>24</v>
      </c>
      <c r="C64" s="268">
        <f>IF(SUM(C43:C62)=0,"",SUM(C43:C62))</f>
        <v>7866279.800000001</v>
      </c>
      <c r="D64" s="268">
        <f>IF(SUM(D43:D62)=0,"",SUM(D43:D62))</f>
        <v>9053490.839000002</v>
      </c>
      <c r="E64" s="269">
        <f>IF(OR(G33="",G33=0),"",C64/G33)</f>
        <v>0.9178877663658492</v>
      </c>
      <c r="F64" s="270">
        <f>IF(OR(H33="",H33=0),"",D64/H33)</f>
        <v>0.9455050520170326</v>
      </c>
      <c r="G64" s="271">
        <f>IF(OR(E64="",E64=0),"",(E64-F64)*100)</f>
        <v>-2.7617285651183376</v>
      </c>
      <c r="H64" s="272">
        <f>IF(E33="","",(G33/E33))</f>
        <v>0.8300554705825207</v>
      </c>
      <c r="I64"/>
    </row>
    <row r="65" spans="3:9" ht="12.75">
      <c r="C65" s="273"/>
      <c r="D65" s="274"/>
      <c r="E65" s="273"/>
      <c r="F65" s="273"/>
      <c r="G65" s="273"/>
      <c r="H65" s="275"/>
      <c r="I65" s="276"/>
    </row>
    <row r="66" spans="3:9" ht="13.5" thickBot="1">
      <c r="C66" s="273"/>
      <c r="D66" s="274"/>
      <c r="E66" s="273"/>
      <c r="F66" s="273"/>
      <c r="G66" s="273"/>
      <c r="H66" s="275"/>
      <c r="I66" s="276"/>
    </row>
    <row r="67" spans="2:9" ht="13.5">
      <c r="B67" s="245" t="s">
        <v>0</v>
      </c>
      <c r="C67" s="246" t="s">
        <v>92</v>
      </c>
      <c r="D67" s="248" t="s">
        <v>92</v>
      </c>
      <c r="E67" s="247" t="s">
        <v>92</v>
      </c>
      <c r="F67" s="248" t="s">
        <v>92</v>
      </c>
      <c r="G67" s="249" t="s">
        <v>85</v>
      </c>
      <c r="H67" s="278" t="s">
        <v>93</v>
      </c>
      <c r="I67" s="278" t="s">
        <v>93</v>
      </c>
    </row>
    <row r="68" spans="2:9" ht="13.5">
      <c r="B68" s="146"/>
      <c r="C68" s="280" t="s">
        <v>94</v>
      </c>
      <c r="D68" s="253" t="s">
        <v>94</v>
      </c>
      <c r="E68" s="280" t="s">
        <v>94</v>
      </c>
      <c r="F68" s="253" t="s">
        <v>94</v>
      </c>
      <c r="G68" s="254" t="s">
        <v>88</v>
      </c>
      <c r="H68" s="281" t="s">
        <v>95</v>
      </c>
      <c r="I68" s="281" t="s">
        <v>95</v>
      </c>
    </row>
    <row r="69" spans="2:9" ht="13.5">
      <c r="B69" s="146"/>
      <c r="C69" s="256" t="s">
        <v>108</v>
      </c>
      <c r="D69" s="297" t="s">
        <v>108</v>
      </c>
      <c r="E69" s="284" t="s">
        <v>109</v>
      </c>
      <c r="F69" s="258" t="s">
        <v>109</v>
      </c>
      <c r="G69" s="254"/>
      <c r="H69" s="281" t="s">
        <v>77</v>
      </c>
      <c r="I69" s="281" t="s">
        <v>77</v>
      </c>
    </row>
    <row r="70" spans="2:9" ht="12">
      <c r="B70" s="146"/>
      <c r="C70" s="259" t="s">
        <v>91</v>
      </c>
      <c r="D70" s="261" t="s">
        <v>58</v>
      </c>
      <c r="E70" s="260" t="s">
        <v>91</v>
      </c>
      <c r="F70" s="261" t="s">
        <v>58</v>
      </c>
      <c r="G70" s="262"/>
      <c r="H70" s="263"/>
      <c r="I70" s="263"/>
    </row>
    <row r="71" spans="2:9" ht="12">
      <c r="B71" s="146" t="s">
        <v>8</v>
      </c>
      <c r="C71" s="286">
        <v>4064.1</v>
      </c>
      <c r="D71" s="287">
        <f>IF(OR(G12="",G12=0),"",C71/G12)</f>
        <v>0.07984479371316307</v>
      </c>
      <c r="E71" s="286">
        <v>2434.7</v>
      </c>
      <c r="F71" s="287">
        <f>IF(OR(H12="",H12=0),"",E71/H12)</f>
        <v>0.04939331550018313</v>
      </c>
      <c r="G71" s="265">
        <f>IF(OR(D71="",D71=0),"",(D71-F71)*100)</f>
        <v>3.0451478212979937</v>
      </c>
      <c r="H71" s="288">
        <f>IF(G12="","",(C43+C71)/G12)</f>
        <v>1.0176601178781925</v>
      </c>
      <c r="I71" s="288">
        <f>IF(H12="","",(D43+E71)/H12)</f>
        <v>1.004141008816931</v>
      </c>
    </row>
    <row r="72" spans="2:9" ht="12">
      <c r="B72" s="146" t="s">
        <v>31</v>
      </c>
      <c r="C72" s="286">
        <v>3764.2</v>
      </c>
      <c r="D72" s="75">
        <f>IF(OR(G13="",G13=0),"",C72/G13)</f>
        <v>0.0530169014084507</v>
      </c>
      <c r="E72" s="286">
        <v>2554.4</v>
      </c>
      <c r="F72" s="75">
        <f>IF(OR(H13="",H13=0),"",E72/H13)</f>
        <v>0.033701439051711385</v>
      </c>
      <c r="G72" s="265">
        <f>IF(OR(D72="",D72=0),"",(D72-F72)*100)</f>
        <v>1.9315462356739317</v>
      </c>
      <c r="H72" s="288">
        <f>IF(G13="","",(C44+C72)/G13)</f>
        <v>0.9370267605633802</v>
      </c>
      <c r="I72" s="288">
        <f>IF(H13="","",(D44+E72)/H13)</f>
        <v>0.9483908717282779</v>
      </c>
    </row>
    <row r="73" spans="2:9" ht="12">
      <c r="B73" s="146" t="s">
        <v>9</v>
      </c>
      <c r="C73" s="286">
        <v>15608.6</v>
      </c>
      <c r="D73" s="75">
        <f>IF(OR(G14="",G14=0),"",C73/G14)</f>
        <v>0.0156086</v>
      </c>
      <c r="E73" s="286">
        <v>15147.8</v>
      </c>
      <c r="F73" s="75">
        <f aca="true" t="shared" si="11" ref="F73:F90">IF(OR(H14="",H14=0),"",E73/H14)</f>
        <v>0.014592950892595049</v>
      </c>
      <c r="G73" s="265">
        <f aca="true" t="shared" si="12" ref="G73:G90">IF(OR(D73="",D73=0),"",(D73-F73)*100)</f>
        <v>0.10156491074049517</v>
      </c>
      <c r="H73" s="288">
        <f aca="true" t="shared" si="13" ref="H73:H90">IF(G14="","",(C45+C73)/G14)</f>
        <v>0.8557302</v>
      </c>
      <c r="I73" s="288">
        <f aca="true" t="shared" si="14" ref="I73:I90">IF(H14="","",(D45+E73)/H14)</f>
        <v>0.9476180306250066</v>
      </c>
    </row>
    <row r="74" spans="2:9" ht="12">
      <c r="B74" s="146" t="s">
        <v>28</v>
      </c>
      <c r="C74" s="286">
        <v>5291.4</v>
      </c>
      <c r="D74" s="75">
        <f aca="true" t="shared" si="15" ref="D74:D90">IF(OR(G15="",G15=0),"",C74/G15)</f>
        <v>0.05879333333333333</v>
      </c>
      <c r="E74" s="286">
        <v>6789.7</v>
      </c>
      <c r="F74" s="75">
        <f t="shared" si="11"/>
        <v>0.06289782548070698</v>
      </c>
      <c r="G74" s="265">
        <f t="shared" si="12"/>
        <v>-0.41044921473736495</v>
      </c>
      <c r="H74" s="288">
        <f t="shared" si="13"/>
        <v>0.9796533333333332</v>
      </c>
      <c r="I74" s="288">
        <f t="shared" si="14"/>
        <v>0.9992969027853462</v>
      </c>
    </row>
    <row r="75" spans="2:9" ht="12">
      <c r="B75" s="146" t="s">
        <v>10</v>
      </c>
      <c r="C75" s="286">
        <v>29883.7</v>
      </c>
      <c r="D75" s="75">
        <f t="shared" si="15"/>
        <v>0.08661942028985507</v>
      </c>
      <c r="E75" s="286">
        <v>23027.5</v>
      </c>
      <c r="F75" s="75">
        <f t="shared" si="11"/>
        <v>0.06832221746950991</v>
      </c>
      <c r="G75" s="265">
        <f t="shared" si="12"/>
        <v>1.8297202820345166</v>
      </c>
      <c r="H75" s="288">
        <f t="shared" si="13"/>
        <v>0.9961533333333334</v>
      </c>
      <c r="I75" s="288">
        <f t="shared" si="14"/>
        <v>0.9937698682580902</v>
      </c>
    </row>
    <row r="76" spans="2:9" ht="12">
      <c r="B76" s="146" t="s">
        <v>11</v>
      </c>
      <c r="C76" s="286">
        <v>25498</v>
      </c>
      <c r="D76" s="75">
        <f t="shared" si="15"/>
        <v>0.036953623188405796</v>
      </c>
      <c r="E76" s="286">
        <v>21806.1</v>
      </c>
      <c r="F76" s="75">
        <f t="shared" si="11"/>
        <v>0.0306421920435003</v>
      </c>
      <c r="G76" s="265">
        <f t="shared" si="12"/>
        <v>0.6311431144905497</v>
      </c>
      <c r="H76" s="288">
        <f t="shared" si="13"/>
        <v>0.9875457971014493</v>
      </c>
      <c r="I76" s="288">
        <f t="shared" si="14"/>
        <v>0.9998304457223363</v>
      </c>
    </row>
    <row r="77" spans="2:9" ht="12">
      <c r="B77" s="146" t="s">
        <v>12</v>
      </c>
      <c r="C77" s="286">
        <v>7847.5</v>
      </c>
      <c r="D77" s="75">
        <f t="shared" si="15"/>
        <v>0.0706981981981982</v>
      </c>
      <c r="E77" s="286">
        <v>7591.3</v>
      </c>
      <c r="F77" s="75">
        <f t="shared" si="11"/>
        <v>0.06530026396917529</v>
      </c>
      <c r="G77" s="265">
        <f t="shared" si="12"/>
        <v>0.5397934229022905</v>
      </c>
      <c r="H77" s="288">
        <f t="shared" si="13"/>
        <v>1.0566135135135135</v>
      </c>
      <c r="I77" s="288">
        <f t="shared" si="14"/>
        <v>1.032382859646281</v>
      </c>
    </row>
    <row r="78" spans="2:9" ht="12">
      <c r="B78" s="146" t="s">
        <v>14</v>
      </c>
      <c r="C78" s="286">
        <v>173.9</v>
      </c>
      <c r="D78" s="75">
        <f t="shared" si="15"/>
        <v>0.010668711656441718</v>
      </c>
      <c r="E78" s="286">
        <v>47.1</v>
      </c>
      <c r="F78" s="75">
        <f t="shared" si="11"/>
        <v>0.002941993997332842</v>
      </c>
      <c r="G78" s="265">
        <f t="shared" si="12"/>
        <v>0.7726717659108876</v>
      </c>
      <c r="H78" s="288">
        <f t="shared" si="13"/>
        <v>0.990680981595092</v>
      </c>
      <c r="I78" s="288">
        <f t="shared" si="14"/>
        <v>0.9684097929048601</v>
      </c>
    </row>
    <row r="79" spans="2:9" ht="12">
      <c r="B79" s="146" t="s">
        <v>27</v>
      </c>
      <c r="C79" s="286">
        <v>13930.3</v>
      </c>
      <c r="D79" s="75">
        <f t="shared" si="15"/>
        <v>0.008468267477203646</v>
      </c>
      <c r="E79" s="286">
        <v>12021.3</v>
      </c>
      <c r="F79" s="75">
        <f t="shared" si="11"/>
        <v>0.005802057260086236</v>
      </c>
      <c r="G79" s="265">
        <f t="shared" si="12"/>
        <v>0.26662102171174107</v>
      </c>
      <c r="H79" s="288">
        <f t="shared" si="13"/>
        <v>0.9669683282674773</v>
      </c>
      <c r="I79" s="288">
        <f t="shared" si="14"/>
        <v>0.9728617530515341</v>
      </c>
    </row>
    <row r="80" spans="2:9" ht="12">
      <c r="B80" s="146" t="s">
        <v>15</v>
      </c>
      <c r="C80" s="286">
        <v>12727.3</v>
      </c>
      <c r="D80" s="75">
        <f t="shared" si="15"/>
        <v>0.017676805555555553</v>
      </c>
      <c r="E80" s="286">
        <v>25333</v>
      </c>
      <c r="F80" s="75">
        <f t="shared" si="11"/>
        <v>0.022511667064897368</v>
      </c>
      <c r="G80" s="265">
        <f t="shared" si="12"/>
        <v>-0.48348615093418146</v>
      </c>
      <c r="H80" s="288">
        <f t="shared" si="13"/>
        <v>0.933716388888889</v>
      </c>
      <c r="I80" s="288">
        <f t="shared" si="14"/>
        <v>0.9549780992306037</v>
      </c>
    </row>
    <row r="81" spans="2:9" ht="12">
      <c r="B81" s="146" t="s">
        <v>29</v>
      </c>
      <c r="C81" s="286">
        <v>223.7</v>
      </c>
      <c r="D81" s="75">
        <f t="shared" si="15"/>
        <v>0.03195714285714286</v>
      </c>
      <c r="E81" s="286">
        <v>444.5</v>
      </c>
      <c r="F81" s="75">
        <f t="shared" si="11"/>
        <v>0.03795412494737013</v>
      </c>
      <c r="G81" s="265">
        <f t="shared" si="12"/>
        <v>-0.5996982090227275</v>
      </c>
      <c r="H81" s="288">
        <f t="shared" si="13"/>
        <v>0.9697571428571429</v>
      </c>
      <c r="I81" s="288">
        <f t="shared" si="14"/>
        <v>0.9996612733100873</v>
      </c>
    </row>
    <row r="82" spans="2:9" ht="12">
      <c r="B82" s="146" t="s">
        <v>16</v>
      </c>
      <c r="C82" s="286">
        <v>11839.5</v>
      </c>
      <c r="D82" s="75">
        <f t="shared" si="15"/>
        <v>0.0358685773145904</v>
      </c>
      <c r="E82" s="286">
        <v>9498.1</v>
      </c>
      <c r="F82" s="75">
        <f t="shared" si="11"/>
        <v>0.03609322626386816</v>
      </c>
      <c r="G82" s="265">
        <f t="shared" si="12"/>
        <v>-0.022464894927776147</v>
      </c>
      <c r="H82" s="288">
        <f t="shared" si="13"/>
        <v>1.0019780053320408</v>
      </c>
      <c r="I82" s="288">
        <f t="shared" si="14"/>
        <v>1.0088020260300101</v>
      </c>
    </row>
    <row r="83" spans="2:9" ht="12">
      <c r="B83" s="146" t="s">
        <v>17</v>
      </c>
      <c r="C83" s="286">
        <v>17622.4</v>
      </c>
      <c r="D83" s="75">
        <f t="shared" si="15"/>
        <v>0.09900224719101125</v>
      </c>
      <c r="E83" s="286">
        <v>13082.5</v>
      </c>
      <c r="F83" s="75">
        <f t="shared" si="11"/>
        <v>0.06764737512620315</v>
      </c>
      <c r="G83" s="265">
        <f t="shared" si="12"/>
        <v>3.1354872064808097</v>
      </c>
      <c r="H83" s="288">
        <f t="shared" si="13"/>
        <v>1.0305348314606741</v>
      </c>
      <c r="I83" s="288">
        <f t="shared" si="14"/>
        <v>1.0111846642053588</v>
      </c>
    </row>
    <row r="84" spans="2:9" ht="12">
      <c r="B84" s="146" t="s">
        <v>18</v>
      </c>
      <c r="C84" s="286">
        <v>58699.8</v>
      </c>
      <c r="D84" s="75">
        <f t="shared" si="15"/>
        <v>0.036234444444444444</v>
      </c>
      <c r="E84" s="286">
        <v>41047</v>
      </c>
      <c r="F84" s="75">
        <f t="shared" si="11"/>
        <v>0.023791427299518025</v>
      </c>
      <c r="G84" s="265">
        <f t="shared" si="12"/>
        <v>1.2443017144926418</v>
      </c>
      <c r="H84" s="288">
        <f t="shared" si="13"/>
        <v>0.9305853703703704</v>
      </c>
      <c r="I84" s="288">
        <f t="shared" si="14"/>
        <v>0.9573644749559506</v>
      </c>
    </row>
    <row r="85" spans="2:9" ht="12">
      <c r="B85" s="146" t="s">
        <v>19</v>
      </c>
      <c r="C85" s="286">
        <v>23210.8</v>
      </c>
      <c r="D85" s="75">
        <f t="shared" si="15"/>
        <v>0.048355833333333334</v>
      </c>
      <c r="E85" s="286">
        <v>18222.1</v>
      </c>
      <c r="F85" s="75">
        <f t="shared" si="11"/>
        <v>0.03550853788286651</v>
      </c>
      <c r="G85" s="265">
        <f t="shared" si="12"/>
        <v>1.2847295450466825</v>
      </c>
      <c r="H85" s="288">
        <f t="shared" si="13"/>
        <v>0.9410014583333334</v>
      </c>
      <c r="I85" s="288">
        <f t="shared" si="14"/>
        <v>0.9630656975023446</v>
      </c>
    </row>
    <row r="86" spans="2:9" ht="12">
      <c r="B86" s="146" t="s">
        <v>20</v>
      </c>
      <c r="C86" s="286">
        <v>30144.9</v>
      </c>
      <c r="D86" s="75">
        <f t="shared" si="15"/>
        <v>0.060289800000000004</v>
      </c>
      <c r="E86" s="286">
        <v>17103.8</v>
      </c>
      <c r="F86" s="75">
        <f t="shared" si="11"/>
        <v>0.03571675758814979</v>
      </c>
      <c r="G86" s="265">
        <f t="shared" si="12"/>
        <v>2.457304241185022</v>
      </c>
      <c r="H86" s="288">
        <f t="shared" si="13"/>
        <v>0.987324</v>
      </c>
      <c r="I86" s="288">
        <f t="shared" si="14"/>
        <v>1.003758706458228</v>
      </c>
    </row>
    <row r="87" spans="2:9" ht="12">
      <c r="B87" s="146" t="s">
        <v>21</v>
      </c>
      <c r="C87" s="286">
        <v>37778.8</v>
      </c>
      <c r="D87" s="75">
        <f t="shared" si="15"/>
        <v>0.12186709677419356</v>
      </c>
      <c r="E87" s="286">
        <v>26834.5</v>
      </c>
      <c r="F87" s="75">
        <f t="shared" si="11"/>
        <v>0.0792776163448763</v>
      </c>
      <c r="G87" s="265">
        <f t="shared" si="12"/>
        <v>4.258948042931726</v>
      </c>
      <c r="H87" s="288">
        <f t="shared" si="13"/>
        <v>1.0408587096774193</v>
      </c>
      <c r="I87" s="288">
        <f t="shared" si="14"/>
        <v>0.98446097565281</v>
      </c>
    </row>
    <row r="88" spans="2:9" ht="12">
      <c r="B88" s="146" t="s">
        <v>30</v>
      </c>
      <c r="C88" s="286">
        <v>14280.5</v>
      </c>
      <c r="D88" s="75">
        <f t="shared" si="15"/>
        <v>0.07000245098039215</v>
      </c>
      <c r="E88" s="286">
        <v>7225.5</v>
      </c>
      <c r="F88" s="75">
        <f t="shared" si="11"/>
        <v>0.034704088722814753</v>
      </c>
      <c r="G88" s="265">
        <f t="shared" si="12"/>
        <v>3.5298362257577396</v>
      </c>
      <c r="H88" s="288">
        <f t="shared" si="13"/>
        <v>0.9976044117647058</v>
      </c>
      <c r="I88" s="288">
        <f t="shared" si="14"/>
        <v>0.973609081089092</v>
      </c>
    </row>
    <row r="89" spans="2:9" ht="12">
      <c r="B89" s="146" t="s">
        <v>22</v>
      </c>
      <c r="C89" s="286">
        <v>7447.6</v>
      </c>
      <c r="D89" s="75">
        <f t="shared" si="15"/>
        <v>0.041375555555555554</v>
      </c>
      <c r="E89" s="286">
        <v>3748.7</v>
      </c>
      <c r="F89" s="75">
        <f t="shared" si="11"/>
        <v>0.02082273528299429</v>
      </c>
      <c r="G89" s="265">
        <f t="shared" si="12"/>
        <v>2.0552820272561263</v>
      </c>
      <c r="H89" s="288">
        <f t="shared" si="13"/>
        <v>1.00686</v>
      </c>
      <c r="I89" s="288">
        <f t="shared" si="14"/>
        <v>0.9631904398699096</v>
      </c>
    </row>
    <row r="90" spans="2:9" ht="12">
      <c r="B90" s="146" t="s">
        <v>23</v>
      </c>
      <c r="C90" s="286">
        <v>223.3</v>
      </c>
      <c r="D90" s="75">
        <f t="shared" si="15"/>
        <v>0.010290322580645161</v>
      </c>
      <c r="E90" s="286">
        <v>123.3</v>
      </c>
      <c r="F90" s="75">
        <f t="shared" si="11"/>
        <v>0.008963827357993674</v>
      </c>
      <c r="G90" s="265">
        <f t="shared" si="12"/>
        <v>0.1326495222651488</v>
      </c>
      <c r="H90" s="288">
        <f t="shared" si="13"/>
        <v>0.9955391705069124</v>
      </c>
      <c r="I90" s="288">
        <f t="shared" si="14"/>
        <v>0.9932205694029603</v>
      </c>
    </row>
    <row r="91" spans="2:9" ht="12">
      <c r="B91" s="146"/>
      <c r="C91" s="52"/>
      <c r="D91" s="266"/>
      <c r="E91" s="52"/>
      <c r="F91" s="74"/>
      <c r="G91" s="265"/>
      <c r="H91" s="288"/>
      <c r="I91" s="288"/>
    </row>
    <row r="92" spans="2:9" ht="12.75" thickBot="1">
      <c r="B92" s="267" t="s">
        <v>24</v>
      </c>
      <c r="C92" s="268">
        <f>IF(SUM(C71:C90)=0,"",SUM(C71:C90))</f>
        <v>320260.3</v>
      </c>
      <c r="D92" s="269">
        <f>IF(OR(G33="",G33=0),"",C92/G33)</f>
        <v>0.03737001719957339</v>
      </c>
      <c r="E92" s="268">
        <f>IF(SUM(E71:E90)=0,"",SUM(E71:E90))</f>
        <v>254082.90000000002</v>
      </c>
      <c r="F92" s="269">
        <f>IF(OR(H33="",H33=0),"",E92/H33)</f>
        <v>0.026535252517875606</v>
      </c>
      <c r="G92" s="271">
        <f>IF(OR(D92="",D92=0),"",(D92-F92)*100)</f>
        <v>1.0834764681697786</v>
      </c>
      <c r="H92" s="291">
        <f>IF(G33="","",(C61+C92)/G33)</f>
        <v>0.05764861761637717</v>
      </c>
      <c r="I92" s="291">
        <f>IF(H33="","",(D61+E92)/H33)</f>
        <v>0.04425310533336862</v>
      </c>
    </row>
    <row r="93" ht="12.75">
      <c r="C93" s="273" t="s">
        <v>96</v>
      </c>
    </row>
    <row r="94" ht="12.75">
      <c r="C94" s="273" t="s">
        <v>97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119" customWidth="1"/>
    <col min="4" max="4" width="25.66015625" style="120" customWidth="1"/>
    <col min="5" max="5" width="25.66015625" style="119" customWidth="1"/>
    <col min="6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5" ht="23.25">
      <c r="A5" s="23">
        <v>13608</v>
      </c>
      <c r="B5" s="321" t="s">
        <v>99</v>
      </c>
      <c r="C5" s="321"/>
      <c r="D5" s="321"/>
      <c r="E5" s="321"/>
    </row>
    <row r="6" spans="1:5" ht="15" customHeight="1">
      <c r="A6" s="23">
        <v>7877</v>
      </c>
      <c r="B6" s="134"/>
      <c r="C6"/>
      <c r="D6"/>
      <c r="E6"/>
    </row>
    <row r="7" ht="11.25" thickBot="1">
      <c r="A7" s="23">
        <v>1679</v>
      </c>
    </row>
    <row r="8" spans="1:5" ht="16.5" thickTop="1">
      <c r="A8" s="23">
        <v>16914</v>
      </c>
      <c r="B8" s="135" t="s">
        <v>0</v>
      </c>
      <c r="C8" s="142"/>
      <c r="D8" s="143" t="s">
        <v>1</v>
      </c>
      <c r="E8" s="303"/>
    </row>
    <row r="9" spans="1:5" ht="12">
      <c r="A9" s="23">
        <v>7818</v>
      </c>
      <c r="B9" s="146"/>
      <c r="C9" s="158"/>
      <c r="D9" s="159"/>
      <c r="E9" s="164"/>
    </row>
    <row r="10" spans="1:5" ht="12" customHeight="1">
      <c r="A10" s="23">
        <v>30702</v>
      </c>
      <c r="B10" s="146"/>
      <c r="C10" s="169" t="s">
        <v>2</v>
      </c>
      <c r="D10" s="170" t="s">
        <v>3</v>
      </c>
      <c r="E10" s="304" t="s">
        <v>4</v>
      </c>
    </row>
    <row r="11" spans="1:5" ht="12">
      <c r="A11" s="23">
        <v>31458</v>
      </c>
      <c r="B11" s="172"/>
      <c r="C11" s="177" t="s">
        <v>5</v>
      </c>
      <c r="D11" s="174" t="s">
        <v>6</v>
      </c>
      <c r="E11" s="175" t="s">
        <v>7</v>
      </c>
    </row>
    <row r="12" spans="1:5" ht="13.5" customHeight="1">
      <c r="A12" s="23">
        <v>60665</v>
      </c>
      <c r="B12" s="185" t="s">
        <v>8</v>
      </c>
      <c r="C12" s="186">
        <f>IF(ISERROR('[51]Récolte_N'!$F$11)=TRUE,"",'[51]Récolte_N'!$F$11)</f>
        <v>15610</v>
      </c>
      <c r="D12" s="186">
        <f aca="true" t="shared" si="0" ref="D12:D31">IF(OR(C12="",C12=0),"",(E12/C12)*10)</f>
        <v>55.98975016015375</v>
      </c>
      <c r="E12" s="187">
        <f>IF(ISERROR('[51]Récolte_N'!$H$11)=TRUE,"",'[51]Récolte_N'!$H$11)</f>
        <v>87400</v>
      </c>
    </row>
    <row r="13" spans="1:5" ht="13.5" customHeight="1">
      <c r="A13" s="23">
        <v>7280</v>
      </c>
      <c r="B13" s="198" t="s">
        <v>31</v>
      </c>
      <c r="C13" s="186">
        <f>IF(ISERROR('[52]Récolte_N'!$F$11)=TRUE,"",'[52]Récolte_N'!$F$11)</f>
        <v>33380</v>
      </c>
      <c r="D13" s="186">
        <f t="shared" si="0"/>
        <v>56.539245056920315</v>
      </c>
      <c r="E13" s="187">
        <f>IF(ISERROR('[52]Récolte_N'!$H$11)=TRUE,"",'[52]Récolte_N'!$H$11)</f>
        <v>188728</v>
      </c>
    </row>
    <row r="14" spans="1:5" ht="13.5" customHeight="1">
      <c r="A14" s="23">
        <v>17376</v>
      </c>
      <c r="B14" s="198" t="s">
        <v>9</v>
      </c>
      <c r="C14" s="186">
        <f>IF(ISERROR('[53]Récolte_N'!$F$11)=TRUE,"",'[53]Récolte_N'!$F$11)</f>
        <v>144800</v>
      </c>
      <c r="D14" s="186">
        <f t="shared" si="0"/>
        <v>58.32872928176796</v>
      </c>
      <c r="E14" s="187">
        <f>IF(ISERROR('[53]Récolte_N'!$H$11)=TRUE,"",'[53]Récolte_N'!$H$11)</f>
        <v>844600</v>
      </c>
    </row>
    <row r="15" spans="1:5" ht="13.5" customHeight="1">
      <c r="A15" s="23">
        <v>26391</v>
      </c>
      <c r="B15" s="198" t="s">
        <v>28</v>
      </c>
      <c r="C15" s="186">
        <f>IF(ISERROR('[54]Récolte_N'!$F$11)=TRUE,"",'[54]Récolte_N'!$F$11)</f>
        <v>26300</v>
      </c>
      <c r="D15" s="186">
        <f>IF(OR(C15="",C15=0),"",(E15/C15)*10)</f>
        <v>56</v>
      </c>
      <c r="E15" s="187">
        <f>IF(ISERROR('[54]Récolte_N'!$H$11)=TRUE,"",'[54]Récolte_N'!$H$11)</f>
        <v>147280</v>
      </c>
    </row>
    <row r="16" spans="1:5" ht="13.5" customHeight="1">
      <c r="A16" s="23">
        <v>19136</v>
      </c>
      <c r="B16" s="198" t="s">
        <v>10</v>
      </c>
      <c r="C16" s="186">
        <f>IF(ISERROR('[55]Récolte_N'!$F$11)=TRUE,"",'[55]Récolte_N'!$F$11)</f>
        <v>33000</v>
      </c>
      <c r="D16" s="186">
        <f t="shared" si="0"/>
        <v>85</v>
      </c>
      <c r="E16" s="187">
        <f>IF(ISERROR('[55]Récolte_N'!$H$11)=TRUE,"",'[55]Récolte_N'!$H$11)</f>
        <v>280500</v>
      </c>
    </row>
    <row r="17" spans="1:5" ht="13.5" customHeight="1">
      <c r="A17" s="23">
        <v>1790</v>
      </c>
      <c r="B17" s="198" t="s">
        <v>11</v>
      </c>
      <c r="C17" s="186">
        <f>IF(ISERROR('[56]Récolte_N'!$F$11)=TRUE,"",'[56]Récolte_N'!$F$11)</f>
        <v>59500</v>
      </c>
      <c r="D17" s="186">
        <f t="shared" si="0"/>
        <v>80.33613445378151</v>
      </c>
      <c r="E17" s="187">
        <f>IF(ISERROR('[56]Récolte_N'!$H$11)=TRUE,"",'[56]Récolte_N'!$H$11)</f>
        <v>478000</v>
      </c>
    </row>
    <row r="18" spans="1:5" ht="13.5" customHeight="1">
      <c r="A18" s="23" t="s">
        <v>13</v>
      </c>
      <c r="B18" s="198" t="s">
        <v>12</v>
      </c>
      <c r="C18" s="186">
        <f>IF(ISERROR('[57]Récolte_N'!$F$11)=TRUE,"",'[57]Récolte_N'!$F$11)</f>
        <v>36160</v>
      </c>
      <c r="D18" s="186">
        <f t="shared" si="0"/>
        <v>54.08738938053097</v>
      </c>
      <c r="E18" s="187">
        <f>IF(ISERROR('[57]Récolte_N'!$H$11)=TRUE,"",'[57]Récolte_N'!$H$11)</f>
        <v>195580</v>
      </c>
    </row>
    <row r="19" spans="1:5" ht="13.5" customHeight="1">
      <c r="A19" s="23" t="s">
        <v>13</v>
      </c>
      <c r="B19" s="198" t="s">
        <v>14</v>
      </c>
      <c r="C19" s="186">
        <f>IF(ISERROR('[58]Récolte_N'!$F$11)=TRUE,"",'[58]Récolte_N'!$F$11)</f>
        <v>6600</v>
      </c>
      <c r="D19" s="186">
        <f t="shared" si="0"/>
        <v>38.93939393939394</v>
      </c>
      <c r="E19" s="187">
        <f>IF(ISERROR('[58]Récolte_N'!$H$11)=TRUE,"",'[58]Récolte_N'!$H$11)</f>
        <v>25700</v>
      </c>
    </row>
    <row r="20" spans="1:5" ht="13.5" customHeight="1">
      <c r="A20" s="23" t="s">
        <v>13</v>
      </c>
      <c r="B20" s="198" t="s">
        <v>27</v>
      </c>
      <c r="C20" s="186">
        <f>IF(ISERROR('[59]Récolte_N'!$F$11)=TRUE,"",'[59]Récolte_N'!$F$11)</f>
        <v>114970</v>
      </c>
      <c r="D20" s="186">
        <f t="shared" si="0"/>
        <v>65.94268069931286</v>
      </c>
      <c r="E20" s="187">
        <f>IF(ISERROR('[59]Récolte_N'!$H$11)=TRUE,"",'[59]Récolte_N'!$H$11)</f>
        <v>758143</v>
      </c>
    </row>
    <row r="21" spans="1:5" ht="13.5" customHeight="1">
      <c r="A21" s="23" t="s">
        <v>13</v>
      </c>
      <c r="B21" s="198" t="s">
        <v>15</v>
      </c>
      <c r="C21" s="186">
        <f>IF(ISERROR('[60]Récolte_N'!$F$11)=TRUE,"",'[60]Récolte_N'!$F$11)</f>
        <v>92400</v>
      </c>
      <c r="D21" s="186">
        <f t="shared" si="0"/>
        <v>61.688311688311686</v>
      </c>
      <c r="E21" s="187">
        <f>IF(ISERROR('[60]Récolte_N'!$H$11)=TRUE,"",'[60]Récolte_N'!$H$11)</f>
        <v>570000</v>
      </c>
    </row>
    <row r="22" spans="1:5" ht="13.5" customHeight="1">
      <c r="A22" s="23" t="s">
        <v>13</v>
      </c>
      <c r="B22" s="198" t="s">
        <v>29</v>
      </c>
      <c r="C22" s="186">
        <f>IF(ISERROR('[61]Récolte_N'!$F$11)=TRUE,"",'[61]Récolte_N'!$F$11)</f>
        <v>3700</v>
      </c>
      <c r="D22" s="186">
        <f>IF(OR(C22="",C22=0),"",(E22/C22)*10)</f>
        <v>61.351351351351354</v>
      </c>
      <c r="E22" s="187">
        <f>IF(ISERROR('[61]Récolte_N'!$H$11)=TRUE,"",'[61]Récolte_N'!$H$11)</f>
        <v>22700</v>
      </c>
    </row>
    <row r="23" spans="1:5" ht="13.5" customHeight="1">
      <c r="A23" s="23" t="s">
        <v>13</v>
      </c>
      <c r="B23" s="198" t="s">
        <v>16</v>
      </c>
      <c r="C23" s="186">
        <f>IF(ISERROR('[62]Récolte_N'!$F$11)=TRUE,"",'[62]Récolte_N'!$F$11)</f>
        <v>64904</v>
      </c>
      <c r="D23" s="186">
        <f t="shared" si="0"/>
        <v>71.14150129421915</v>
      </c>
      <c r="E23" s="187">
        <f>IF(ISERROR('[62]Récolte_N'!$H$11)=TRUE,"",'[62]Récolte_N'!$H$11)</f>
        <v>461736.8</v>
      </c>
    </row>
    <row r="24" spans="1:5" ht="13.5" customHeight="1">
      <c r="A24" s="23" t="s">
        <v>13</v>
      </c>
      <c r="B24" s="198" t="s">
        <v>17</v>
      </c>
      <c r="C24" s="186">
        <f>IF(ISERROR('[63]Récolte_N'!$F$11)=TRUE,"",'[63]Récolte_N'!$F$11)</f>
        <v>41490</v>
      </c>
      <c r="D24" s="186">
        <f t="shared" si="0"/>
        <v>62.89346830561581</v>
      </c>
      <c r="E24" s="187">
        <f>IF(ISERROR('[63]Récolte_N'!$H$11)=TRUE,"",'[63]Récolte_N'!$H$11)</f>
        <v>260945</v>
      </c>
    </row>
    <row r="25" spans="1:5" ht="13.5" customHeight="1">
      <c r="A25" s="23" t="s">
        <v>13</v>
      </c>
      <c r="B25" s="198" t="s">
        <v>18</v>
      </c>
      <c r="C25" s="186">
        <f>IF(ISERROR('[64]Récolte_N'!$F$11)=TRUE,"",'[64]Récolte_N'!$F$11)</f>
        <v>183600</v>
      </c>
      <c r="D25" s="186">
        <f t="shared" si="0"/>
        <v>66.09477124183006</v>
      </c>
      <c r="E25" s="187">
        <f>IF(ISERROR('[64]Récolte_N'!$H$11)=TRUE,"",'[64]Récolte_N'!$H$11)</f>
        <v>1213500</v>
      </c>
    </row>
    <row r="26" spans="1:5" ht="13.5" customHeight="1">
      <c r="A26" s="23" t="s">
        <v>13</v>
      </c>
      <c r="B26" s="198" t="s">
        <v>19</v>
      </c>
      <c r="C26" s="186">
        <f>IF(ISERROR('[65]Récolte_N'!$F$11)=TRUE,"",'[65]Récolte_N'!$F$11)</f>
        <v>34910</v>
      </c>
      <c r="D26" s="186">
        <f t="shared" si="0"/>
        <v>74</v>
      </c>
      <c r="E26" s="187">
        <f>IF(ISERROR('[65]Récolte_N'!$H$11)=TRUE,"",'[65]Récolte_N'!$H$11)</f>
        <v>258334</v>
      </c>
    </row>
    <row r="27" spans="1:5" ht="13.5" customHeight="1">
      <c r="A27" s="23" t="s">
        <v>13</v>
      </c>
      <c r="B27" s="198" t="s">
        <v>20</v>
      </c>
      <c r="C27" s="186">
        <f>IF(ISERROR('[66]Récolte_N'!$F$11)=TRUE,"",'[66]Récolte_N'!$F$11)</f>
        <v>74950</v>
      </c>
      <c r="D27" s="186">
        <f t="shared" si="0"/>
        <v>60.65443629086057</v>
      </c>
      <c r="E27" s="187">
        <f>IF(ISERROR('[66]Récolte_N'!$H$11)=TRUE,"",'[66]Récolte_N'!$H$11)</f>
        <v>454605</v>
      </c>
    </row>
    <row r="28" spans="1:5" ht="13.5" customHeight="1">
      <c r="A28" s="23" t="s">
        <v>13</v>
      </c>
      <c r="B28" s="198" t="s">
        <v>21</v>
      </c>
      <c r="C28" s="186">
        <f>IF(ISERROR('[67]Récolte_N'!$F$11)=TRUE,"",'[67]Récolte_N'!$F$11)</f>
        <v>44500</v>
      </c>
      <c r="D28" s="186">
        <f t="shared" si="0"/>
        <v>75.93000000000002</v>
      </c>
      <c r="E28" s="187">
        <f>IF(ISERROR('[67]Récolte_N'!$H$11)=TRUE,"",'[67]Récolte_N'!$H$11)</f>
        <v>337888.50000000006</v>
      </c>
    </row>
    <row r="29" spans="2:5" ht="12">
      <c r="B29" s="198" t="s">
        <v>30</v>
      </c>
      <c r="C29" s="186">
        <f>IF(ISERROR('[68]Récolte_N'!$F$11)=TRUE,"",'[68]Récolte_N'!$F$11)</f>
        <v>35000</v>
      </c>
      <c r="D29" s="186">
        <f>IF(OR(C29="",C29=0),"",(E29/C29)*10)</f>
        <v>70.02325581395348</v>
      </c>
      <c r="E29" s="187">
        <f>IF(ISERROR('[68]Récolte_N'!$H$11)=TRUE,"",'[68]Récolte_N'!$H$11)</f>
        <v>245081.3953488372</v>
      </c>
    </row>
    <row r="30" spans="2:5" ht="12">
      <c r="B30" s="198" t="s">
        <v>22</v>
      </c>
      <c r="C30" s="186">
        <f>IF(ISERROR('[69]Récolte_N'!$F$11)=TRUE,"",'[69]Récolte_N'!$F$11)</f>
        <v>82796</v>
      </c>
      <c r="D30" s="186">
        <f t="shared" si="0"/>
        <v>48.743659113966864</v>
      </c>
      <c r="E30" s="187">
        <f>IF(ISERROR('[69]Récolte_N'!$H$11)=TRUE,"",'[69]Récolte_N'!$H$11)</f>
        <v>403578</v>
      </c>
    </row>
    <row r="31" spans="2:5" ht="12">
      <c r="B31" s="198" t="s">
        <v>23</v>
      </c>
      <c r="C31" s="186">
        <f>IF(ISERROR('[70]Récolte_N'!$F$11)=TRUE,"",'[70]Récolte_N'!$F$11)</f>
        <v>9700</v>
      </c>
      <c r="D31" s="186">
        <f t="shared" si="0"/>
        <v>45.25773195876289</v>
      </c>
      <c r="E31" s="187">
        <f>IF(ISERROR('[70]Récolte_N'!$H$11)=TRUE,"",'[70]Récolte_N'!$H$11)</f>
        <v>43900</v>
      </c>
    </row>
    <row r="32" spans="2:5" ht="12">
      <c r="B32" s="146"/>
      <c r="C32" s="207"/>
      <c r="D32" s="207"/>
      <c r="E32" s="53"/>
    </row>
    <row r="33" spans="2:5" ht="15.75" thickBot="1">
      <c r="B33" s="217" t="s">
        <v>24</v>
      </c>
      <c r="C33" s="218">
        <f>IF(SUM(C12:C31)=0,"",SUM(C12:C31))</f>
        <v>1138270</v>
      </c>
      <c r="D33" s="218">
        <f>IF(OR(C33="",C33=0),"",(E33/C33)*10)</f>
        <v>63.940890081868424</v>
      </c>
      <c r="E33" s="218">
        <f>IF(SUM(E12:E31)=0,"",SUM(E12:E31))</f>
        <v>7278199.695348837</v>
      </c>
    </row>
    <row r="34" spans="2:5" ht="12.75" thickTop="1">
      <c r="B34" s="234"/>
      <c r="C34" s="235"/>
      <c r="D34" s="296"/>
      <c r="E34" s="235"/>
    </row>
    <row r="35" spans="2:5" ht="15" customHeight="1">
      <c r="B35" s="239"/>
      <c r="C35" s="240"/>
      <c r="D35" s="305"/>
      <c r="E35" s="240"/>
    </row>
    <row r="36" spans="2:5" ht="12">
      <c r="B36" s="239"/>
      <c r="C36" s="242"/>
      <c r="D36" s="243"/>
      <c r="E36" s="242"/>
    </row>
    <row r="37" spans="2:5" ht="12">
      <c r="B37" s="239"/>
      <c r="C37" s="244"/>
      <c r="D37" s="244"/>
      <c r="E37" s="244"/>
    </row>
    <row r="38" spans="2:5" ht="12">
      <c r="B38" s="306"/>
      <c r="C38" s="307"/>
      <c r="D38" s="244"/>
      <c r="E38" s="244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119" customWidth="1"/>
    <col min="4" max="4" width="25.66015625" style="120" customWidth="1"/>
    <col min="5" max="5" width="25.66015625" style="119" customWidth="1"/>
    <col min="6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5" ht="20.25">
      <c r="A5" s="23">
        <v>13608</v>
      </c>
      <c r="B5" s="322" t="s">
        <v>100</v>
      </c>
      <c r="C5" s="322"/>
      <c r="D5" s="322"/>
      <c r="E5" s="322"/>
    </row>
    <row r="6" spans="1:5" ht="15" customHeight="1">
      <c r="A6" s="23">
        <v>7877</v>
      </c>
      <c r="B6" s="134"/>
      <c r="C6"/>
      <c r="D6"/>
      <c r="E6"/>
    </row>
    <row r="7" ht="11.25" thickBot="1">
      <c r="A7" s="23">
        <v>1679</v>
      </c>
    </row>
    <row r="8" spans="1:5" ht="16.5" thickTop="1">
      <c r="A8" s="23">
        <v>16914</v>
      </c>
      <c r="B8" s="135" t="s">
        <v>0</v>
      </c>
      <c r="C8" s="142"/>
      <c r="D8" s="143" t="s">
        <v>1</v>
      </c>
      <c r="E8" s="303"/>
    </row>
    <row r="9" spans="1:5" ht="12">
      <c r="A9" s="23">
        <v>7818</v>
      </c>
      <c r="B9" s="146"/>
      <c r="C9" s="158"/>
      <c r="D9" s="159"/>
      <c r="E9" s="164"/>
    </row>
    <row r="10" spans="1:5" ht="12" customHeight="1">
      <c r="A10" s="23">
        <v>30702</v>
      </c>
      <c r="B10" s="146"/>
      <c r="C10" s="169" t="s">
        <v>2</v>
      </c>
      <c r="D10" s="170" t="s">
        <v>3</v>
      </c>
      <c r="E10" s="304" t="s">
        <v>4</v>
      </c>
    </row>
    <row r="11" spans="1:5" ht="12">
      <c r="A11" s="23">
        <v>31458</v>
      </c>
      <c r="B11" s="172"/>
      <c r="C11" s="177" t="s">
        <v>5</v>
      </c>
      <c r="D11" s="174" t="s">
        <v>6</v>
      </c>
      <c r="E11" s="175" t="s">
        <v>7</v>
      </c>
    </row>
    <row r="12" spans="1:5" ht="13.5" customHeight="1">
      <c r="A12" s="23">
        <v>60665</v>
      </c>
      <c r="B12" s="185" t="s">
        <v>8</v>
      </c>
      <c r="C12" s="186">
        <f>IF(ISERROR('[51]Récolte_N'!$F$12)=TRUE,"",'[51]Récolte_N'!$F$12)</f>
        <v>1530</v>
      </c>
      <c r="D12" s="186">
        <f aca="true" t="shared" si="0" ref="D12:D31">IF(OR(C12="",C12=0),"",(E12/C12)*10)</f>
        <v>52.64705882352941</v>
      </c>
      <c r="E12" s="187">
        <f>IF(ISERROR('[51]Récolte_N'!$H$12)=TRUE,"",'[51]Récolte_N'!$H$12)</f>
        <v>8055</v>
      </c>
    </row>
    <row r="13" spans="1:5" ht="13.5" customHeight="1">
      <c r="A13" s="23">
        <v>7280</v>
      </c>
      <c r="B13" s="198" t="s">
        <v>31</v>
      </c>
      <c r="C13" s="186">
        <f>IF(ISERROR('[52]Récolte_N'!$F$12)=TRUE,"",'[52]Récolte_N'!$F$12)</f>
        <v>2960</v>
      </c>
      <c r="D13" s="186">
        <f t="shared" si="0"/>
        <v>34.3445945945946</v>
      </c>
      <c r="E13" s="187">
        <f>IF(ISERROR('[52]Récolte_N'!$H$12)=TRUE,"",'[52]Récolte_N'!$H$12)</f>
        <v>10166</v>
      </c>
    </row>
    <row r="14" spans="1:5" ht="13.5" customHeight="1">
      <c r="A14" s="23">
        <v>17376</v>
      </c>
      <c r="B14" s="198" t="s">
        <v>9</v>
      </c>
      <c r="C14" s="186">
        <f>IF(ISERROR('[53]Récolte_N'!$F$12)=TRUE,"",'[53]Récolte_N'!$F$12)</f>
        <v>42000</v>
      </c>
      <c r="D14" s="186">
        <f t="shared" si="0"/>
        <v>43.759523809523806</v>
      </c>
      <c r="E14" s="187">
        <f>IF(ISERROR('[53]Récolte_N'!$H$12)=TRUE,"",'[53]Récolte_N'!$H$12)</f>
        <v>183790</v>
      </c>
    </row>
    <row r="15" spans="1:5" ht="13.5" customHeight="1">
      <c r="A15" s="23">
        <v>26391</v>
      </c>
      <c r="B15" s="198" t="s">
        <v>28</v>
      </c>
      <c r="C15" s="186">
        <f>IF(ISERROR('[54]Récolte_N'!$F$12)=TRUE,"",'[54]Récolte_N'!$F$12)</f>
        <v>3700</v>
      </c>
      <c r="D15" s="186">
        <f>IF(OR(C15="",C15=0),"",(E15/C15)*10)</f>
        <v>47</v>
      </c>
      <c r="E15" s="187">
        <f>IF(ISERROR('[54]Récolte_N'!$H$12)=TRUE,"",'[54]Récolte_N'!$H$12)</f>
        <v>17390</v>
      </c>
    </row>
    <row r="16" spans="1:5" ht="13.5" customHeight="1">
      <c r="A16" s="23">
        <v>19136</v>
      </c>
      <c r="B16" s="198" t="s">
        <v>10</v>
      </c>
      <c r="C16" s="186">
        <f>IF(ISERROR('[55]Récolte_N'!$F$12)=TRUE,"",'[55]Récolte_N'!$F$12)</f>
        <v>16500</v>
      </c>
      <c r="D16" s="186">
        <f t="shared" si="0"/>
        <v>72</v>
      </c>
      <c r="E16" s="187">
        <f>IF(ISERROR('[55]Récolte_N'!$H$12)=TRUE,"",'[55]Récolte_N'!$H$12)</f>
        <v>118800</v>
      </c>
    </row>
    <row r="17" spans="1:5" ht="13.5" customHeight="1">
      <c r="A17" s="23">
        <v>1790</v>
      </c>
      <c r="B17" s="198" t="s">
        <v>11</v>
      </c>
      <c r="C17" s="186">
        <f>IF(ISERROR('[56]Récolte_N'!$F$12)=TRUE,"",'[56]Récolte_N'!$F$12)</f>
        <v>36600</v>
      </c>
      <c r="D17" s="186">
        <f t="shared" si="0"/>
        <v>73.90710382513662</v>
      </c>
      <c r="E17" s="187">
        <f>IF(ISERROR('[56]Récolte_N'!$H$12)=TRUE,"",'[56]Récolte_N'!$H$12)</f>
        <v>270500</v>
      </c>
    </row>
    <row r="18" spans="1:5" ht="13.5" customHeight="1">
      <c r="A18" s="23" t="s">
        <v>13</v>
      </c>
      <c r="B18" s="198" t="s">
        <v>12</v>
      </c>
      <c r="C18" s="186">
        <f>IF(ISERROR('[57]Récolte_N'!$F$12)=TRUE,"",'[57]Récolte_N'!$F$12)</f>
        <v>1915</v>
      </c>
      <c r="D18" s="186">
        <f t="shared" si="0"/>
        <v>35.718015665796344</v>
      </c>
      <c r="E18" s="187">
        <f>IF(ISERROR('[57]Récolte_N'!$H$12)=TRUE,"",'[57]Récolte_N'!$H$12)</f>
        <v>6840</v>
      </c>
    </row>
    <row r="19" spans="1:5" ht="13.5" customHeight="1">
      <c r="A19" s="23" t="s">
        <v>13</v>
      </c>
      <c r="B19" s="198" t="s">
        <v>14</v>
      </c>
      <c r="C19" s="186">
        <f>IF(ISERROR('[58]Récolte_N'!$F$12)=TRUE,"",'[58]Récolte_N'!$F$12)</f>
        <v>2650</v>
      </c>
      <c r="D19" s="186">
        <f t="shared" si="0"/>
        <v>36.22641509433962</v>
      </c>
      <c r="E19" s="187">
        <f>IF(ISERROR('[58]Récolte_N'!$H$12)=TRUE,"",'[58]Récolte_N'!$H$12)</f>
        <v>9600</v>
      </c>
    </row>
    <row r="20" spans="1:5" ht="13.5" customHeight="1">
      <c r="A20" s="23" t="s">
        <v>13</v>
      </c>
      <c r="B20" s="198" t="s">
        <v>27</v>
      </c>
      <c r="C20" s="186">
        <f>IF(ISERROR('[59]Récolte_N'!$F$12)=TRUE,"",'[59]Récolte_N'!$F$12)</f>
        <v>153800</v>
      </c>
      <c r="D20" s="186">
        <f t="shared" si="0"/>
        <v>66.38472041612484</v>
      </c>
      <c r="E20" s="187">
        <f>IF(ISERROR('[59]Récolte_N'!$H$12)=TRUE,"",'[59]Récolte_N'!$H$12)</f>
        <v>1020997</v>
      </c>
    </row>
    <row r="21" spans="1:5" ht="13.5" customHeight="1">
      <c r="A21" s="23" t="s">
        <v>13</v>
      </c>
      <c r="B21" s="198" t="s">
        <v>15</v>
      </c>
      <c r="C21" s="186">
        <f>IF(ISERROR('[60]Récolte_N'!$F$12)=TRUE,"",'[60]Récolte_N'!$F$12)</f>
        <v>59000</v>
      </c>
      <c r="D21" s="186">
        <f t="shared" si="0"/>
        <v>47.96610169491525</v>
      </c>
      <c r="E21" s="187">
        <f>IF(ISERROR('[60]Récolte_N'!$H$12)=TRUE,"",'[60]Récolte_N'!$H$12)</f>
        <v>283000</v>
      </c>
    </row>
    <row r="22" spans="1:5" ht="13.5" customHeight="1">
      <c r="A22" s="23" t="s">
        <v>13</v>
      </c>
      <c r="B22" s="198" t="s">
        <v>29</v>
      </c>
      <c r="C22" s="186">
        <f>IF(ISERROR('[61]Récolte_N'!$F$12)=TRUE,"",'[61]Récolte_N'!$F$12)</f>
        <v>600</v>
      </c>
      <c r="D22" s="186">
        <f>IF(OR(C22="",C22=0),"",(E22/C22)*10)</f>
        <v>50</v>
      </c>
      <c r="E22" s="187">
        <f>IF(ISERROR('[61]Récolte_N'!$H$12)=TRUE,"",'[61]Récolte_N'!$H$12)</f>
        <v>3000</v>
      </c>
    </row>
    <row r="23" spans="1:5" ht="13.5" customHeight="1">
      <c r="A23" s="23" t="s">
        <v>13</v>
      </c>
      <c r="B23" s="198" t="s">
        <v>16</v>
      </c>
      <c r="C23" s="186">
        <f>IF(ISERROR('[62]Récolte_N'!$F$12)=TRUE,"",'[62]Récolte_N'!$F$12)</f>
        <v>6457</v>
      </c>
      <c r="D23" s="186">
        <f t="shared" si="0"/>
        <v>71.1595168034691</v>
      </c>
      <c r="E23" s="187">
        <f>IF(ISERROR('[62]Récolte_N'!$H$12)=TRUE,"",'[62]Récolte_N'!$H$12)</f>
        <v>45947.7</v>
      </c>
    </row>
    <row r="24" spans="1:5" ht="13.5" customHeight="1">
      <c r="A24" s="23" t="s">
        <v>13</v>
      </c>
      <c r="B24" s="198" t="s">
        <v>17</v>
      </c>
      <c r="C24" s="186">
        <f>IF(ISERROR('[63]Récolte_N'!$F$12)=TRUE,"",'[63]Récolte_N'!$F$12)</f>
        <v>8870</v>
      </c>
      <c r="D24" s="186">
        <f t="shared" si="0"/>
        <v>53.09470124013529</v>
      </c>
      <c r="E24" s="187">
        <f>IF(ISERROR('[63]Récolte_N'!$H$12)=TRUE,"",'[63]Récolte_N'!$H$12)</f>
        <v>47095</v>
      </c>
    </row>
    <row r="25" spans="1:5" ht="13.5" customHeight="1">
      <c r="A25" s="23" t="s">
        <v>13</v>
      </c>
      <c r="B25" s="198" t="s">
        <v>18</v>
      </c>
      <c r="C25" s="186">
        <f>IF(ISERROR('[64]Récolte_N'!$F$12)=TRUE,"",'[64]Récolte_N'!$F$12)</f>
        <v>81300</v>
      </c>
      <c r="D25" s="186">
        <f t="shared" si="0"/>
        <v>64.63714637146371</v>
      </c>
      <c r="E25" s="187">
        <f>IF(ISERROR('[64]Récolte_N'!$H$12)=TRUE,"",'[64]Récolte_N'!$H$12)</f>
        <v>525500</v>
      </c>
    </row>
    <row r="26" spans="1:5" ht="13.5" customHeight="1">
      <c r="A26" s="23" t="s">
        <v>13</v>
      </c>
      <c r="B26" s="198" t="s">
        <v>19</v>
      </c>
      <c r="C26" s="186">
        <f>IF(ISERROR('[65]Récolte_N'!$F$12)=TRUE,"",'[65]Récolte_N'!$F$12)</f>
        <v>35340</v>
      </c>
      <c r="D26" s="186">
        <f t="shared" si="0"/>
        <v>69</v>
      </c>
      <c r="E26" s="187">
        <f>IF(ISERROR('[65]Récolte_N'!$H$12)=TRUE,"",'[65]Récolte_N'!$H$12)</f>
        <v>243846</v>
      </c>
    </row>
    <row r="27" spans="1:5" ht="13.5" customHeight="1">
      <c r="A27" s="23" t="s">
        <v>13</v>
      </c>
      <c r="B27" s="198" t="s">
        <v>20</v>
      </c>
      <c r="C27" s="186">
        <f>IF(ISERROR('[66]Récolte_N'!$F$12)=TRUE,"",'[66]Récolte_N'!$F$12)</f>
        <v>23150</v>
      </c>
      <c r="D27" s="186">
        <f t="shared" si="0"/>
        <v>56.26781857451404</v>
      </c>
      <c r="E27" s="187">
        <f>IF(ISERROR('[66]Récolte_N'!$H$12)=TRUE,"",'[66]Récolte_N'!$H$12)</f>
        <v>130260</v>
      </c>
    </row>
    <row r="28" spans="1:5" ht="13.5" customHeight="1">
      <c r="A28" s="23" t="s">
        <v>13</v>
      </c>
      <c r="B28" s="198" t="s">
        <v>21</v>
      </c>
      <c r="C28" s="186">
        <f>IF(ISERROR('[67]Récolte_N'!$F$12)=TRUE,"",'[67]Récolte_N'!$F$12)</f>
        <v>4900</v>
      </c>
      <c r="D28" s="186">
        <f t="shared" si="0"/>
        <v>75.93</v>
      </c>
      <c r="E28" s="187">
        <f>IF(ISERROR('[67]Récolte_N'!$H$12)=TRUE,"",'[67]Récolte_N'!$H$12)</f>
        <v>37205.700000000004</v>
      </c>
    </row>
    <row r="29" spans="2:5" ht="12">
      <c r="B29" s="198" t="s">
        <v>30</v>
      </c>
      <c r="C29" s="186">
        <f>IF(ISERROR('[68]Récolte_N'!$F$12)=TRUE,"",'[68]Récolte_N'!$F$12)</f>
        <v>8000</v>
      </c>
      <c r="D29" s="186">
        <f>IF(OR(C29="",C29=0),"",(E29/C29)*10)</f>
        <v>70.19999999999999</v>
      </c>
      <c r="E29" s="187">
        <f>IF(ISERROR('[68]Récolte_N'!$H$12)=TRUE,"",'[68]Récolte_N'!$H$12)</f>
        <v>56160</v>
      </c>
    </row>
    <row r="30" spans="2:5" ht="12">
      <c r="B30" s="198" t="s">
        <v>22</v>
      </c>
      <c r="C30" s="186">
        <f>IF(ISERROR('[69]Récolte_N'!$F$12)=TRUE,"",'[69]Récolte_N'!$F$12)</f>
        <v>4994</v>
      </c>
      <c r="D30" s="186">
        <f t="shared" si="0"/>
        <v>40.788946736083304</v>
      </c>
      <c r="E30" s="187">
        <f>IF(ISERROR('[69]Récolte_N'!$H$12)=TRUE,"",'[69]Récolte_N'!$H$12)</f>
        <v>20370</v>
      </c>
    </row>
    <row r="31" spans="2:5" ht="12">
      <c r="B31" s="198" t="s">
        <v>23</v>
      </c>
      <c r="C31" s="186">
        <f>IF(ISERROR('[70]Récolte_N'!$F$12)=TRUE,"",'[70]Récolte_N'!$F$12)</f>
        <v>2050</v>
      </c>
      <c r="D31" s="186">
        <f t="shared" si="0"/>
        <v>38.36585365853659</v>
      </c>
      <c r="E31" s="187">
        <f>IF(ISERROR('[70]Récolte_N'!$H$12)=TRUE,"",'[70]Récolte_N'!$H$12)</f>
        <v>7865</v>
      </c>
    </row>
    <row r="32" spans="2:5" ht="12">
      <c r="B32" s="146"/>
      <c r="C32" s="207"/>
      <c r="D32" s="207"/>
      <c r="E32" s="53"/>
    </row>
    <row r="33" spans="2:5" ht="15.75" thickBot="1">
      <c r="B33" s="217" t="s">
        <v>24</v>
      </c>
      <c r="C33" s="218">
        <f>IF(SUM(C12:C31)=0,"",SUM(C12:C31))</f>
        <v>496316</v>
      </c>
      <c r="D33" s="308">
        <f>IF(OR(C33="",C33=0),"",(E33/C33)*10)</f>
        <v>61.37999580912162</v>
      </c>
      <c r="E33" s="218">
        <f>IF(SUM(E12:E31)=0,"",SUM(E12:E31))</f>
        <v>3046387.4000000004</v>
      </c>
    </row>
    <row r="34" spans="2:5" ht="12.75" thickTop="1">
      <c r="B34" s="234"/>
      <c r="C34" s="235"/>
      <c r="D34" s="296"/>
      <c r="E34" s="235"/>
    </row>
    <row r="35" spans="2:5" ht="15" customHeight="1">
      <c r="B35" s="239"/>
      <c r="C35" s="240"/>
      <c r="D35" s="309"/>
      <c r="E35" s="240"/>
    </row>
    <row r="36" spans="2:5" ht="12">
      <c r="B36" s="239"/>
      <c r="C36" s="242"/>
      <c r="D36" s="243"/>
      <c r="E36" s="242"/>
    </row>
    <row r="37" spans="2:5" ht="12">
      <c r="B37" s="239"/>
      <c r="C37" s="244"/>
      <c r="D37" s="244"/>
      <c r="E37" s="244"/>
    </row>
    <row r="38" spans="2:5" ht="12">
      <c r="B38" s="306"/>
      <c r="C38" s="307"/>
      <c r="D38" s="244"/>
      <c r="E38" s="244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B1">
      <selection activeCell="B4" sqref="B4"/>
    </sheetView>
  </sheetViews>
  <sheetFormatPr defaultColWidth="12" defaultRowHeight="11.25"/>
  <cols>
    <col min="1" max="1" width="5.66015625" style="23" customWidth="1"/>
    <col min="2" max="2" width="32.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101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M8" s="141" t="s">
        <v>0</v>
      </c>
      <c r="N8" s="142"/>
      <c r="O8" s="143" t="s">
        <v>1</v>
      </c>
      <c r="P8" s="144"/>
      <c r="Q8" s="136" t="s">
        <v>44</v>
      </c>
    </row>
    <row r="9" spans="1:17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M9" s="157" t="s">
        <v>74</v>
      </c>
      <c r="N9" s="158"/>
      <c r="O9" s="159"/>
      <c r="P9" s="160"/>
      <c r="Q9" s="151" t="s">
        <v>50</v>
      </c>
    </row>
    <row r="10" spans="1:17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55"/>
      <c r="M10" s="157" t="s">
        <v>80</v>
      </c>
      <c r="N10" s="169" t="s">
        <v>2</v>
      </c>
      <c r="O10" s="170" t="s">
        <v>3</v>
      </c>
      <c r="P10" s="169" t="s">
        <v>4</v>
      </c>
      <c r="Q10" s="160" t="s">
        <v>76</v>
      </c>
    </row>
    <row r="11" spans="1:17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2"/>
      <c r="N11" s="177" t="s">
        <v>5</v>
      </c>
      <c r="O11" s="174" t="s">
        <v>6</v>
      </c>
      <c r="P11" s="177" t="s">
        <v>7</v>
      </c>
      <c r="Q11" s="177" t="s">
        <v>84</v>
      </c>
    </row>
    <row r="12" spans="1:17" ht="13.5" customHeight="1">
      <c r="A12" s="23">
        <v>60665</v>
      </c>
      <c r="B12" s="185" t="s">
        <v>8</v>
      </c>
      <c r="C12" s="186">
        <f>IF(ISERROR('[51]Récolte_N'!$F$8)=TRUE,"",'[51]Récolte_N'!$F$8)</f>
        <v>2165</v>
      </c>
      <c r="D12" s="186">
        <f aca="true" t="shared" si="0" ref="D12:D30">IF(OR(C12="",C12=0),"",(E12/C12)*10)</f>
        <v>49.30715935334873</v>
      </c>
      <c r="E12" s="187">
        <f>IF(ISERROR('[51]Récolte_N'!$H$8)=TRUE,"",'[51]Récolte_N'!$H$8)</f>
        <v>10675</v>
      </c>
      <c r="F12" s="187">
        <f>P12</f>
        <v>14070</v>
      </c>
      <c r="G12" s="188">
        <f>IF(ISERROR('[51]Récolte_N'!$I$8)=TRUE,"",'[51]Récolte_N'!$I$8)</f>
        <v>4150</v>
      </c>
      <c r="H12" s="188">
        <f>Q12</f>
        <v>13225.66</v>
      </c>
      <c r="I12" s="189">
        <f>IF(OR(H12=0,H12=""),"",(G12/H12)-1)</f>
        <v>-0.6862160376117336</v>
      </c>
      <c r="J12" s="190">
        <f>E12-G12</f>
        <v>6525</v>
      </c>
      <c r="K12" s="191">
        <f>P12-H12</f>
        <v>844.3400000000001</v>
      </c>
      <c r="L12" s="299">
        <f>G12-H12</f>
        <v>-9075.66</v>
      </c>
      <c r="M12" s="194" t="s">
        <v>8</v>
      </c>
      <c r="N12" s="186">
        <f>IF(ISERROR('[1]Récolte_N'!$F$8)=TRUE,"",'[1]Récolte_N'!$F$8)</f>
        <v>2235</v>
      </c>
      <c r="O12" s="186">
        <f aca="true" t="shared" si="1" ref="O12:O19">IF(OR(N12="",N12=0),"",(P12/N12)*10)</f>
        <v>62.95302013422819</v>
      </c>
      <c r="P12" s="187">
        <f>IF(ISERROR('[1]Récolte_N'!$H$8)=TRUE,"",'[1]Récolte_N'!$H$8)</f>
        <v>14070</v>
      </c>
      <c r="Q12" s="188">
        <f>'[2]BD'!$AI168</f>
        <v>13225.66</v>
      </c>
    </row>
    <row r="13" spans="1:17" ht="13.5" customHeight="1">
      <c r="A13" s="23">
        <v>7280</v>
      </c>
      <c r="B13" s="198" t="s">
        <v>31</v>
      </c>
      <c r="C13" s="186">
        <f>IF(ISERROR('[52]Récolte_N'!$F$8)=TRUE,"",'[52]Récolte_N'!$F$8)</f>
        <v>0</v>
      </c>
      <c r="D13" s="186">
        <f t="shared" si="0"/>
      </c>
      <c r="E13" s="187">
        <f>IF(ISERROR('[52]Récolte_N'!$H$8)=TRUE,"",'[52]Récolte_N'!$H$8)</f>
        <v>0</v>
      </c>
      <c r="F13" s="187">
        <f>P13</f>
        <v>0</v>
      </c>
      <c r="G13" s="188">
        <f>IF(ISERROR('[52]Récolte_N'!$I$8)=TRUE,"",'[52]Récolte_N'!$I$8)</f>
        <v>0</v>
      </c>
      <c r="H13" s="188">
        <f>Q13</f>
        <v>994.3810000000001</v>
      </c>
      <c r="I13" s="189">
        <f>IF(OR(H13=0,H13=""),"",(G13/H13)-1)</f>
        <v>-1</v>
      </c>
      <c r="J13" s="190">
        <f aca="true" t="shared" si="2" ref="J13:J31">E13-G13</f>
        <v>0</v>
      </c>
      <c r="K13" s="191">
        <f>P13-H13</f>
        <v>-994.3810000000001</v>
      </c>
      <c r="L13" s="299">
        <f>G13-H13</f>
        <v>-994.3810000000001</v>
      </c>
      <c r="M13" s="201" t="s">
        <v>31</v>
      </c>
      <c r="N13" s="186">
        <f>IF(ISERROR('[3]Récolte_N'!$F$8)=TRUE,"",'[3]Récolte_N'!$F$8)</f>
        <v>0</v>
      </c>
      <c r="O13" s="186">
        <f t="shared" si="1"/>
      </c>
      <c r="P13" s="187">
        <f>IF(ISERROR('[3]Récolte_N'!$H$8)=TRUE,"",'[3]Récolte_N'!$H$8)</f>
        <v>0</v>
      </c>
      <c r="Q13" s="188">
        <f>'[2]BD'!$AI169</f>
        <v>994.3810000000001</v>
      </c>
    </row>
    <row r="14" spans="1:17" ht="13.5" customHeight="1">
      <c r="A14" s="23">
        <v>17376</v>
      </c>
      <c r="B14" s="198" t="s">
        <v>9</v>
      </c>
      <c r="C14" s="186">
        <f>IF(ISERROR('[53]Récolte_N'!$F$8)=TRUE,"",'[53]Récolte_N'!$F$8)</f>
        <v>1680</v>
      </c>
      <c r="D14" s="186">
        <f t="shared" si="0"/>
        <v>47</v>
      </c>
      <c r="E14" s="187">
        <f>IF(ISERROR('[53]Récolte_N'!$H$8)=TRUE,"",'[53]Récolte_N'!$H$8)</f>
        <v>7896</v>
      </c>
      <c r="F14" s="204">
        <f>P14</f>
        <v>11310</v>
      </c>
      <c r="G14" s="188">
        <f>IF(ISERROR('[53]Récolte_N'!$I$8)=TRUE,"",'[53]Récolte_N'!$I$8)</f>
        <v>1700</v>
      </c>
      <c r="H14" s="205">
        <f>Q14</f>
        <v>1915.7469999999996</v>
      </c>
      <c r="I14" s="189">
        <f aca="true" t="shared" si="3" ref="I14:I31">IF(OR(H14=0,H14=""),"",(G14/H14)-1)</f>
        <v>-0.11261768907898573</v>
      </c>
      <c r="J14" s="190">
        <f t="shared" si="2"/>
        <v>6196</v>
      </c>
      <c r="K14" s="206">
        <f>P14-H14</f>
        <v>9394.253</v>
      </c>
      <c r="L14" s="299">
        <f>G14-H14</f>
        <v>-215.74699999999962</v>
      </c>
      <c r="M14" s="157" t="s">
        <v>9</v>
      </c>
      <c r="N14" s="186">
        <f>IF(ISERROR('[4]Récolte_N'!$F$8)=TRUE,"",'[4]Récolte_N'!$F$8)</f>
        <v>1950</v>
      </c>
      <c r="O14" s="186">
        <f t="shared" si="1"/>
        <v>58</v>
      </c>
      <c r="P14" s="187">
        <f>IF(ISERROR('[4]Récolte_N'!$H$8)=TRUE,"",'[4]Récolte_N'!$H$8)</f>
        <v>11310</v>
      </c>
      <c r="Q14" s="188">
        <f>'[2]BD'!$AI170</f>
        <v>1915.7469999999996</v>
      </c>
    </row>
    <row r="15" spans="1:17" ht="13.5" customHeight="1">
      <c r="A15" s="23">
        <v>26391</v>
      </c>
      <c r="B15" s="198" t="s">
        <v>28</v>
      </c>
      <c r="C15" s="186">
        <f>IF(ISERROR('[54]Récolte_N'!$F$8)=TRUE,"",'[54]Récolte_N'!$F$8)</f>
        <v>0</v>
      </c>
      <c r="D15" s="186">
        <f t="shared" si="0"/>
      </c>
      <c r="E15" s="187">
        <f>IF(ISERROR('[54]Récolte_N'!$H$8)=TRUE,"",'[54]Récolte_N'!$H$8)</f>
        <v>0</v>
      </c>
      <c r="F15" s="204">
        <f aca="true" t="shared" si="4" ref="F15:F30">P15</f>
        <v>0</v>
      </c>
      <c r="G15" s="188">
        <f>IF(ISERROR('[54]Récolte_N'!$I$8)=TRUE,"",'[54]Récolte_N'!$I$8)</f>
        <v>0</v>
      </c>
      <c r="H15" s="205">
        <f aca="true" t="shared" si="5" ref="H15:H30">Q15</f>
        <v>95.4</v>
      </c>
      <c r="I15" s="189">
        <f t="shared" si="3"/>
        <v>-1</v>
      </c>
      <c r="J15" s="190">
        <f t="shared" si="2"/>
        <v>0</v>
      </c>
      <c r="K15" s="206">
        <f aca="true" t="shared" si="6" ref="K15:K29">P15-H15</f>
        <v>-95.4</v>
      </c>
      <c r="L15" s="299">
        <f aca="true" t="shared" si="7" ref="L15:L20">G16-H16</f>
        <v>-111.16199999999999</v>
      </c>
      <c r="M15" s="157" t="s">
        <v>28</v>
      </c>
      <c r="N15" s="186">
        <f>IF(ISERROR('[5]Récolte_N'!$F$8)=TRUE,"",'[5]Récolte_N'!$F$8)</f>
        <v>0</v>
      </c>
      <c r="O15" s="186">
        <f t="shared" si="1"/>
      </c>
      <c r="P15" s="187">
        <f>IF(ISERROR('[5]Récolte_N'!$H$8)=TRUE,"",'[5]Récolte_N'!$H$8)</f>
        <v>0</v>
      </c>
      <c r="Q15" s="188">
        <f>'[2]BD'!$AI171</f>
        <v>95.4</v>
      </c>
    </row>
    <row r="16" spans="1:17" ht="13.5" customHeight="1">
      <c r="A16" s="23">
        <v>19136</v>
      </c>
      <c r="B16" s="198" t="s">
        <v>10</v>
      </c>
      <c r="C16" s="186">
        <f>IF(ISERROR('[55]Récolte_N'!$F$8)=TRUE,"",'[55]Récolte_N'!$F$8)</f>
        <v>0</v>
      </c>
      <c r="D16" s="186">
        <f t="shared" si="0"/>
      </c>
      <c r="E16" s="187">
        <f>IF(ISERROR('[55]Récolte_N'!$H$8)=TRUE,"",'[55]Récolte_N'!$H$8)</f>
        <v>0</v>
      </c>
      <c r="F16" s="204">
        <f t="shared" si="4"/>
        <v>0</v>
      </c>
      <c r="G16" s="188">
        <f>IF(ISERROR('[55]Récolte_N'!$I$8)=TRUE,"",'[55]Récolte_N'!$I$8)</f>
        <v>0</v>
      </c>
      <c r="H16" s="205">
        <f t="shared" si="5"/>
        <v>111.16199999999999</v>
      </c>
      <c r="I16" s="189">
        <f t="shared" si="3"/>
        <v>-1</v>
      </c>
      <c r="J16" s="190">
        <f t="shared" si="2"/>
        <v>0</v>
      </c>
      <c r="K16" s="206">
        <f t="shared" si="6"/>
        <v>-111.16199999999999</v>
      </c>
      <c r="L16" s="299">
        <f t="shared" si="7"/>
        <v>-298.63</v>
      </c>
      <c r="M16" s="157" t="s">
        <v>10</v>
      </c>
      <c r="N16" s="186">
        <f>IF(ISERROR('[6]Récolte_N'!$F$8)=TRUE,"",'[6]Récolte_N'!$F$8)</f>
        <v>0</v>
      </c>
      <c r="O16" s="186">
        <f t="shared" si="1"/>
      </c>
      <c r="P16" s="187">
        <f>IF(ISERROR('[6]Récolte_N'!$H$8)=TRUE,"",'[6]Récolte_N'!$H$8)</f>
        <v>0</v>
      </c>
      <c r="Q16" s="188">
        <f>'[2]BD'!$AI172</f>
        <v>111.16199999999999</v>
      </c>
    </row>
    <row r="17" spans="1:17" ht="13.5" customHeight="1">
      <c r="A17" s="23">
        <v>1790</v>
      </c>
      <c r="B17" s="198" t="s">
        <v>11</v>
      </c>
      <c r="C17" s="186">
        <f>IF(ISERROR('[56]Récolte_N'!$F$8)=TRUE,"",'[56]Récolte_N'!$F$8)</f>
        <v>100</v>
      </c>
      <c r="D17" s="186">
        <f t="shared" si="0"/>
        <v>60</v>
      </c>
      <c r="E17" s="187">
        <f>IF(ISERROR('[56]Récolte_N'!$H$8)=TRUE,"",'[56]Récolte_N'!$H$8)</f>
        <v>600</v>
      </c>
      <c r="F17" s="204">
        <f t="shared" si="4"/>
        <v>900</v>
      </c>
      <c r="G17" s="188">
        <f>IF(ISERROR('[56]Récolte_N'!$I$8)=TRUE,"",'[56]Récolte_N'!$I$8)</f>
        <v>400</v>
      </c>
      <c r="H17" s="205">
        <f t="shared" si="5"/>
        <v>698.63</v>
      </c>
      <c r="I17" s="189">
        <f t="shared" si="3"/>
        <v>-0.42745086812762123</v>
      </c>
      <c r="J17" s="190">
        <f t="shared" si="2"/>
        <v>200</v>
      </c>
      <c r="K17" s="206">
        <f t="shared" si="6"/>
        <v>201.37</v>
      </c>
      <c r="L17" s="299">
        <f t="shared" si="7"/>
        <v>-5429.645999999993</v>
      </c>
      <c r="M17" s="157" t="s">
        <v>11</v>
      </c>
      <c r="N17" s="186">
        <f>IF(ISERROR('[7]Récolte_N'!$F$8)=TRUE,"",'[7]Récolte_N'!$F$8)</f>
        <v>150</v>
      </c>
      <c r="O17" s="186">
        <f t="shared" si="1"/>
        <v>60</v>
      </c>
      <c r="P17" s="187">
        <f>IF(ISERROR('[7]Récolte_N'!$H$8)=TRUE,"",'[7]Récolte_N'!$H$8)</f>
        <v>900</v>
      </c>
      <c r="Q17" s="188">
        <f>'[2]BD'!$AI173</f>
        <v>698.63</v>
      </c>
    </row>
    <row r="18" spans="1:17" ht="13.5" customHeight="1">
      <c r="A18" s="23" t="s">
        <v>13</v>
      </c>
      <c r="B18" s="198" t="s">
        <v>12</v>
      </c>
      <c r="C18" s="186">
        <f>IF(ISERROR('[57]Récolte_N'!$F$8)=TRUE,"",'[57]Récolte_N'!$F$8)</f>
        <v>7930</v>
      </c>
      <c r="D18" s="186">
        <f t="shared" si="0"/>
        <v>53.46784363177805</v>
      </c>
      <c r="E18" s="187">
        <f>IF(ISERROR('[57]Récolte_N'!$H$8)=TRUE,"",'[57]Récolte_N'!$H$8)</f>
        <v>42400</v>
      </c>
      <c r="F18" s="204">
        <f t="shared" si="4"/>
        <v>48000</v>
      </c>
      <c r="G18" s="188">
        <f>IF(ISERROR('[57]Récolte_N'!$I$8)=TRUE,"",'[57]Récolte_N'!$I$8)</f>
        <v>41500</v>
      </c>
      <c r="H18" s="205">
        <f t="shared" si="5"/>
        <v>46929.64599999999</v>
      </c>
      <c r="I18" s="189">
        <f t="shared" si="3"/>
        <v>-0.11569756993266034</v>
      </c>
      <c r="J18" s="190">
        <f t="shared" si="2"/>
        <v>900</v>
      </c>
      <c r="K18" s="206">
        <f t="shared" si="6"/>
        <v>1070.3540000000066</v>
      </c>
      <c r="L18" s="299">
        <f t="shared" si="7"/>
        <v>17593.670000000013</v>
      </c>
      <c r="M18" s="157" t="s">
        <v>12</v>
      </c>
      <c r="N18" s="186">
        <f>IF(ISERROR('[8]Récolte_N'!$F$8)=TRUE,"",'[8]Récolte_N'!$F$8)</f>
        <v>8880</v>
      </c>
      <c r="O18" s="186">
        <f t="shared" si="1"/>
        <v>54.05405405405405</v>
      </c>
      <c r="P18" s="187">
        <f>IF(ISERROR('[8]Récolte_N'!$H$8)=TRUE,"",'[8]Récolte_N'!$H$8)</f>
        <v>48000</v>
      </c>
      <c r="Q18" s="188">
        <f>'[2]BD'!$AI174</f>
        <v>46929.64599999999</v>
      </c>
    </row>
    <row r="19" spans="1:17" ht="13.5" customHeight="1">
      <c r="A19" s="23" t="s">
        <v>13</v>
      </c>
      <c r="B19" s="198" t="s">
        <v>14</v>
      </c>
      <c r="C19" s="186">
        <f>IF(ISERROR('[58]Récolte_N'!$F$8)=TRUE,"",'[58]Récolte_N'!$F$8)</f>
        <v>42880</v>
      </c>
      <c r="D19" s="186">
        <f t="shared" si="0"/>
        <v>42.152518656716424</v>
      </c>
      <c r="E19" s="187">
        <f>IF(ISERROR('[58]Récolte_N'!$H$8)=TRUE,"",'[58]Récolte_N'!$H$8)</f>
        <v>180750</v>
      </c>
      <c r="F19" s="204">
        <f t="shared" si="4"/>
        <v>162800</v>
      </c>
      <c r="G19" s="188">
        <f>IF(ISERROR('[58]Récolte_N'!$I$8)=TRUE,"",'[58]Récolte_N'!$I$8)</f>
        <v>179750</v>
      </c>
      <c r="H19" s="205">
        <f t="shared" si="5"/>
        <v>162156.33</v>
      </c>
      <c r="I19" s="189">
        <f t="shared" si="3"/>
        <v>0.10849820047111347</v>
      </c>
      <c r="J19" s="190">
        <f t="shared" si="2"/>
        <v>1000</v>
      </c>
      <c r="K19" s="206">
        <f t="shared" si="6"/>
        <v>643.6700000000128</v>
      </c>
      <c r="L19" s="299">
        <f t="shared" si="7"/>
        <v>-162.67000000000007</v>
      </c>
      <c r="M19" s="157" t="s">
        <v>14</v>
      </c>
      <c r="N19" s="186">
        <f>IF(ISERROR('[9]Récolte_N'!$F$8)=TRUE,"",'[9]Récolte_N'!$F$8)</f>
        <v>46400</v>
      </c>
      <c r="O19" s="186">
        <f t="shared" si="1"/>
        <v>35.08620689655173</v>
      </c>
      <c r="P19" s="187">
        <f>IF(ISERROR('[9]Récolte_N'!$H$8)=TRUE,"",'[9]Récolte_N'!$H$8)</f>
        <v>162800</v>
      </c>
      <c r="Q19" s="188">
        <f>'[2]BD'!$AI175</f>
        <v>162156.33</v>
      </c>
    </row>
    <row r="20" spans="1:17" ht="13.5" customHeight="1">
      <c r="A20" s="23" t="s">
        <v>13</v>
      </c>
      <c r="B20" s="198" t="s">
        <v>27</v>
      </c>
      <c r="C20" s="186">
        <f>IF(ISERROR('[59]Récolte_N'!$F$8)=TRUE,"",'[59]Récolte_N'!$F$8)</f>
        <v>425</v>
      </c>
      <c r="D20" s="186">
        <f>IF(OR(C20="",C20=0),"",(E20/C20)*10)</f>
        <v>53.43529411764706</v>
      </c>
      <c r="E20" s="187">
        <f>IF(ISERROR('[59]Récolte_N'!$H$8)=TRUE,"",'[59]Récolte_N'!$H$8)</f>
        <v>2271</v>
      </c>
      <c r="F20" s="204">
        <f t="shared" si="4"/>
        <v>3060</v>
      </c>
      <c r="G20" s="188">
        <f>IF(ISERROR('[59]Récolte_N'!$I$8)=TRUE,"",'[59]Récolte_N'!$I$8)</f>
        <v>1395</v>
      </c>
      <c r="H20" s="205">
        <f t="shared" si="5"/>
        <v>1557.67</v>
      </c>
      <c r="I20" s="189">
        <f t="shared" si="3"/>
        <v>-0.10443161902071685</v>
      </c>
      <c r="J20" s="190">
        <f t="shared" si="2"/>
        <v>876</v>
      </c>
      <c r="K20" s="206">
        <f t="shared" si="6"/>
        <v>1502.33</v>
      </c>
      <c r="L20" s="299">
        <f t="shared" si="7"/>
        <v>-545.5</v>
      </c>
      <c r="M20" s="157" t="s">
        <v>27</v>
      </c>
      <c r="N20" s="186">
        <f>IF(ISERROR('[10]Récolte_N'!$F$8)=TRUE,"",'[10]Récolte_N'!$F$8)</f>
        <v>600</v>
      </c>
      <c r="O20" s="186">
        <f>IF(OR(N20="",N20=0),"",(P20/N20)*10)</f>
        <v>51</v>
      </c>
      <c r="P20" s="187">
        <f>IF(ISERROR('[10]Récolte_N'!$H$8)=TRUE,"",'[10]Récolte_N'!$H$8)</f>
        <v>3060</v>
      </c>
      <c r="Q20" s="188">
        <f>'[2]BD'!$AI176</f>
        <v>1557.67</v>
      </c>
    </row>
    <row r="21" spans="1:17" ht="13.5" customHeight="1">
      <c r="A21" s="23" t="s">
        <v>13</v>
      </c>
      <c r="B21" s="198" t="s">
        <v>15</v>
      </c>
      <c r="C21" s="186">
        <f>IF(ISERROR('[60]Récolte_N'!$F$8)=TRUE,"",'[60]Récolte_N'!$F$8)</f>
        <v>0</v>
      </c>
      <c r="D21" s="186">
        <f>IF(OR(C21="",C21=0),"",(E21/C21)*10)</f>
      </c>
      <c r="E21" s="187">
        <f>IF(ISERROR('[60]Récolte_N'!$H$8)=TRUE,"",'[60]Récolte_N'!$H$8)</f>
        <v>0</v>
      </c>
      <c r="F21" s="204">
        <f t="shared" si="4"/>
        <v>0</v>
      </c>
      <c r="G21" s="188">
        <f>IF(ISERROR('[60]Récolte_N'!$I$8)=TRUE,"",'[60]Récolte_N'!$I$8)</f>
        <v>0</v>
      </c>
      <c r="H21" s="205">
        <f t="shared" si="5"/>
        <v>545.5</v>
      </c>
      <c r="I21" s="189">
        <f t="shared" si="3"/>
        <v>-1</v>
      </c>
      <c r="J21" s="190">
        <f t="shared" si="2"/>
        <v>0</v>
      </c>
      <c r="K21" s="206">
        <f t="shared" si="6"/>
        <v>-545.5</v>
      </c>
      <c r="L21" s="299">
        <f aca="true" t="shared" si="8" ref="L21:L26">G23-H23</f>
        <v>-2736.8</v>
      </c>
      <c r="M21" s="157" t="s">
        <v>15</v>
      </c>
      <c r="N21" s="186">
        <f>IF(ISERROR('[11]Récolte_N'!$F$8)=TRUE,"",'[11]Récolte_N'!$F$8)</f>
        <v>0</v>
      </c>
      <c r="O21" s="186">
        <f>IF(OR(N21="",N21=0),"",(P21/N21)*10)</f>
      </c>
      <c r="P21" s="187">
        <f>IF(ISERROR('[11]Récolte_N'!$H$8)=TRUE,"",'[11]Récolte_N'!$H$8)</f>
        <v>0</v>
      </c>
      <c r="Q21" s="188">
        <f>'[2]BD'!$AI177</f>
        <v>545.5</v>
      </c>
    </row>
    <row r="22" spans="1:17" ht="13.5" customHeight="1">
      <c r="A22" s="23" t="s">
        <v>13</v>
      </c>
      <c r="B22" s="198" t="s">
        <v>29</v>
      </c>
      <c r="C22" s="186">
        <f>IF(ISERROR('[61]Récolte_N'!$F$8)=TRUE,"",'[61]Récolte_N'!$F$8)</f>
        <v>0</v>
      </c>
      <c r="D22" s="186">
        <f>IF(OR(C22="",C22=0),"",(E22/C22)*10)</f>
      </c>
      <c r="E22" s="187">
        <f>IF(ISERROR('[61]Récolte_N'!$H$8)=TRUE,"",'[61]Récolte_N'!$H$8)</f>
        <v>0</v>
      </c>
      <c r="F22" s="204">
        <f t="shared" si="4"/>
        <v>0</v>
      </c>
      <c r="G22" s="188">
        <f>IF(ISERROR('[61]Récolte_N'!$I$8)=TRUE,"",'[61]Récolte_N'!$I$8)</f>
        <v>0</v>
      </c>
      <c r="H22" s="205">
        <f t="shared" si="5"/>
        <v>0</v>
      </c>
      <c r="I22" s="189">
        <f t="shared" si="3"/>
      </c>
      <c r="J22" s="190">
        <f t="shared" si="2"/>
        <v>0</v>
      </c>
      <c r="K22" s="206">
        <f t="shared" si="6"/>
        <v>0</v>
      </c>
      <c r="L22" s="299">
        <f t="shared" si="8"/>
        <v>-84901.57500000001</v>
      </c>
      <c r="M22" s="157" t="s">
        <v>29</v>
      </c>
      <c r="N22" s="186">
        <f>IF(ISERROR('[12]Récolte_N'!$F$8)=TRUE,"",'[12]Récolte_N'!$F$8)</f>
        <v>0</v>
      </c>
      <c r="O22" s="186">
        <f>IF(OR(N22="",N22=0),"",(P22/N22)*10)</f>
      </c>
      <c r="P22" s="187">
        <f>IF(ISERROR('[12]Récolte_N'!$H$8)=TRUE,"",'[12]Récolte_N'!$H$8)</f>
        <v>0</v>
      </c>
      <c r="Q22" s="188">
        <f>'[2]BD'!$AI178</f>
        <v>0</v>
      </c>
    </row>
    <row r="23" spans="1:17" ht="13.5" customHeight="1">
      <c r="A23" s="23" t="s">
        <v>13</v>
      </c>
      <c r="B23" s="198" t="s">
        <v>16</v>
      </c>
      <c r="C23" s="186">
        <f>IF(ISERROR('[62]Récolte_N'!$F$8)=TRUE,"",'[62]Récolte_N'!$F$8)</f>
        <v>0</v>
      </c>
      <c r="D23" s="186">
        <f t="shared" si="0"/>
      </c>
      <c r="E23" s="187">
        <f>IF(ISERROR('[62]Récolte_N'!$H$8)=TRUE,"",'[62]Récolte_N'!$H$8)</f>
        <v>0</v>
      </c>
      <c r="F23" s="204">
        <f t="shared" si="4"/>
        <v>0</v>
      </c>
      <c r="G23" s="188">
        <f>IF(ISERROR('[62]Récolte_N'!$I$8)=TRUE,"",'[62]Récolte_N'!$I$8)</f>
        <v>0</v>
      </c>
      <c r="H23" s="205">
        <f t="shared" si="5"/>
        <v>2736.8</v>
      </c>
      <c r="I23" s="189">
        <f t="shared" si="3"/>
        <v>-1</v>
      </c>
      <c r="J23" s="190">
        <f t="shared" si="2"/>
        <v>0</v>
      </c>
      <c r="K23" s="206">
        <f t="shared" si="6"/>
        <v>-2736.8</v>
      </c>
      <c r="L23" s="299">
        <f t="shared" si="8"/>
        <v>-114714.33299999987</v>
      </c>
      <c r="M23" s="157" t="s">
        <v>16</v>
      </c>
      <c r="N23" s="186">
        <f>IF(ISERROR('[13]Récolte_N'!$F$8)=TRUE,"",'[13]Récolte_N'!$F$8)</f>
        <v>0</v>
      </c>
      <c r="O23" s="186">
        <f aca="true" t="shared" si="9" ref="O23:O30">IF(OR(N23="",N23=0),"",(P23/N23)*10)</f>
      </c>
      <c r="P23" s="187">
        <f>IF(ISERROR('[13]Récolte_N'!$H$8)=TRUE,"",'[13]Récolte_N'!$H$8)</f>
        <v>0</v>
      </c>
      <c r="Q23" s="188">
        <f>'[2]BD'!$AI179</f>
        <v>2736.8</v>
      </c>
    </row>
    <row r="24" spans="1:17" ht="13.5" customHeight="1">
      <c r="A24" s="23" t="s">
        <v>13</v>
      </c>
      <c r="B24" s="198" t="s">
        <v>17</v>
      </c>
      <c r="C24" s="186">
        <f>IF(ISERROR('[63]Récolte_N'!$F$8)=TRUE,"",'[63]Récolte_N'!$F$8)</f>
        <v>24045</v>
      </c>
      <c r="D24" s="186">
        <f t="shared" si="0"/>
        <v>64.25452276980661</v>
      </c>
      <c r="E24" s="187">
        <f>IF(ISERROR('[63]Récolte_N'!$H$8)=TRUE,"",'[63]Récolte_N'!$H$8)</f>
        <v>154500</v>
      </c>
      <c r="F24" s="204">
        <f t="shared" si="4"/>
        <v>227770</v>
      </c>
      <c r="G24" s="188">
        <f>IF(ISERROR('[63]Récolte_N'!$I$8)=TRUE,"",'[63]Récolte_N'!$I$8)</f>
        <v>154500</v>
      </c>
      <c r="H24" s="205">
        <f t="shared" si="5"/>
        <v>239401.575</v>
      </c>
      <c r="I24" s="189">
        <f t="shared" si="3"/>
        <v>-0.35464083726266216</v>
      </c>
      <c r="J24" s="190">
        <f t="shared" si="2"/>
        <v>0</v>
      </c>
      <c r="K24" s="206">
        <f t="shared" si="6"/>
        <v>-11631.575000000012</v>
      </c>
      <c r="L24" s="299">
        <f t="shared" si="8"/>
        <v>-5127.369000000002</v>
      </c>
      <c r="M24" s="157" t="s">
        <v>17</v>
      </c>
      <c r="N24" s="186">
        <f>IF(ISERROR('[14]Récolte_N'!$F$8)=TRUE,"",'[14]Récolte_N'!$F$8)</f>
        <v>32035</v>
      </c>
      <c r="O24" s="186">
        <f t="shared" si="9"/>
        <v>71.10035898236303</v>
      </c>
      <c r="P24" s="187">
        <f>IF(ISERROR('[14]Récolte_N'!$H$8)=TRUE,"",'[14]Récolte_N'!$H$8)</f>
        <v>227770</v>
      </c>
      <c r="Q24" s="188">
        <f>'[2]BD'!$AI180</f>
        <v>239401.575</v>
      </c>
    </row>
    <row r="25" spans="1:17" ht="13.5" customHeight="1">
      <c r="A25" s="23" t="s">
        <v>13</v>
      </c>
      <c r="B25" s="198" t="s">
        <v>18</v>
      </c>
      <c r="C25" s="186">
        <f>IF(ISERROR('[64]Récolte_N'!$F$8)=TRUE,"",'[64]Récolte_N'!$F$8)</f>
        <v>73100</v>
      </c>
      <c r="D25" s="186">
        <f t="shared" si="0"/>
        <v>64.97948016415869</v>
      </c>
      <c r="E25" s="187">
        <f>IF(ISERROR('[64]Récolte_N'!$H$8)=TRUE,"",'[64]Récolte_N'!$H$8)</f>
        <v>475000</v>
      </c>
      <c r="F25" s="204">
        <f t="shared" si="4"/>
        <v>629000</v>
      </c>
      <c r="G25" s="188">
        <f>IF(ISERROR('[64]Récolte_N'!$I$8)=TRUE,"",'[64]Récolte_N'!$I$8)</f>
        <v>475000</v>
      </c>
      <c r="H25" s="205">
        <f t="shared" si="5"/>
        <v>589714.3329999999</v>
      </c>
      <c r="I25" s="189">
        <f t="shared" si="3"/>
        <v>-0.19452525838472357</v>
      </c>
      <c r="J25" s="190">
        <f t="shared" si="2"/>
        <v>0</v>
      </c>
      <c r="K25" s="206">
        <f t="shared" si="6"/>
        <v>39285.66700000013</v>
      </c>
      <c r="L25" s="299">
        <f t="shared" si="8"/>
        <v>-105183.50299999997</v>
      </c>
      <c r="M25" s="157" t="s">
        <v>18</v>
      </c>
      <c r="N25" s="186">
        <f>IF(ISERROR('[15]Récolte_N'!$F$8)=TRUE,"",'[15]Récolte_N'!$F$8)</f>
        <v>103500</v>
      </c>
      <c r="O25" s="186">
        <f t="shared" si="9"/>
        <v>60.772946859903385</v>
      </c>
      <c r="P25" s="187">
        <f>IF(ISERROR('[15]Récolte_N'!$H$8)=TRUE,"",'[15]Récolte_N'!$H$8)</f>
        <v>629000</v>
      </c>
      <c r="Q25" s="188">
        <f>'[2]BD'!$AI181</f>
        <v>589714.3329999999</v>
      </c>
    </row>
    <row r="26" spans="1:17" ht="13.5" customHeight="1">
      <c r="A26" s="23" t="s">
        <v>13</v>
      </c>
      <c r="B26" s="198" t="s">
        <v>19</v>
      </c>
      <c r="C26" s="186">
        <f>IF(ISERROR('[65]Récolte_N'!$F$8)=TRUE,"",'[65]Récolte_N'!$F$8)</f>
        <v>3500</v>
      </c>
      <c r="D26" s="186">
        <f t="shared" si="0"/>
        <v>66</v>
      </c>
      <c r="E26" s="187">
        <f>IF(ISERROR('[65]Récolte_N'!$H$8)=TRUE,"",'[65]Récolte_N'!$H$8)</f>
        <v>23100</v>
      </c>
      <c r="F26" s="204">
        <f t="shared" si="4"/>
        <v>32320</v>
      </c>
      <c r="G26" s="188">
        <f>IF(ISERROR('[65]Récolte_N'!$I$8)=TRUE,"",'[65]Récolte_N'!$I$8)</f>
        <v>23000</v>
      </c>
      <c r="H26" s="205">
        <f t="shared" si="5"/>
        <v>28127.369000000002</v>
      </c>
      <c r="I26" s="189">
        <f t="shared" si="3"/>
        <v>-0.18229109875153993</v>
      </c>
      <c r="J26" s="190">
        <f t="shared" si="2"/>
        <v>100</v>
      </c>
      <c r="K26" s="206">
        <f t="shared" si="6"/>
        <v>4192.630999999998</v>
      </c>
      <c r="L26" s="299">
        <f t="shared" si="8"/>
        <v>102.22000000000003</v>
      </c>
      <c r="M26" s="157" t="s">
        <v>19</v>
      </c>
      <c r="N26" s="186">
        <f>IF(ISERROR('[16]Récolte_N'!$F$8)=TRUE,"",'[16]Récolte_N'!$F$8)</f>
        <v>5050</v>
      </c>
      <c r="O26" s="186">
        <f t="shared" si="9"/>
        <v>64</v>
      </c>
      <c r="P26" s="187">
        <f>IF(ISERROR('[16]Récolte_N'!$H$8)=TRUE,"",'[16]Récolte_N'!$H$8)</f>
        <v>32320</v>
      </c>
      <c r="Q26" s="188">
        <f>'[2]BD'!$AI182</f>
        <v>28127.369000000002</v>
      </c>
    </row>
    <row r="27" spans="1:17" ht="13.5" customHeight="1">
      <c r="A27" s="23" t="s">
        <v>13</v>
      </c>
      <c r="B27" s="198" t="s">
        <v>20</v>
      </c>
      <c r="C27" s="186">
        <f>IF(ISERROR('[66]Récolte_N'!$F$8)=TRUE,"",'[66]Récolte_N'!$F$8)</f>
        <v>34265</v>
      </c>
      <c r="D27" s="186">
        <f t="shared" si="0"/>
        <v>57.90427549978112</v>
      </c>
      <c r="E27" s="187">
        <f>IF(ISERROR('[66]Récolte_N'!$H$8)=TRUE,"",'[66]Récolte_N'!$H$8)</f>
        <v>198409</v>
      </c>
      <c r="F27" s="204">
        <f t="shared" si="4"/>
        <v>327903</v>
      </c>
      <c r="G27" s="188">
        <f>IF(ISERROR('[66]Récolte_N'!$I$8)=TRUE,"",'[66]Récolte_N'!$I$8)</f>
        <v>198409</v>
      </c>
      <c r="H27" s="205">
        <f t="shared" si="5"/>
        <v>303592.50299999997</v>
      </c>
      <c r="I27" s="189">
        <f t="shared" si="3"/>
        <v>-0.34646278139483566</v>
      </c>
      <c r="J27" s="190">
        <f t="shared" si="2"/>
        <v>0</v>
      </c>
      <c r="K27" s="206">
        <f t="shared" si="6"/>
        <v>24310.497000000032</v>
      </c>
      <c r="L27" s="299">
        <f>G30-H30</f>
        <v>-293463.43799999997</v>
      </c>
      <c r="M27" s="157" t="s">
        <v>20</v>
      </c>
      <c r="N27" s="186">
        <f>IF(ISERROR('[17]Récolte_N'!$F$8)=TRUE,"",'[17]Récolte_N'!$F$8)</f>
        <v>51495</v>
      </c>
      <c r="O27" s="186">
        <f t="shared" si="9"/>
        <v>63.67666763763472</v>
      </c>
      <c r="P27" s="187">
        <f>IF(ISERROR('[17]Récolte_N'!$H$8)=TRUE,"",'[17]Récolte_N'!$H$8)</f>
        <v>327903</v>
      </c>
      <c r="Q27" s="188">
        <f>'[2]BD'!$AI183</f>
        <v>303592.50299999997</v>
      </c>
    </row>
    <row r="28" spans="1:17" ht="13.5" customHeight="1">
      <c r="A28" s="23" t="s">
        <v>13</v>
      </c>
      <c r="B28" s="198" t="s">
        <v>21</v>
      </c>
      <c r="C28" s="186">
        <f>IF(ISERROR('[67]Récolte_N'!$F$8)=TRUE,"",'[67]Récolte_N'!$F$8)</f>
        <v>600</v>
      </c>
      <c r="D28" s="186">
        <f t="shared" si="0"/>
        <v>54.699999999999996</v>
      </c>
      <c r="E28" s="187">
        <f>IF(ISERROR('[67]Récolte_N'!$H$8)=TRUE,"",'[67]Récolte_N'!$H$8)</f>
        <v>3282</v>
      </c>
      <c r="F28" s="204">
        <f t="shared" si="4"/>
        <v>4344.360000000001</v>
      </c>
      <c r="G28" s="188">
        <f>IF(ISERROR('[67]Récolte_N'!$I$8)=TRUE,"",'[67]Récolte_N'!$I$8)</f>
        <v>1050</v>
      </c>
      <c r="H28" s="205">
        <f t="shared" si="5"/>
        <v>947.78</v>
      </c>
      <c r="I28" s="189">
        <f t="shared" si="3"/>
        <v>0.10785203317225522</v>
      </c>
      <c r="J28" s="190">
        <f t="shared" si="2"/>
        <v>2232</v>
      </c>
      <c r="K28" s="206">
        <f t="shared" si="6"/>
        <v>3396.580000000001</v>
      </c>
      <c r="L28" s="299">
        <f>G31-H31</f>
        <v>24394.550999999978</v>
      </c>
      <c r="M28" s="157" t="s">
        <v>21</v>
      </c>
      <c r="N28" s="186">
        <f>IF(ISERROR('[18]Récolte_N'!$F$8)=TRUE,"",'[18]Récolte_N'!$F$8)</f>
        <v>883</v>
      </c>
      <c r="O28" s="186">
        <f t="shared" si="9"/>
        <v>49.20000000000001</v>
      </c>
      <c r="P28" s="187">
        <f>IF(ISERROR('[18]Récolte_N'!$H$8)=TRUE,"",'[18]Récolte_N'!$H$8)</f>
        <v>4344.360000000001</v>
      </c>
      <c r="Q28" s="188">
        <f>'[2]BD'!$AI184</f>
        <v>947.78</v>
      </c>
    </row>
    <row r="29" spans="2:17" ht="12.75">
      <c r="B29" s="198" t="s">
        <v>30</v>
      </c>
      <c r="C29" s="186">
        <f>IF(ISERROR('[68]Récolte_N'!$F$8)=TRUE,"",'[68]Récolte_N'!$F$8)</f>
        <v>400</v>
      </c>
      <c r="D29" s="186">
        <f t="shared" si="0"/>
        <v>57</v>
      </c>
      <c r="E29" s="187">
        <f>IF(ISERROR('[68]Récolte_N'!$H$8)=TRUE,"",'[68]Récolte_N'!$H$8)</f>
        <v>2280</v>
      </c>
      <c r="F29" s="204">
        <f t="shared" si="4"/>
        <v>7480</v>
      </c>
      <c r="G29" s="188">
        <f>IF(ISERROR('[68]Récolte_N'!$I$8)=TRUE,"",'[68]Récolte_N'!$I$8)</f>
        <v>2200</v>
      </c>
      <c r="H29" s="205">
        <f t="shared" si="5"/>
        <v>2347.06</v>
      </c>
      <c r="I29" s="189">
        <f t="shared" si="3"/>
        <v>-0.06265711145006947</v>
      </c>
      <c r="J29" s="190">
        <f t="shared" si="2"/>
        <v>80</v>
      </c>
      <c r="K29" s="206">
        <f t="shared" si="6"/>
        <v>5132.9400000000005</v>
      </c>
      <c r="M29" s="157" t="s">
        <v>30</v>
      </c>
      <c r="N29" s="186">
        <f>IF(ISERROR('[19]Récolte_N'!$F$8)=TRUE,"",'[19]Récolte_N'!$F$8)</f>
        <v>1360</v>
      </c>
      <c r="O29" s="186">
        <f t="shared" si="9"/>
        <v>55</v>
      </c>
      <c r="P29" s="187">
        <f>IF(ISERROR('[19]Récolte_N'!$H$8)=TRUE,"",'[19]Récolte_N'!$H$8)</f>
        <v>7480</v>
      </c>
      <c r="Q29" s="188">
        <f>'[2]BD'!$AI185</f>
        <v>2347.06</v>
      </c>
    </row>
    <row r="30" spans="2:17" ht="12.75">
      <c r="B30" s="198" t="s">
        <v>22</v>
      </c>
      <c r="C30" s="186">
        <f>IF(ISERROR('[69]Récolte_N'!$F$8)=TRUE,"",'[69]Récolte_N'!$F$8)</f>
        <v>80147</v>
      </c>
      <c r="D30" s="186">
        <f t="shared" si="0"/>
        <v>46.9308894905611</v>
      </c>
      <c r="E30" s="187">
        <f>IF(ISERROR('[69]Récolte_N'!$H$8)=TRUE,"",'[69]Récolte_N'!$H$8)</f>
        <v>376137</v>
      </c>
      <c r="F30" s="204">
        <f t="shared" si="4"/>
        <v>636057</v>
      </c>
      <c r="G30" s="188">
        <f>IF(ISERROR('[69]Récolte_N'!$I$8)=TRUE,"",'[69]Récolte_N'!$I$8)</f>
        <v>373000</v>
      </c>
      <c r="H30" s="205">
        <f t="shared" si="5"/>
        <v>666463.438</v>
      </c>
      <c r="I30" s="189">
        <f t="shared" si="3"/>
        <v>-0.4403293883317272</v>
      </c>
      <c r="J30" s="190">
        <f t="shared" si="2"/>
        <v>3137</v>
      </c>
      <c r="K30" s="191">
        <f>P30-H30</f>
        <v>-30406.437999999966</v>
      </c>
      <c r="L30" s="299">
        <f>G33-H33</f>
        <v>-581112.4329999997</v>
      </c>
      <c r="M30" s="157" t="s">
        <v>22</v>
      </c>
      <c r="N30" s="186">
        <f>IF(ISERROR('[20]Récolte_N'!$F$8)=TRUE,"",'[20]Récolte_N'!$F$8)</f>
        <v>110238</v>
      </c>
      <c r="O30" s="186">
        <f t="shared" si="9"/>
        <v>57.69852500952485</v>
      </c>
      <c r="P30" s="187">
        <f>IF(ISERROR('[20]Récolte_N'!$H$8)=TRUE,"",'[20]Récolte_N'!$H$8)</f>
        <v>636057</v>
      </c>
      <c r="Q30" s="188">
        <f>'[2]BD'!$AI186</f>
        <v>666463.438</v>
      </c>
    </row>
    <row r="31" spans="2:17" ht="12.75">
      <c r="B31" s="198" t="s">
        <v>23</v>
      </c>
      <c r="C31" s="186">
        <f>IF(ISERROR('[70]Récolte_N'!$F$8)=TRUE,"",'[70]Récolte_N'!$F$8)</f>
        <v>63600</v>
      </c>
      <c r="D31" s="186">
        <f>IF(OR(C31="",C31=0),"",(E31/C31)*10)</f>
        <v>42.742138364779876</v>
      </c>
      <c r="E31" s="187">
        <f>IF(ISERROR('[70]Récolte_N'!$H$8)=TRUE,"",'[70]Récolte_N'!$H$8)</f>
        <v>271840</v>
      </c>
      <c r="F31" s="187">
        <f>P31</f>
        <v>260600</v>
      </c>
      <c r="G31" s="188">
        <f>IF(ISERROR('[70]Récolte_N'!$I$8)=TRUE,"",'[70]Récolte_N'!$I$8)</f>
        <v>267200</v>
      </c>
      <c r="H31" s="188">
        <f>Q31</f>
        <v>242805.44900000002</v>
      </c>
      <c r="I31" s="189">
        <f t="shared" si="3"/>
        <v>0.10046953682658066</v>
      </c>
      <c r="J31" s="190">
        <f t="shared" si="2"/>
        <v>4640</v>
      </c>
      <c r="K31" s="191">
        <f>P31-H31</f>
        <v>17794.550999999978</v>
      </c>
      <c r="M31" s="157" t="s">
        <v>23</v>
      </c>
      <c r="N31" s="186">
        <f>IF(ISERROR('[21]Récolte_N'!$F$8)=TRUE,"",'[21]Récolte_N'!$F$8)</f>
        <v>71600</v>
      </c>
      <c r="O31" s="186">
        <f>IF(OR(N31="",N31=0),"",(P31/N31)*10)</f>
        <v>36.39664804469274</v>
      </c>
      <c r="P31" s="187">
        <f>IF(ISERROR('[21]Récolte_N'!$H$8)=TRUE,"",'[21]Récolte_N'!$H$8)</f>
        <v>260600</v>
      </c>
      <c r="Q31" s="188">
        <f>'[2]BD'!$AI187</f>
        <v>242805.44900000002</v>
      </c>
    </row>
    <row r="32" spans="2:17" ht="12.75">
      <c r="B32" s="146"/>
      <c r="C32" s="207"/>
      <c r="D32" s="207"/>
      <c r="E32" s="53"/>
      <c r="F32" s="208"/>
      <c r="G32" s="209"/>
      <c r="H32" s="59"/>
      <c r="I32" s="210"/>
      <c r="J32" s="211"/>
      <c r="K32" s="212"/>
      <c r="M32" s="157"/>
      <c r="N32" s="214"/>
      <c r="O32" s="214"/>
      <c r="P32" s="214"/>
      <c r="Q32" s="59"/>
    </row>
    <row r="33" spans="2:17" ht="15.75" thickBot="1">
      <c r="B33" s="217" t="s">
        <v>24</v>
      </c>
      <c r="C33" s="218">
        <f>IF(SUM(C12:C31)=0,"",SUM(C12:C31))</f>
        <v>334837</v>
      </c>
      <c r="D33" s="218">
        <f>IF(OR(C33="",C33=0),"",(E33/C33)*10)</f>
        <v>52.23855189241333</v>
      </c>
      <c r="E33" s="218">
        <f>IF(SUM(E12:E31)=0,"",SUM(E12:E31))</f>
        <v>1749140</v>
      </c>
      <c r="F33" s="219">
        <f>IF(SUM(F12:F31)=0,"",SUM(F12:F31))</f>
        <v>2365614.3600000003</v>
      </c>
      <c r="G33" s="220">
        <f>IF(SUM(G12:G31)=0,"",SUM(G12:G31))</f>
        <v>1723254</v>
      </c>
      <c r="H33" s="221">
        <f>IF(SUM(H12:H31)=0,"",SUM(H12:H31))</f>
        <v>2304366.4329999997</v>
      </c>
      <c r="I33" s="222">
        <f>IF(OR(G33=0,G33=""),"",(G33/H33)-1)</f>
        <v>-0.2521788308830134</v>
      </c>
      <c r="J33" s="224">
        <f>SUM(J12:J31)</f>
        <v>25886</v>
      </c>
      <c r="K33" s="224">
        <f>SUM(K12:K31)</f>
        <v>61247.927000000185</v>
      </c>
      <c r="M33" s="227" t="s">
        <v>24</v>
      </c>
      <c r="N33" s="301">
        <f>IF(SUM(N12:N31)=0,"",SUM(N12:N31))</f>
        <v>436376</v>
      </c>
      <c r="O33" s="301">
        <f>IF(OR(N33="",N33=0),"",(P33/N33)*10)</f>
        <v>54.21045978697271</v>
      </c>
      <c r="P33" s="223">
        <f>IF(SUM(P12:P31)=0,"",SUM(P12:P31))</f>
        <v>2365614.3600000003</v>
      </c>
      <c r="Q33" s="221">
        <f>IF(SUM(Q12:Q31)=0,"",SUM(Q12:Q31))</f>
        <v>2304366.4329999997</v>
      </c>
    </row>
    <row r="34" spans="2:10" ht="12.75" thickTop="1">
      <c r="B34" s="234"/>
      <c r="C34" s="235"/>
      <c r="D34" s="235"/>
      <c r="E34" s="235"/>
      <c r="F34" s="235"/>
      <c r="G34" s="235"/>
      <c r="H34" s="236"/>
      <c r="I34" s="237"/>
      <c r="J34" s="238"/>
    </row>
    <row r="35" spans="2:10" ht="12">
      <c r="B35" s="239" t="s">
        <v>47</v>
      </c>
      <c r="C35" s="240">
        <f>N33</f>
        <v>436376</v>
      </c>
      <c r="D35" s="240">
        <f>(E35/C35)*10</f>
        <v>54.21045978697271</v>
      </c>
      <c r="E35" s="240">
        <f>P33</f>
        <v>2365614.3600000003</v>
      </c>
      <c r="G35" s="240">
        <f>Q33</f>
        <v>2304366.4329999997</v>
      </c>
      <c r="H35" s="236"/>
      <c r="I35" s="237"/>
      <c r="J35" s="238"/>
    </row>
    <row r="36" spans="2:10" ht="12">
      <c r="B36" s="239" t="s">
        <v>48</v>
      </c>
      <c r="C36" s="242"/>
      <c r="D36" s="243"/>
      <c r="E36" s="242"/>
      <c r="G36" s="242"/>
      <c r="H36" s="236"/>
      <c r="I36" s="237"/>
      <c r="J36" s="238"/>
    </row>
    <row r="37" spans="2:10" ht="12">
      <c r="B37" s="239" t="s">
        <v>25</v>
      </c>
      <c r="C37" s="244">
        <f>IF(OR(C33="",C33=0),"",(C33/C35)-1)</f>
        <v>-0.23268694886978203</v>
      </c>
      <c r="D37" s="244">
        <f>IF(OR(D33="",D33=0),"",(D33/D35)-1)</f>
        <v>-0.03637504463729446</v>
      </c>
      <c r="E37" s="244">
        <f>IF(OR(E33="",E33=0),"",(E33/E35)-1)</f>
        <v>-0.2605979953554223</v>
      </c>
      <c r="G37" s="244">
        <f>IF(OR(G33="",G33=0),"",(G33/G35)-1)</f>
        <v>-0.2521788308830134</v>
      </c>
      <c r="H37" s="236"/>
      <c r="I37" s="237"/>
      <c r="J37" s="238"/>
    </row>
    <row r="38" ht="11.25" thickBot="1">
      <c r="L38" s="310"/>
    </row>
    <row r="39" spans="2:12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  <c r="L39" s="310"/>
    </row>
    <row r="40" spans="2:8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</row>
    <row r="41" spans="2:8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</row>
    <row r="42" spans="2:8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</row>
    <row r="43" spans="2:8" ht="12">
      <c r="B43" s="146" t="s">
        <v>8</v>
      </c>
      <c r="C43" s="99">
        <f>'[22]BD'!$AI168</f>
        <v>3332.2</v>
      </c>
      <c r="D43" s="52">
        <f>'[2]BD'!$AF168</f>
        <v>10135.53</v>
      </c>
      <c r="E43" s="264">
        <f>IF(OR(G12="",G12=0),"",C43/G12)</f>
        <v>0.8029397590361446</v>
      </c>
      <c r="F43" s="74">
        <f>IF(OR(H12="",H12=0),"",D43/H12)</f>
        <v>0.766353437181963</v>
      </c>
      <c r="G43" s="265">
        <f aca="true" t="shared" si="10" ref="G43:G64">IF(OR(E43="",E43=0),"",(E43-F43)*100)</f>
        <v>3.6586321854181536</v>
      </c>
      <c r="H43" s="236">
        <f>IF(E12="","",(G12/E12))</f>
        <v>0.38875878220140514</v>
      </c>
    </row>
    <row r="44" spans="2:8" ht="12">
      <c r="B44" s="146" t="s">
        <v>31</v>
      </c>
      <c r="C44" s="52">
        <f>'[22]BD'!$AI169</f>
        <v>377.8</v>
      </c>
      <c r="D44" s="52">
        <f>'[2]BD'!$AF169</f>
        <v>941.6210000000001</v>
      </c>
      <c r="E44" s="74">
        <f>IF(OR(G13="",G13=0),"",C44/G13)</f>
      </c>
      <c r="F44" s="74">
        <f>IF(OR(H13="",H13=0),"",D44/H13)</f>
        <v>0.9469418663470038</v>
      </c>
      <c r="G44" s="265">
        <f t="shared" si="10"/>
      </c>
      <c r="H44" s="236" t="e">
        <f>IF(E13="","",(G13/E13))</f>
        <v>#DIV/0!</v>
      </c>
    </row>
    <row r="45" spans="2:8" ht="12">
      <c r="B45" s="146" t="s">
        <v>9</v>
      </c>
      <c r="C45" s="52">
        <f>'[22]BD'!$AI170</f>
        <v>1665.2</v>
      </c>
      <c r="D45" s="52">
        <f>'[2]BD'!$AF170</f>
        <v>1632.5069999999998</v>
      </c>
      <c r="E45" s="74">
        <f aca="true" t="shared" si="11" ref="E45:F62">IF(OR(G14="",G14=0),"",C45/G14)</f>
        <v>0.9795294117647059</v>
      </c>
      <c r="F45" s="74">
        <f t="shared" si="11"/>
        <v>0.852151667208666</v>
      </c>
      <c r="G45" s="265">
        <f t="shared" si="10"/>
        <v>12.73777445560399</v>
      </c>
      <c r="H45" s="236">
        <f>IF(E14="","",(G14/E14))</f>
        <v>0.21529888551165147</v>
      </c>
    </row>
    <row r="46" spans="2:8" ht="12">
      <c r="B46" s="146" t="s">
        <v>28</v>
      </c>
      <c r="C46" s="52">
        <f>'[22]BD'!$AI171</f>
        <v>25.9</v>
      </c>
      <c r="D46" s="52">
        <f>'[2]BD'!$AF171</f>
        <v>95.4</v>
      </c>
      <c r="E46" s="74">
        <f t="shared" si="11"/>
      </c>
      <c r="F46" s="74">
        <f t="shared" si="11"/>
        <v>1</v>
      </c>
      <c r="G46" s="265">
        <f t="shared" si="10"/>
      </c>
      <c r="H46" s="236" t="e">
        <f>IF(E15="","",(G15/E15))</f>
        <v>#DIV/0!</v>
      </c>
    </row>
    <row r="47" spans="2:8" ht="12">
      <c r="B47" s="146" t="s">
        <v>10</v>
      </c>
      <c r="C47" s="52">
        <f>'[22]BD'!$AI172</f>
        <v>3.4</v>
      </c>
      <c r="D47" s="52">
        <f>'[2]BD'!$AF172</f>
        <v>19.562</v>
      </c>
      <c r="E47" s="74">
        <f t="shared" si="11"/>
      </c>
      <c r="F47" s="74">
        <f t="shared" si="11"/>
        <v>0.17597740234972384</v>
      </c>
      <c r="G47" s="265">
        <f t="shared" si="10"/>
      </c>
      <c r="H47" s="236" t="e">
        <f aca="true" t="shared" si="12" ref="H47:H62">IF(E16="","",(G16/E16))</f>
        <v>#DIV/0!</v>
      </c>
    </row>
    <row r="48" spans="2:8" ht="12">
      <c r="B48" s="146" t="s">
        <v>11</v>
      </c>
      <c r="C48" s="52">
        <f>'[22]BD'!$AI173</f>
        <v>29.2</v>
      </c>
      <c r="D48" s="52">
        <f>'[2]BD'!$AF173</f>
        <v>698.63</v>
      </c>
      <c r="E48" s="74">
        <f t="shared" si="11"/>
        <v>0.073</v>
      </c>
      <c r="F48" s="74">
        <f t="shared" si="11"/>
        <v>1</v>
      </c>
      <c r="G48" s="265">
        <f t="shared" si="10"/>
        <v>-92.7</v>
      </c>
      <c r="H48" s="236">
        <f t="shared" si="12"/>
        <v>0.6666666666666666</v>
      </c>
    </row>
    <row r="49" spans="2:8" ht="12">
      <c r="B49" s="146" t="s">
        <v>12</v>
      </c>
      <c r="C49" s="52">
        <f>'[22]BD'!$AI174</f>
        <v>38624.9</v>
      </c>
      <c r="D49" s="52">
        <f>'[2]BD'!$AF174</f>
        <v>44350.80499999999</v>
      </c>
      <c r="E49" s="74">
        <f t="shared" si="11"/>
        <v>0.9307204819277108</v>
      </c>
      <c r="F49" s="74">
        <f t="shared" si="11"/>
        <v>0.9450487864323545</v>
      </c>
      <c r="G49" s="265">
        <f t="shared" si="10"/>
        <v>-1.4328304504643619</v>
      </c>
      <c r="H49" s="236">
        <f t="shared" si="12"/>
        <v>0.9787735849056604</v>
      </c>
    </row>
    <row r="50" spans="2:8" ht="12">
      <c r="B50" s="146" t="s">
        <v>14</v>
      </c>
      <c r="C50" s="52">
        <f>'[22]BD'!$AI175</f>
        <v>178074.7</v>
      </c>
      <c r="D50" s="52">
        <f>'[2]BD'!$AF175</f>
        <v>160327.59400000004</v>
      </c>
      <c r="E50" s="74">
        <f t="shared" si="11"/>
        <v>0.99067983310153</v>
      </c>
      <c r="F50" s="74">
        <f t="shared" si="11"/>
        <v>0.9887223890673899</v>
      </c>
      <c r="G50" s="265">
        <f t="shared" si="10"/>
        <v>0.195744403414011</v>
      </c>
      <c r="H50" s="236">
        <f t="shared" si="12"/>
        <v>0.9944674965421854</v>
      </c>
    </row>
    <row r="51" spans="2:8" ht="12">
      <c r="B51" s="146" t="s">
        <v>27</v>
      </c>
      <c r="C51" s="52">
        <f>'[22]BD'!$AI176</f>
        <v>415.1</v>
      </c>
      <c r="D51" s="52">
        <f>'[2]BD'!$AF176</f>
        <v>1116.23</v>
      </c>
      <c r="E51" s="74">
        <f t="shared" si="11"/>
        <v>0.2975627240143369</v>
      </c>
      <c r="F51" s="74">
        <f t="shared" si="11"/>
        <v>0.7166023612190001</v>
      </c>
      <c r="G51" s="265">
        <f t="shared" si="10"/>
        <v>-41.90396372046632</v>
      </c>
      <c r="H51" s="236">
        <f t="shared" si="12"/>
        <v>0.6142668428005285</v>
      </c>
    </row>
    <row r="52" spans="2:8" ht="12">
      <c r="B52" s="146" t="s">
        <v>15</v>
      </c>
      <c r="C52" s="52">
        <f>'[22]BD'!$AI177</f>
        <v>102.3</v>
      </c>
      <c r="D52" s="52">
        <f>'[2]BD'!$AF177</f>
        <v>545.5</v>
      </c>
      <c r="E52" s="74">
        <f t="shared" si="11"/>
      </c>
      <c r="F52" s="74">
        <f t="shared" si="11"/>
        <v>1</v>
      </c>
      <c r="G52" s="265">
        <f t="shared" si="10"/>
      </c>
      <c r="H52" s="236" t="e">
        <f t="shared" si="12"/>
        <v>#DIV/0!</v>
      </c>
    </row>
    <row r="53" spans="2:8" ht="12">
      <c r="B53" s="146" t="s">
        <v>29</v>
      </c>
      <c r="C53" s="52">
        <f>'[22]BD'!$AI178</f>
        <v>0</v>
      </c>
      <c r="D53" s="52">
        <f>'[2]BD'!$AF178</f>
        <v>0</v>
      </c>
      <c r="E53" s="74">
        <f t="shared" si="11"/>
      </c>
      <c r="F53" s="74">
        <f t="shared" si="11"/>
      </c>
      <c r="G53" s="265">
        <f t="shared" si="10"/>
      </c>
      <c r="H53" s="236" t="e">
        <f t="shared" si="12"/>
        <v>#DIV/0!</v>
      </c>
    </row>
    <row r="54" spans="2:8" ht="12">
      <c r="B54" s="146" t="s">
        <v>16</v>
      </c>
      <c r="C54" s="52">
        <f>'[22]BD'!$AI179</f>
        <v>707.1</v>
      </c>
      <c r="D54" s="52">
        <f>'[2]BD'!$AF179</f>
        <v>273.3</v>
      </c>
      <c r="E54" s="74">
        <f t="shared" si="11"/>
      </c>
      <c r="F54" s="74">
        <f t="shared" si="11"/>
        <v>0.09986115171002631</v>
      </c>
      <c r="G54" s="265">
        <f t="shared" si="10"/>
      </c>
      <c r="H54" s="236" t="e">
        <f t="shared" si="12"/>
        <v>#DIV/0!</v>
      </c>
    </row>
    <row r="55" spans="2:8" ht="12">
      <c r="B55" s="146" t="s">
        <v>17</v>
      </c>
      <c r="C55" s="52">
        <f>'[22]BD'!$AI180</f>
        <v>142280.5</v>
      </c>
      <c r="D55" s="52">
        <f>'[2]BD'!$AF180</f>
        <v>187348.276</v>
      </c>
      <c r="E55" s="74">
        <f t="shared" si="11"/>
        <v>0.9209093851132686</v>
      </c>
      <c r="F55" s="74">
        <f t="shared" si="11"/>
        <v>0.782569103816464</v>
      </c>
      <c r="G55" s="265">
        <f t="shared" si="10"/>
        <v>13.834028129680453</v>
      </c>
      <c r="H55" s="236">
        <f t="shared" si="12"/>
        <v>1</v>
      </c>
    </row>
    <row r="56" spans="2:8" ht="12">
      <c r="B56" s="146" t="s">
        <v>18</v>
      </c>
      <c r="C56" s="52">
        <f>'[22]BD'!$AI181</f>
        <v>444117.8</v>
      </c>
      <c r="D56" s="52">
        <f>'[2]BD'!$AF181</f>
        <v>453159.03</v>
      </c>
      <c r="E56" s="74">
        <f t="shared" si="11"/>
        <v>0.9349848421052631</v>
      </c>
      <c r="F56" s="74">
        <f t="shared" si="11"/>
        <v>0.7684382159997459</v>
      </c>
      <c r="G56" s="265">
        <f t="shared" si="10"/>
        <v>16.654662610551718</v>
      </c>
      <c r="H56" s="236">
        <f t="shared" si="12"/>
        <v>1</v>
      </c>
    </row>
    <row r="57" spans="2:8" ht="12">
      <c r="B57" s="146" t="s">
        <v>19</v>
      </c>
      <c r="C57" s="52">
        <f>'[22]BD'!$AI182</f>
        <v>22889.1</v>
      </c>
      <c r="D57" s="52">
        <f>'[2]BD'!$AF182</f>
        <v>19587.097</v>
      </c>
      <c r="E57" s="74">
        <f t="shared" si="11"/>
        <v>0.9951782608695652</v>
      </c>
      <c r="F57" s="74">
        <f t="shared" si="11"/>
        <v>0.6963714594137831</v>
      </c>
      <c r="G57" s="265">
        <f t="shared" si="10"/>
        <v>29.88068014557821</v>
      </c>
      <c r="H57" s="236">
        <f t="shared" si="12"/>
        <v>0.9956709956709957</v>
      </c>
    </row>
    <row r="58" spans="2:8" ht="12">
      <c r="B58" s="146" t="s">
        <v>20</v>
      </c>
      <c r="C58" s="52">
        <f>'[22]BD'!$AI183</f>
        <v>189112.1</v>
      </c>
      <c r="D58" s="52">
        <f>'[2]BD'!$AF183</f>
        <v>254199.69499999998</v>
      </c>
      <c r="E58" s="74">
        <f t="shared" si="11"/>
        <v>0.9531427505808708</v>
      </c>
      <c r="F58" s="74">
        <f t="shared" si="11"/>
        <v>0.837305574044429</v>
      </c>
      <c r="G58" s="265">
        <f t="shared" si="10"/>
        <v>11.583717653644188</v>
      </c>
      <c r="H58" s="236">
        <f t="shared" si="12"/>
        <v>1</v>
      </c>
    </row>
    <row r="59" spans="2:8" ht="12">
      <c r="B59" s="146" t="s">
        <v>21</v>
      </c>
      <c r="C59" s="52">
        <f>'[22]BD'!$AI184</f>
        <v>987</v>
      </c>
      <c r="D59" s="52">
        <f>'[2]BD'!$AF184</f>
        <v>117.06</v>
      </c>
      <c r="E59" s="74">
        <f t="shared" si="11"/>
        <v>0.94</v>
      </c>
      <c r="F59" s="74">
        <f t="shared" si="11"/>
        <v>0.12350967524108972</v>
      </c>
      <c r="G59" s="265">
        <f t="shared" si="10"/>
        <v>81.64903247589102</v>
      </c>
      <c r="H59" s="236">
        <f>IF(E28="","",(G28/E28))</f>
        <v>0.31992687385740404</v>
      </c>
    </row>
    <row r="60" spans="2:8" ht="12">
      <c r="B60" s="146" t="s">
        <v>30</v>
      </c>
      <c r="C60" s="52">
        <f>'[22]BD'!$AI185</f>
        <v>2158.9</v>
      </c>
      <c r="D60" s="52">
        <f>'[2]BD'!$AF185</f>
        <v>1467.83</v>
      </c>
      <c r="E60" s="74">
        <f t="shared" si="11"/>
        <v>0.9813181818181819</v>
      </c>
      <c r="F60" s="74">
        <f t="shared" si="11"/>
        <v>0.6253909145910203</v>
      </c>
      <c r="G60" s="265">
        <f t="shared" si="10"/>
        <v>35.592726722716165</v>
      </c>
      <c r="H60" s="236">
        <f>IF(E29="","",(G29/E29))</f>
        <v>0.9649122807017544</v>
      </c>
    </row>
    <row r="61" spans="2:8" ht="12">
      <c r="B61" s="146" t="s">
        <v>22</v>
      </c>
      <c r="C61" s="52">
        <f>'[22]BD'!$AI186</f>
        <v>372251.3</v>
      </c>
      <c r="D61" s="52">
        <f>'[2]BD'!$AF186</f>
        <v>547602.551</v>
      </c>
      <c r="E61" s="74">
        <f t="shared" si="11"/>
        <v>0.9979927613941019</v>
      </c>
      <c r="F61" s="74">
        <f t="shared" si="11"/>
        <v>0.8216543020624036</v>
      </c>
      <c r="G61" s="265">
        <f t="shared" si="10"/>
        <v>17.633845933169823</v>
      </c>
      <c r="H61" s="236">
        <f t="shared" si="12"/>
        <v>0.9916599536870874</v>
      </c>
    </row>
    <row r="62" spans="2:8" ht="12">
      <c r="B62" s="146" t="s">
        <v>23</v>
      </c>
      <c r="C62" s="52">
        <f>'[22]BD'!$AI187</f>
        <v>259143</v>
      </c>
      <c r="D62" s="52">
        <f>'[2]BD'!$AF187</f>
        <v>222975.06300000002</v>
      </c>
      <c r="E62" s="74">
        <f t="shared" si="11"/>
        <v>0.9698465568862276</v>
      </c>
      <c r="F62" s="74">
        <f t="shared" si="11"/>
        <v>0.9183280849681426</v>
      </c>
      <c r="G62" s="265">
        <f t="shared" si="10"/>
        <v>5.151847191808501</v>
      </c>
      <c r="H62" s="236">
        <f t="shared" si="12"/>
        <v>0.9829311359623308</v>
      </c>
    </row>
    <row r="63" spans="2:8" ht="12">
      <c r="B63" s="146"/>
      <c r="C63" s="52"/>
      <c r="D63" s="52"/>
      <c r="E63" s="266"/>
      <c r="F63" s="74">
        <f>IF(OR(H32="",H32=0),"",D63/H32)</f>
      </c>
      <c r="G63" s="265"/>
      <c r="H63" s="236"/>
    </row>
    <row r="64" spans="2:8" ht="12.75" thickBot="1">
      <c r="B64" s="267" t="s">
        <v>24</v>
      </c>
      <c r="C64" s="268">
        <f>IF(SUM(C43:C62)=0,"",SUM(C43:C62))</f>
        <v>1656297.5</v>
      </c>
      <c r="D64" s="268">
        <f>IF(SUM(D43:D62)=0,"",SUM(D43:D62))</f>
        <v>1906593.2810000002</v>
      </c>
      <c r="E64" s="269">
        <f>IF(OR(G33="",G33=0),"",C64/G33)</f>
        <v>0.9611453099775192</v>
      </c>
      <c r="F64" s="270">
        <f>IF(OR(H33="",H33=0),"",D64/H33)</f>
        <v>0.8273828561709484</v>
      </c>
      <c r="G64" s="271">
        <f t="shared" si="10"/>
        <v>13.376245380657082</v>
      </c>
      <c r="H64" s="272">
        <f>IF(E33="","",(G33/E33))</f>
        <v>0.9852007272145169</v>
      </c>
    </row>
    <row r="65" ht="10.5">
      <c r="C65" s="311"/>
    </row>
    <row r="69" ht="10.5">
      <c r="E69" s="312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6.66015625" style="120" customWidth="1"/>
    <col min="5" max="5" width="16.66015625" style="119" customWidth="1"/>
    <col min="6" max="6" width="14.16015625" style="119" customWidth="1"/>
    <col min="7" max="7" width="14.66015625" style="119" customWidth="1"/>
    <col min="8" max="8" width="14.6601562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102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spans="1:6" ht="11.25" thickBot="1">
      <c r="A7" s="23">
        <v>1679</v>
      </c>
      <c r="F7" s="313"/>
    </row>
    <row r="8" spans="1:17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M8" s="141" t="s">
        <v>0</v>
      </c>
      <c r="N8" s="142"/>
      <c r="O8" s="143" t="s">
        <v>1</v>
      </c>
      <c r="P8" s="144"/>
      <c r="Q8" s="136" t="s">
        <v>44</v>
      </c>
    </row>
    <row r="9" spans="1:17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M9" s="157" t="s">
        <v>74</v>
      </c>
      <c r="N9" s="158"/>
      <c r="O9" s="159"/>
      <c r="P9" s="160"/>
      <c r="Q9" s="151" t="s">
        <v>50</v>
      </c>
    </row>
    <row r="10" spans="1:17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55"/>
      <c r="M10" s="157" t="s">
        <v>80</v>
      </c>
      <c r="N10" s="169" t="s">
        <v>2</v>
      </c>
      <c r="O10" s="170" t="s">
        <v>3</v>
      </c>
      <c r="P10" s="169" t="s">
        <v>4</v>
      </c>
      <c r="Q10" s="160" t="s">
        <v>76</v>
      </c>
    </row>
    <row r="11" spans="1:17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2"/>
      <c r="N11" s="177" t="s">
        <v>5</v>
      </c>
      <c r="O11" s="174" t="s">
        <v>6</v>
      </c>
      <c r="P11" s="177" t="s">
        <v>7</v>
      </c>
      <c r="Q11" s="177" t="s">
        <v>84</v>
      </c>
    </row>
    <row r="12" spans="1:17" ht="13.5" customHeight="1">
      <c r="A12" s="23">
        <v>60665</v>
      </c>
      <c r="B12" s="185" t="s">
        <v>8</v>
      </c>
      <c r="C12" s="186">
        <f>IF(ISERROR('[51]Récolte_N'!$F$14)=TRUE,"",'[51]Récolte_N'!$F$14)</f>
        <v>1855</v>
      </c>
      <c r="D12" s="186">
        <f aca="true" t="shared" si="0" ref="D12:D31">IF(OR(C12="",C12=0),"",(E12/C12)*10)</f>
        <v>43.530997304582215</v>
      </c>
      <c r="E12" s="187">
        <f>IF(ISERROR('[51]Récolte_N'!$H$14)=TRUE,"",'[51]Récolte_N'!$H$14)</f>
        <v>8075</v>
      </c>
      <c r="F12" s="187">
        <f>P12</f>
        <v>8090</v>
      </c>
      <c r="G12" s="188">
        <f>IF(ISERROR('[51]Récolte_N'!$I$14)=TRUE,"",'[51]Récolte_N'!$I$14)</f>
        <v>2825</v>
      </c>
      <c r="H12" s="188">
        <f>Q12</f>
        <v>3322.7420000000006</v>
      </c>
      <c r="I12" s="189">
        <f>IF(OR(H12=0,H12=""),"",(G12/H12)-1)</f>
        <v>-0.14979856997624263</v>
      </c>
      <c r="J12" s="190">
        <f>E12-G12</f>
        <v>5250</v>
      </c>
      <c r="K12" s="191">
        <f>P12-H12</f>
        <v>4767.258</v>
      </c>
      <c r="L12" s="299"/>
      <c r="M12" s="194" t="s">
        <v>8</v>
      </c>
      <c r="N12" s="186">
        <f>IF(ISERROR('[1]Récolte_N'!$F$14)=TRUE,"",'[1]Récolte_N'!$F$14)</f>
        <v>1800</v>
      </c>
      <c r="O12" s="186">
        <f aca="true" t="shared" si="1" ref="O12:O28">IF(OR(N12="",N12=0),"",(P12/N12)*10)</f>
        <v>44.94444444444444</v>
      </c>
      <c r="P12" s="187">
        <f>IF(ISERROR('[1]Récolte_N'!$H$14)=TRUE,"",'[1]Récolte_N'!$H$14)</f>
        <v>8090</v>
      </c>
      <c r="Q12" s="188">
        <f>'[2]AV'!$AI168</f>
        <v>3322.7420000000006</v>
      </c>
    </row>
    <row r="13" spans="1:17" ht="13.5" customHeight="1">
      <c r="A13" s="23">
        <v>7280</v>
      </c>
      <c r="B13" s="198" t="s">
        <v>31</v>
      </c>
      <c r="C13" s="186">
        <f>IF(ISERROR('[52]Récolte_N'!$F$14)=TRUE,"",'[52]Récolte_N'!$F$14)</f>
        <v>5070</v>
      </c>
      <c r="D13" s="186">
        <f t="shared" si="0"/>
        <v>36.26232741617357</v>
      </c>
      <c r="E13" s="187">
        <f>IF(ISERROR('[52]Récolte_N'!$H$14)=TRUE,"",'[52]Récolte_N'!$H$14)</f>
        <v>18385</v>
      </c>
      <c r="F13" s="187">
        <f>P13</f>
        <v>17951</v>
      </c>
      <c r="G13" s="188">
        <f>IF(ISERROR('[52]Récolte_N'!$I$14)=TRUE,"",'[52]Récolte_N'!$I$14)</f>
        <v>7500</v>
      </c>
      <c r="H13" s="188">
        <f>Q13</f>
        <v>7639.014999999999</v>
      </c>
      <c r="I13" s="189">
        <f>IF(OR(H13=0,H13=""),"",(G13/H13)-1)</f>
        <v>-0.018198026839847725</v>
      </c>
      <c r="J13" s="190">
        <f aca="true" t="shared" si="2" ref="J13:J31">E13-G13</f>
        <v>10885</v>
      </c>
      <c r="K13" s="191">
        <f>P13-H13</f>
        <v>10311.985</v>
      </c>
      <c r="L13" s="299"/>
      <c r="M13" s="201" t="s">
        <v>31</v>
      </c>
      <c r="N13" s="186">
        <f>IF(ISERROR('[3]Récolte_N'!$F$14)=TRUE,"",'[3]Récolte_N'!$F$14)</f>
        <v>4770</v>
      </c>
      <c r="O13" s="186">
        <f t="shared" si="1"/>
        <v>37.63312368972746</v>
      </c>
      <c r="P13" s="187">
        <f>IF(ISERROR('[3]Récolte_N'!$H$14)=TRUE,"",'[3]Récolte_N'!$H$14)</f>
        <v>17951</v>
      </c>
      <c r="Q13" s="188">
        <f>'[2]AV'!$AI169</f>
        <v>7639.014999999999</v>
      </c>
    </row>
    <row r="14" spans="1:17" ht="13.5" customHeight="1">
      <c r="A14" s="23">
        <v>17376</v>
      </c>
      <c r="B14" s="198" t="s">
        <v>9</v>
      </c>
      <c r="C14" s="186">
        <f>IF(ISERROR('[53]Récolte_N'!$F$14)=TRUE,"",'[53]Récolte_N'!$F$14)</f>
        <v>11100</v>
      </c>
      <c r="D14" s="186">
        <f t="shared" si="0"/>
        <v>36.27927927927928</v>
      </c>
      <c r="E14" s="187">
        <f>IF(ISERROR('[53]Récolte_N'!$H$14)=TRUE,"",'[53]Récolte_N'!$H$14)</f>
        <v>40270</v>
      </c>
      <c r="F14" s="204">
        <f>P14</f>
        <v>33380</v>
      </c>
      <c r="G14" s="188">
        <f>IF(ISERROR('[53]Récolte_N'!$I$14)=TRUE,"",'[53]Récolte_N'!$I$14)</f>
        <v>22000</v>
      </c>
      <c r="H14" s="205">
        <f>Q14</f>
        <v>16647.030999999995</v>
      </c>
      <c r="I14" s="189">
        <f aca="true" t="shared" si="3" ref="I14:I31">IF(OR(H14=0,H14=""),"",(G14/H14)-1)</f>
        <v>0.32155697913940373</v>
      </c>
      <c r="J14" s="190">
        <f t="shared" si="2"/>
        <v>18270</v>
      </c>
      <c r="K14" s="206">
        <f>P14-H14</f>
        <v>16732.969000000005</v>
      </c>
      <c r="L14" s="299"/>
      <c r="M14" s="157" t="s">
        <v>9</v>
      </c>
      <c r="N14" s="186">
        <f>IF(ISERROR('[4]Récolte_N'!$F$14)=TRUE,"",'[4]Récolte_N'!$F$14)</f>
        <v>8500</v>
      </c>
      <c r="O14" s="186">
        <f t="shared" si="1"/>
        <v>39.27058823529412</v>
      </c>
      <c r="P14" s="187">
        <f>IF(ISERROR('[4]Récolte_N'!$H$14)=TRUE,"",'[4]Récolte_N'!$H$14)</f>
        <v>33380</v>
      </c>
      <c r="Q14" s="188">
        <f>'[2]AV'!$AI170</f>
        <v>16647.030999999995</v>
      </c>
    </row>
    <row r="15" spans="1:17" ht="13.5" customHeight="1">
      <c r="A15" s="23">
        <v>26391</v>
      </c>
      <c r="B15" s="198" t="s">
        <v>28</v>
      </c>
      <c r="C15" s="186">
        <f>IF(ISERROR('[54]Récolte_N'!$F$14)=TRUE,"",'[54]Récolte_N'!$F$14)</f>
        <v>1550</v>
      </c>
      <c r="D15" s="186">
        <f>IF(OR(C15="",C15=0),"",(E15/C15)*10)</f>
        <v>40</v>
      </c>
      <c r="E15" s="187">
        <f>IF(ISERROR('[54]Récolte_N'!$H$14)=TRUE,"",'[54]Récolte_N'!$H$14)</f>
        <v>6200</v>
      </c>
      <c r="F15" s="204">
        <f aca="true" t="shared" si="4" ref="F15:F30">P15</f>
        <v>6556.5</v>
      </c>
      <c r="G15" s="188">
        <f>IF(ISERROR('[54]Récolte_N'!$I$14)=TRUE,"",'[54]Récolte_N'!$I$14)</f>
        <v>2500</v>
      </c>
      <c r="H15" s="205">
        <f aca="true" t="shared" si="5" ref="H15:H30">Q15</f>
        <v>2740.7280000000005</v>
      </c>
      <c r="I15" s="189">
        <f t="shared" si="3"/>
        <v>-0.0878335974967237</v>
      </c>
      <c r="J15" s="190">
        <f t="shared" si="2"/>
        <v>3700</v>
      </c>
      <c r="K15" s="206">
        <f aca="true" t="shared" si="6" ref="K15:K30">P15-H15</f>
        <v>3815.7719999999995</v>
      </c>
      <c r="L15" s="299"/>
      <c r="M15" s="157" t="s">
        <v>28</v>
      </c>
      <c r="N15" s="186">
        <f>IF(ISERROR('[5]Récolte_N'!$F$14)=TRUE,"",'[5]Récolte_N'!$F$14)</f>
        <v>1395</v>
      </c>
      <c r="O15" s="186">
        <f t="shared" si="1"/>
        <v>47</v>
      </c>
      <c r="P15" s="187">
        <f>IF(ISERROR('[5]Récolte_N'!$H$14)=TRUE,"",'[5]Récolte_N'!$H$14)</f>
        <v>6556.5</v>
      </c>
      <c r="Q15" s="188">
        <f>'[2]AV'!$AI171</f>
        <v>2740.7280000000005</v>
      </c>
    </row>
    <row r="16" spans="1:17" ht="13.5" customHeight="1">
      <c r="A16" s="23">
        <v>19136</v>
      </c>
      <c r="B16" s="198" t="s">
        <v>10</v>
      </c>
      <c r="C16" s="186">
        <f>IF(ISERROR('[55]Récolte_N'!$F$14)=TRUE,"",'[55]Récolte_N'!$F$14)</f>
        <v>3800</v>
      </c>
      <c r="D16" s="186">
        <f t="shared" si="0"/>
        <v>65</v>
      </c>
      <c r="E16" s="187">
        <f>IF(ISERROR('[55]Récolte_N'!$H$14)=TRUE,"",'[55]Récolte_N'!$H$14)</f>
        <v>24700</v>
      </c>
      <c r="F16" s="204">
        <f t="shared" si="4"/>
        <v>15360</v>
      </c>
      <c r="G16" s="188">
        <f>IF(ISERROR('[55]Récolte_N'!$I$14)=TRUE,"",'[55]Récolte_N'!$I$14)</f>
        <v>14000</v>
      </c>
      <c r="H16" s="205">
        <f t="shared" si="5"/>
        <v>6414.138</v>
      </c>
      <c r="I16" s="189">
        <f t="shared" si="3"/>
        <v>1.1826783271579129</v>
      </c>
      <c r="J16" s="190">
        <f t="shared" si="2"/>
        <v>10700</v>
      </c>
      <c r="K16" s="206">
        <f t="shared" si="6"/>
        <v>8945.862000000001</v>
      </c>
      <c r="L16" s="299"/>
      <c r="M16" s="157" t="s">
        <v>10</v>
      </c>
      <c r="N16" s="186">
        <f>IF(ISERROR('[6]Récolte_N'!$F$14)=TRUE,"",'[6]Récolte_N'!$F$14)</f>
        <v>2560</v>
      </c>
      <c r="O16" s="186">
        <f t="shared" si="1"/>
        <v>60</v>
      </c>
      <c r="P16" s="187">
        <f>IF(ISERROR('[6]Récolte_N'!$H$14)=TRUE,"",'[6]Récolte_N'!$H$14)</f>
        <v>15360</v>
      </c>
      <c r="Q16" s="188">
        <f>'[2]AV'!$AI172</f>
        <v>6414.138</v>
      </c>
    </row>
    <row r="17" spans="1:17" ht="13.5" customHeight="1">
      <c r="A17" s="23">
        <v>1790</v>
      </c>
      <c r="B17" s="198" t="s">
        <v>11</v>
      </c>
      <c r="C17" s="186">
        <f>IF(ISERROR('[56]Récolte_N'!$F$14)=TRUE,"",'[56]Récolte_N'!$F$14)</f>
        <v>4300</v>
      </c>
      <c r="D17" s="186">
        <f t="shared" si="0"/>
        <v>63.72093023255814</v>
      </c>
      <c r="E17" s="187">
        <f>IF(ISERROR('[56]Récolte_N'!$H$14)=TRUE,"",'[56]Récolte_N'!$H$14)</f>
        <v>27400</v>
      </c>
      <c r="F17" s="204">
        <f t="shared" si="4"/>
        <v>17400</v>
      </c>
      <c r="G17" s="188">
        <f>IF(ISERROR('[56]Récolte_N'!$I$14)=TRUE,"",'[56]Récolte_N'!$I$14)</f>
        <v>20200</v>
      </c>
      <c r="H17" s="205">
        <f t="shared" si="5"/>
        <v>13578.318999999998</v>
      </c>
      <c r="I17" s="189">
        <f t="shared" si="3"/>
        <v>0.48766574124528983</v>
      </c>
      <c r="J17" s="190">
        <f t="shared" si="2"/>
        <v>7200</v>
      </c>
      <c r="K17" s="206">
        <f t="shared" si="6"/>
        <v>3821.6810000000023</v>
      </c>
      <c r="L17" s="299"/>
      <c r="M17" s="157" t="s">
        <v>11</v>
      </c>
      <c r="N17" s="186">
        <f>IF(ISERROR('[7]Récolte_N'!$F$14)=TRUE,"",'[7]Récolte_N'!$F$14)</f>
        <v>2900</v>
      </c>
      <c r="O17" s="186">
        <f t="shared" si="1"/>
        <v>60</v>
      </c>
      <c r="P17" s="187">
        <f>IF(ISERROR('[7]Récolte_N'!$H$14)=TRUE,"",'[7]Récolte_N'!$H$14)</f>
        <v>17400</v>
      </c>
      <c r="Q17" s="188">
        <f>'[2]AV'!$AI173</f>
        <v>13578.318999999998</v>
      </c>
    </row>
    <row r="18" spans="1:17" ht="13.5" customHeight="1">
      <c r="A18" s="23" t="s">
        <v>13</v>
      </c>
      <c r="B18" s="198" t="s">
        <v>12</v>
      </c>
      <c r="C18" s="186">
        <f>IF(ISERROR('[57]Récolte_N'!$F$14)=TRUE,"",'[57]Récolte_N'!$F$14)</f>
        <v>2320</v>
      </c>
      <c r="D18" s="186">
        <f t="shared" si="0"/>
        <v>35.172413793103445</v>
      </c>
      <c r="E18" s="187">
        <f>IF(ISERROR('[57]Récolte_N'!$H$14)=TRUE,"",'[57]Récolte_N'!$H$14)</f>
        <v>8160</v>
      </c>
      <c r="F18" s="204">
        <f t="shared" si="4"/>
        <v>7670</v>
      </c>
      <c r="G18" s="188">
        <f>IF(ISERROR('[57]Récolte_N'!$I$14)=TRUE,"",'[57]Récolte_N'!$I$14)</f>
        <v>3200</v>
      </c>
      <c r="H18" s="205">
        <f t="shared" si="5"/>
        <v>3820.8390000000004</v>
      </c>
      <c r="I18" s="189">
        <f t="shared" si="3"/>
        <v>-0.16248761070539752</v>
      </c>
      <c r="J18" s="190">
        <f t="shared" si="2"/>
        <v>4960</v>
      </c>
      <c r="K18" s="206">
        <f t="shared" si="6"/>
        <v>3849.1609999999996</v>
      </c>
      <c r="L18" s="299"/>
      <c r="M18" s="157" t="s">
        <v>12</v>
      </c>
      <c r="N18" s="186">
        <f>IF(ISERROR('[8]Récolte_N'!$F$14)=TRUE,"",'[8]Récolte_N'!$F$14)</f>
        <v>1800</v>
      </c>
      <c r="O18" s="186">
        <f t="shared" si="1"/>
        <v>42.611111111111114</v>
      </c>
      <c r="P18" s="187">
        <f>IF(ISERROR('[8]Récolte_N'!$H$14)=TRUE,"",'[8]Récolte_N'!$H$14)</f>
        <v>7670</v>
      </c>
      <c r="Q18" s="188">
        <f>'[2]AV'!$AI174</f>
        <v>3820.8390000000004</v>
      </c>
    </row>
    <row r="19" spans="1:17" ht="13.5" customHeight="1">
      <c r="A19" s="23" t="s">
        <v>13</v>
      </c>
      <c r="B19" s="198" t="s">
        <v>14</v>
      </c>
      <c r="C19" s="186">
        <f>IF(ISERROR('[58]Récolte_N'!$F$14)=TRUE,"",'[58]Récolte_N'!$F$14)</f>
        <v>1650</v>
      </c>
      <c r="D19" s="186">
        <f t="shared" si="0"/>
        <v>24.696969696969695</v>
      </c>
      <c r="E19" s="187">
        <f>IF(ISERROR('[58]Récolte_N'!$H$14)=TRUE,"",'[58]Récolte_N'!$H$14)</f>
        <v>4075</v>
      </c>
      <c r="F19" s="204">
        <f t="shared" si="4"/>
        <v>4450</v>
      </c>
      <c r="G19" s="188">
        <f>IF(ISERROR('[58]Récolte_N'!$I$14)=TRUE,"",'[58]Récolte_N'!$I$14)</f>
        <v>375</v>
      </c>
      <c r="H19" s="205">
        <f t="shared" si="5"/>
        <v>718.6830000000001</v>
      </c>
      <c r="I19" s="189">
        <f t="shared" si="3"/>
        <v>-0.4782122298704715</v>
      </c>
      <c r="J19" s="190">
        <f t="shared" si="2"/>
        <v>3700</v>
      </c>
      <c r="K19" s="206">
        <f t="shared" si="6"/>
        <v>3731.317</v>
      </c>
      <c r="L19" s="299"/>
      <c r="M19" s="157" t="s">
        <v>14</v>
      </c>
      <c r="N19" s="186">
        <f>IF(ISERROR('[9]Récolte_N'!$F$14)=TRUE,"",'[9]Récolte_N'!$F$14)</f>
        <v>1800</v>
      </c>
      <c r="O19" s="186">
        <f t="shared" si="1"/>
        <v>24.72222222222222</v>
      </c>
      <c r="P19" s="187">
        <f>IF(ISERROR('[9]Récolte_N'!$H$14)=TRUE,"",'[9]Récolte_N'!$H$14)</f>
        <v>4450</v>
      </c>
      <c r="Q19" s="188">
        <f>'[2]AV'!$AI175</f>
        <v>718.6830000000001</v>
      </c>
    </row>
    <row r="20" spans="1:17" ht="13.5" customHeight="1">
      <c r="A20" s="23" t="s">
        <v>13</v>
      </c>
      <c r="B20" s="198" t="s">
        <v>27</v>
      </c>
      <c r="C20" s="186">
        <f>IF(ISERROR('[59]Récolte_N'!$F$14)=TRUE,"",'[59]Récolte_N'!$F$14)</f>
        <v>6000</v>
      </c>
      <c r="D20" s="186">
        <f>IF(OR(C20="",C20=0),"",(E20/C20)*10)</f>
        <v>52.980000000000004</v>
      </c>
      <c r="E20" s="187">
        <f>IF(ISERROR('[59]Récolte_N'!$H$14)=TRUE,"",'[59]Récolte_N'!$H$14)</f>
        <v>31788</v>
      </c>
      <c r="F20" s="204">
        <f t="shared" si="4"/>
        <v>19406</v>
      </c>
      <c r="G20" s="188">
        <f>IF(ISERROR('[59]Récolte_N'!$I$14)=TRUE,"",'[59]Récolte_N'!$I$14)</f>
        <v>22200</v>
      </c>
      <c r="H20" s="205">
        <f t="shared" si="5"/>
        <v>15478.822</v>
      </c>
      <c r="I20" s="189">
        <f t="shared" si="3"/>
        <v>0.4342176685021637</v>
      </c>
      <c r="J20" s="190">
        <f t="shared" si="2"/>
        <v>9588</v>
      </c>
      <c r="K20" s="206">
        <f t="shared" si="6"/>
        <v>3927.178</v>
      </c>
      <c r="L20" s="299"/>
      <c r="M20" s="157" t="s">
        <v>27</v>
      </c>
      <c r="N20" s="186">
        <f>IF(ISERROR('[10]Récolte_N'!$F$14)=TRUE,"",'[10]Récolte_N'!$F$14)</f>
        <v>3990</v>
      </c>
      <c r="O20" s="186">
        <f t="shared" si="1"/>
        <v>48.636591478696744</v>
      </c>
      <c r="P20" s="187">
        <f>IF(ISERROR('[10]Récolte_N'!$H$14)=TRUE,"",'[10]Récolte_N'!$H$14)</f>
        <v>19406</v>
      </c>
      <c r="Q20" s="188">
        <f>'[2]AV'!$AI176</f>
        <v>15478.822</v>
      </c>
    </row>
    <row r="21" spans="1:17" ht="13.5" customHeight="1">
      <c r="A21" s="23" t="s">
        <v>13</v>
      </c>
      <c r="B21" s="198" t="s">
        <v>15</v>
      </c>
      <c r="C21" s="186">
        <f>IF(ISERROR('[60]Récolte_N'!$F$14)=TRUE,"",'[60]Récolte_N'!$F$14)</f>
        <v>4290</v>
      </c>
      <c r="D21" s="186">
        <f>IF(OR(C21="",C21=0),"",(E21/C21)*10)</f>
        <v>37.06293706293706</v>
      </c>
      <c r="E21" s="187">
        <f>IF(ISERROR('[60]Récolte_N'!$H$14)=TRUE,"",'[60]Récolte_N'!$H$14)</f>
        <v>15900</v>
      </c>
      <c r="F21" s="204">
        <f t="shared" si="4"/>
        <v>25088</v>
      </c>
      <c r="G21" s="188">
        <f>IF(ISERROR('[60]Récolte_N'!$I$14)=TRUE,"",'[60]Récolte_N'!$I$14)</f>
        <v>7000</v>
      </c>
      <c r="H21" s="205">
        <f t="shared" si="5"/>
        <v>11405.510999999999</v>
      </c>
      <c r="I21" s="189">
        <f t="shared" si="3"/>
        <v>-0.3862616063410047</v>
      </c>
      <c r="J21" s="190">
        <f t="shared" si="2"/>
        <v>8900</v>
      </c>
      <c r="K21" s="206">
        <f t="shared" si="6"/>
        <v>13682.489000000001</v>
      </c>
      <c r="L21" s="299"/>
      <c r="M21" s="157" t="s">
        <v>15</v>
      </c>
      <c r="N21" s="186">
        <f>IF(ISERROR('[11]Récolte_N'!$F$14)=TRUE,"",'[11]Récolte_N'!$F$14)</f>
        <v>4975</v>
      </c>
      <c r="O21" s="186">
        <f t="shared" si="1"/>
        <v>50.42814070351759</v>
      </c>
      <c r="P21" s="187">
        <f>IF(ISERROR('[11]Récolte_N'!$H$14)=TRUE,"",'[11]Récolte_N'!$H$14)</f>
        <v>25088</v>
      </c>
      <c r="Q21" s="188">
        <f>'[2]AV'!$AI177</f>
        <v>11405.510999999999</v>
      </c>
    </row>
    <row r="22" spans="1:17" ht="13.5" customHeight="1">
      <c r="A22" s="23" t="s">
        <v>13</v>
      </c>
      <c r="B22" s="198" t="s">
        <v>29</v>
      </c>
      <c r="C22" s="186">
        <f>IF(ISERROR('[61]Récolte_N'!$F$14)=TRUE,"",'[61]Récolte_N'!$F$14)</f>
        <v>600</v>
      </c>
      <c r="D22" s="186">
        <f>IF(OR(C22="",C22=0),"",(E22/C22)*10)</f>
        <v>45</v>
      </c>
      <c r="E22" s="187">
        <f>IF(ISERROR('[61]Récolte_N'!$H$14)=TRUE,"",'[61]Récolte_N'!$H$14)</f>
        <v>2700</v>
      </c>
      <c r="F22" s="204">
        <f t="shared" si="4"/>
        <v>3250</v>
      </c>
      <c r="G22" s="188">
        <f>IF(ISERROR('[61]Récolte_N'!$I$14)=TRUE,"",'[61]Récolte_N'!$I$14)</f>
        <v>600</v>
      </c>
      <c r="H22" s="205">
        <f t="shared" si="5"/>
        <v>1089.89</v>
      </c>
      <c r="I22" s="189">
        <f t="shared" si="3"/>
        <v>-0.4494857279174963</v>
      </c>
      <c r="J22" s="190">
        <f t="shared" si="2"/>
        <v>2100</v>
      </c>
      <c r="K22" s="206">
        <f t="shared" si="6"/>
        <v>2160.1099999999997</v>
      </c>
      <c r="L22" s="299"/>
      <c r="M22" s="157" t="s">
        <v>29</v>
      </c>
      <c r="N22" s="186">
        <f>IF(ISERROR('[12]Récolte_N'!$F$14)=TRUE,"",'[12]Récolte_N'!$F$14)</f>
        <v>720</v>
      </c>
      <c r="O22" s="186">
        <f t="shared" si="1"/>
        <v>45.13888888888889</v>
      </c>
      <c r="P22" s="187">
        <f>IF(ISERROR('[12]Récolte_N'!$H$14)=TRUE,"",'[12]Récolte_N'!$H$14)</f>
        <v>3250</v>
      </c>
      <c r="Q22" s="188">
        <f>'[2]AV'!$AI178</f>
        <v>1089.89</v>
      </c>
    </row>
    <row r="23" spans="1:17" ht="13.5" customHeight="1">
      <c r="A23" s="23" t="s">
        <v>13</v>
      </c>
      <c r="B23" s="198" t="s">
        <v>16</v>
      </c>
      <c r="C23" s="186">
        <f>IF(ISERROR('[62]Récolte_N'!$F$14)=TRUE,"",'[62]Récolte_N'!$F$14)</f>
        <v>10790</v>
      </c>
      <c r="D23" s="186">
        <f t="shared" si="0"/>
        <v>56.54355885078776</v>
      </c>
      <c r="E23" s="187">
        <f>IF(ISERROR('[62]Récolte_N'!$H$14)=TRUE,"",'[62]Récolte_N'!$H$14)</f>
        <v>61010.5</v>
      </c>
      <c r="F23" s="204">
        <f t="shared" si="4"/>
        <v>54537</v>
      </c>
      <c r="G23" s="188">
        <f>IF(ISERROR('[62]Récolte_N'!$I$14)=TRUE,"",'[62]Récolte_N'!$I$14)</f>
        <v>40000</v>
      </c>
      <c r="H23" s="205">
        <f t="shared" si="5"/>
        <v>31604.06799999999</v>
      </c>
      <c r="I23" s="189">
        <f t="shared" si="3"/>
        <v>0.26565985113055746</v>
      </c>
      <c r="J23" s="190">
        <f t="shared" si="2"/>
        <v>21010.5</v>
      </c>
      <c r="K23" s="206">
        <f t="shared" si="6"/>
        <v>22932.93200000001</v>
      </c>
      <c r="L23" s="299"/>
      <c r="M23" s="157" t="s">
        <v>16</v>
      </c>
      <c r="N23" s="186">
        <f>IF(ISERROR('[13]Récolte_N'!$F$14)=TRUE,"",'[13]Récolte_N'!$F$14)</f>
        <v>10290</v>
      </c>
      <c r="O23" s="186">
        <f t="shared" si="1"/>
        <v>53</v>
      </c>
      <c r="P23" s="187">
        <f>IF(ISERROR('[13]Récolte_N'!$H$14)=TRUE,"",'[13]Récolte_N'!$H$14)</f>
        <v>54537</v>
      </c>
      <c r="Q23" s="188">
        <f>'[2]AV'!$AI179</f>
        <v>31604.06799999999</v>
      </c>
    </row>
    <row r="24" spans="1:17" ht="13.5" customHeight="1">
      <c r="A24" s="23" t="s">
        <v>13</v>
      </c>
      <c r="B24" s="198" t="s">
        <v>17</v>
      </c>
      <c r="C24" s="186">
        <f>IF(ISERROR('[63]Récolte_N'!$F$14)=TRUE,"",'[63]Récolte_N'!$F$14)</f>
        <v>5320</v>
      </c>
      <c r="D24" s="186">
        <f t="shared" si="0"/>
        <v>51.04323308270676</v>
      </c>
      <c r="E24" s="187">
        <f>IF(ISERROR('[63]Récolte_N'!$H$14)=TRUE,"",'[63]Récolte_N'!$H$14)</f>
        <v>27155</v>
      </c>
      <c r="F24" s="204">
        <f t="shared" si="4"/>
        <v>29945</v>
      </c>
      <c r="G24" s="188">
        <f>IF(ISERROR('[63]Récolte_N'!$I$14)=TRUE,"",'[63]Récolte_N'!$I$14)</f>
        <v>14000</v>
      </c>
      <c r="H24" s="205">
        <f t="shared" si="5"/>
        <v>13869.84</v>
      </c>
      <c r="I24" s="189">
        <f t="shared" si="3"/>
        <v>0.009384390879779492</v>
      </c>
      <c r="J24" s="190">
        <f t="shared" si="2"/>
        <v>13155</v>
      </c>
      <c r="K24" s="206">
        <f t="shared" si="6"/>
        <v>16075.16</v>
      </c>
      <c r="L24" s="299"/>
      <c r="M24" s="157" t="s">
        <v>17</v>
      </c>
      <c r="N24" s="186">
        <f>IF(ISERROR('[14]Récolte_N'!$F$14)=TRUE,"",'[14]Récolte_N'!$F$14)</f>
        <v>5370</v>
      </c>
      <c r="O24" s="186">
        <f t="shared" si="1"/>
        <v>55.7635009310987</v>
      </c>
      <c r="P24" s="187">
        <f>IF(ISERROR('[14]Récolte_N'!$H$14)=TRUE,"",'[14]Récolte_N'!$H$14)</f>
        <v>29945</v>
      </c>
      <c r="Q24" s="188">
        <f>'[2]AV'!$AI180</f>
        <v>13869.84</v>
      </c>
    </row>
    <row r="25" spans="1:17" ht="13.5" customHeight="1">
      <c r="A25" s="23" t="s">
        <v>13</v>
      </c>
      <c r="B25" s="198" t="s">
        <v>18</v>
      </c>
      <c r="C25" s="186">
        <f>IF(ISERROR('[64]Récolte_N'!$F$14)=TRUE,"",'[64]Récolte_N'!$F$14)</f>
        <v>11000</v>
      </c>
      <c r="D25" s="186">
        <f t="shared" si="0"/>
        <v>48.63636363636363</v>
      </c>
      <c r="E25" s="187">
        <f>IF(ISERROR('[64]Récolte_N'!$H$14)=TRUE,"",'[64]Récolte_N'!$H$14)</f>
        <v>53500</v>
      </c>
      <c r="F25" s="204">
        <f t="shared" si="4"/>
        <v>45000</v>
      </c>
      <c r="G25" s="188">
        <f>IF(ISERROR('[64]Récolte_N'!$I$14)=TRUE,"",'[64]Récolte_N'!$I$14)</f>
        <v>27000</v>
      </c>
      <c r="H25" s="205">
        <f t="shared" si="5"/>
        <v>25447.722999999998</v>
      </c>
      <c r="I25" s="189">
        <f t="shared" si="3"/>
        <v>0.060998659880100226</v>
      </c>
      <c r="J25" s="190">
        <f t="shared" si="2"/>
        <v>26500</v>
      </c>
      <c r="K25" s="206">
        <f t="shared" si="6"/>
        <v>19552.277000000002</v>
      </c>
      <c r="L25" s="299"/>
      <c r="M25" s="157" t="s">
        <v>18</v>
      </c>
      <c r="N25" s="186">
        <f>IF(ISERROR('[15]Récolte_N'!$F$14)=TRUE,"",'[15]Récolte_N'!$F$14)</f>
        <v>8400</v>
      </c>
      <c r="O25" s="186">
        <f t="shared" si="1"/>
        <v>53.57142857142857</v>
      </c>
      <c r="P25" s="187">
        <f>IF(ISERROR('[15]Récolte_N'!$H$14)=TRUE,"",'[15]Récolte_N'!$H$14)</f>
        <v>45000</v>
      </c>
      <c r="Q25" s="188">
        <f>'[2]AV'!$AI181</f>
        <v>25447.722999999998</v>
      </c>
    </row>
    <row r="26" spans="1:17" ht="13.5" customHeight="1">
      <c r="A26" s="23" t="s">
        <v>13</v>
      </c>
      <c r="B26" s="198" t="s">
        <v>19</v>
      </c>
      <c r="C26" s="186">
        <f>IF(ISERROR('[65]Récolte_N'!$F$14)=TRUE,"",'[65]Récolte_N'!$F$14)</f>
        <v>2480</v>
      </c>
      <c r="D26" s="186">
        <f t="shared" si="0"/>
        <v>60</v>
      </c>
      <c r="E26" s="187">
        <f>IF(ISERROR('[65]Récolte_N'!$H$14)=TRUE,"",'[65]Récolte_N'!$H$14)</f>
        <v>14880</v>
      </c>
      <c r="F26" s="204">
        <f t="shared" si="4"/>
        <v>13175</v>
      </c>
      <c r="G26" s="188">
        <f>IF(ISERROR('[65]Récolte_N'!$I$14)=TRUE,"",'[65]Récolte_N'!$I$14)</f>
        <v>12000</v>
      </c>
      <c r="H26" s="205">
        <f t="shared" si="5"/>
        <v>8498.724999999999</v>
      </c>
      <c r="I26" s="189">
        <f t="shared" si="3"/>
        <v>0.4119765023577069</v>
      </c>
      <c r="J26" s="190">
        <f t="shared" si="2"/>
        <v>2880</v>
      </c>
      <c r="K26" s="206">
        <f t="shared" si="6"/>
        <v>4676.2750000000015</v>
      </c>
      <c r="L26" s="299"/>
      <c r="M26" s="157" t="s">
        <v>19</v>
      </c>
      <c r="N26" s="186">
        <f>IF(ISERROR('[16]Récolte_N'!$F$14)=TRUE,"",'[16]Récolte_N'!$F$14)</f>
        <v>2125</v>
      </c>
      <c r="O26" s="186">
        <f t="shared" si="1"/>
        <v>62</v>
      </c>
      <c r="P26" s="187">
        <f>IF(ISERROR('[16]Récolte_N'!$H$14)=TRUE,"",'[16]Récolte_N'!$H$14)</f>
        <v>13175</v>
      </c>
      <c r="Q26" s="188">
        <f>'[2]AV'!$AI182</f>
        <v>8498.724999999999</v>
      </c>
    </row>
    <row r="27" spans="1:17" ht="13.5" customHeight="1">
      <c r="A27" s="23" t="s">
        <v>13</v>
      </c>
      <c r="B27" s="198" t="s">
        <v>20</v>
      </c>
      <c r="C27" s="186">
        <f>IF(ISERROR('[66]Récolte_N'!$F$14)=TRUE,"",'[66]Récolte_N'!$F$14)</f>
        <v>4550</v>
      </c>
      <c r="D27" s="186">
        <f t="shared" si="0"/>
        <v>36.3032967032967</v>
      </c>
      <c r="E27" s="187">
        <f>IF(ISERROR('[66]Récolte_N'!$H$14)=TRUE,"",'[66]Récolte_N'!$H$14)</f>
        <v>16518</v>
      </c>
      <c r="F27" s="204">
        <f t="shared" si="4"/>
        <v>23265</v>
      </c>
      <c r="G27" s="188">
        <f>IF(ISERROR('[66]Récolte_N'!$I$14)=TRUE,"",'[66]Récolte_N'!$I$14)</f>
        <v>6300</v>
      </c>
      <c r="H27" s="205">
        <f t="shared" si="5"/>
        <v>6772.011000000001</v>
      </c>
      <c r="I27" s="189">
        <f t="shared" si="3"/>
        <v>-0.0697002707172214</v>
      </c>
      <c r="J27" s="190">
        <f t="shared" si="2"/>
        <v>10218</v>
      </c>
      <c r="K27" s="206">
        <f t="shared" si="6"/>
        <v>16492.988999999998</v>
      </c>
      <c r="L27" s="299"/>
      <c r="M27" s="157" t="s">
        <v>20</v>
      </c>
      <c r="N27" s="186">
        <f>IF(ISERROR('[17]Récolte_N'!$F$14)=TRUE,"",'[17]Récolte_N'!$F$14)</f>
        <v>4950</v>
      </c>
      <c r="O27" s="186">
        <f t="shared" si="1"/>
        <v>47</v>
      </c>
      <c r="P27" s="187">
        <f>IF(ISERROR('[17]Récolte_N'!$H$14)=TRUE,"",'[17]Récolte_N'!$H$14)</f>
        <v>23265</v>
      </c>
      <c r="Q27" s="188">
        <f>'[2]AV'!$AI183</f>
        <v>6772.011000000001</v>
      </c>
    </row>
    <row r="28" spans="1:17" ht="13.5" customHeight="1">
      <c r="A28" s="23" t="s">
        <v>13</v>
      </c>
      <c r="B28" s="198" t="s">
        <v>21</v>
      </c>
      <c r="C28" s="186">
        <f>IF(ISERROR('[67]Récolte_N'!$F$14)=TRUE,"",'[67]Récolte_N'!$F$14)</f>
        <v>2400</v>
      </c>
      <c r="D28" s="186">
        <f t="shared" si="0"/>
        <v>55.8</v>
      </c>
      <c r="E28" s="187">
        <f>IF(ISERROR('[67]Récolte_N'!$H$14)=TRUE,"",'[67]Récolte_N'!$H$14)</f>
        <v>13392</v>
      </c>
      <c r="F28" s="204">
        <f t="shared" si="4"/>
        <v>9157.28</v>
      </c>
      <c r="G28" s="188">
        <f>IF(ISERROR('[67]Récolte_N'!$I$14)=TRUE,"",'[67]Récolte_N'!$I$14)</f>
        <v>7150</v>
      </c>
      <c r="H28" s="205">
        <f t="shared" si="5"/>
        <v>3486.77</v>
      </c>
      <c r="I28" s="189">
        <f t="shared" si="3"/>
        <v>1.0506084427708164</v>
      </c>
      <c r="J28" s="190">
        <f t="shared" si="2"/>
        <v>6242</v>
      </c>
      <c r="K28" s="206">
        <f t="shared" si="6"/>
        <v>5670.51</v>
      </c>
      <c r="L28" s="299"/>
      <c r="M28" s="157" t="s">
        <v>21</v>
      </c>
      <c r="N28" s="186">
        <f>IF(ISERROR('[18]Récolte_N'!$F$14)=TRUE,"",'[18]Récolte_N'!$F$14)</f>
        <v>1331</v>
      </c>
      <c r="O28" s="186">
        <f t="shared" si="1"/>
        <v>68.80000000000001</v>
      </c>
      <c r="P28" s="187">
        <f>IF(ISERROR('[18]Récolte_N'!$H$14)=TRUE,"",'[18]Récolte_N'!$H$14)</f>
        <v>9157.28</v>
      </c>
      <c r="Q28" s="188">
        <f>'[2]AV'!$AI184</f>
        <v>3486.77</v>
      </c>
    </row>
    <row r="29" spans="2:17" ht="12.75">
      <c r="B29" s="198" t="s">
        <v>30</v>
      </c>
      <c r="C29" s="186">
        <f>IF(ISERROR('[68]Récolte_N'!$F$14)=TRUE,"",'[68]Récolte_N'!$F$14)</f>
        <v>7850</v>
      </c>
      <c r="D29" s="186">
        <f>IF(OR(C29="",C29=0),"",(E29/C29)*10)</f>
        <v>57.0828025477707</v>
      </c>
      <c r="E29" s="187">
        <f>IF(ISERROR('[68]Récolte_N'!$H$14)=TRUE,"",'[68]Récolte_N'!$H$14)</f>
        <v>44810</v>
      </c>
      <c r="F29" s="204">
        <f t="shared" si="4"/>
        <v>35275</v>
      </c>
      <c r="G29" s="188">
        <f>IF(ISERROR('[68]Récolte_N'!$I$14)=TRUE,"",'[68]Récolte_N'!$I$14)</f>
        <v>30300</v>
      </c>
      <c r="H29" s="205">
        <f t="shared" si="5"/>
        <v>24254.944999999996</v>
      </c>
      <c r="I29" s="189">
        <f t="shared" si="3"/>
        <v>0.24922979623330432</v>
      </c>
      <c r="J29" s="190">
        <f t="shared" si="2"/>
        <v>14510</v>
      </c>
      <c r="K29" s="206">
        <f t="shared" si="6"/>
        <v>11020.055000000004</v>
      </c>
      <c r="M29" s="157" t="s">
        <v>30</v>
      </c>
      <c r="N29" s="186">
        <f>IF(ISERROR('[19]Récolte_N'!$F$14)=TRUE,"",'[19]Récolte_N'!$F$14)</f>
        <v>5800</v>
      </c>
      <c r="O29" s="186">
        <f>IF(OR(N29="",N29=0),"",(P29/N29)*10)</f>
        <v>60.81896551724138</v>
      </c>
      <c r="P29" s="187">
        <f>IF(ISERROR('[19]Récolte_N'!$H$14)=TRUE,"",'[19]Récolte_N'!$H$14)</f>
        <v>35275</v>
      </c>
      <c r="Q29" s="188">
        <f>'[2]AV'!$AI185</f>
        <v>24254.944999999996</v>
      </c>
    </row>
    <row r="30" spans="2:17" ht="12.75">
      <c r="B30" s="198" t="s">
        <v>22</v>
      </c>
      <c r="C30" s="186">
        <f>IF(ISERROR('[69]Récolte_N'!$F$14)=TRUE,"",'[69]Récolte_N'!$F$14)</f>
        <v>5799</v>
      </c>
      <c r="D30" s="186">
        <f t="shared" si="0"/>
        <v>32.9108466977065</v>
      </c>
      <c r="E30" s="187">
        <f>IF(ISERROR('[69]Récolte_N'!$H$14)=TRUE,"",'[69]Récolte_N'!$H$14)</f>
        <v>19085</v>
      </c>
      <c r="F30" s="204">
        <f t="shared" si="4"/>
        <v>24236</v>
      </c>
      <c r="G30" s="188">
        <f>IF(ISERROR('[69]Récolte_N'!$I$14)=TRUE,"",'[69]Récolte_N'!$I$14)</f>
        <v>6500</v>
      </c>
      <c r="H30" s="205">
        <f t="shared" si="5"/>
        <v>7833.863000000001</v>
      </c>
      <c r="I30" s="189">
        <f t="shared" si="3"/>
        <v>-0.1702688699049244</v>
      </c>
      <c r="J30" s="190">
        <f t="shared" si="2"/>
        <v>12585</v>
      </c>
      <c r="K30" s="206">
        <f t="shared" si="6"/>
        <v>16402.137</v>
      </c>
      <c r="L30"/>
      <c r="M30" s="157" t="s">
        <v>22</v>
      </c>
      <c r="N30" s="186">
        <f>IF(ISERROR('[20]Récolte_N'!$F$14)=TRUE,"",'[20]Récolte_N'!$F$14)</f>
        <v>6642</v>
      </c>
      <c r="O30" s="186">
        <f>IF(OR(N30="",N30=0),"",(P30/N30)*10)</f>
        <v>36.48900933453779</v>
      </c>
      <c r="P30" s="187">
        <f>IF(ISERROR('[20]Récolte_N'!$H$14)=TRUE,"",'[20]Récolte_N'!$H$14)</f>
        <v>24236</v>
      </c>
      <c r="Q30" s="188">
        <f>'[2]AV'!$AI186</f>
        <v>7833.863000000001</v>
      </c>
    </row>
    <row r="31" spans="2:17" ht="12.75">
      <c r="B31" s="198" t="s">
        <v>23</v>
      </c>
      <c r="C31" s="186">
        <f>IF(ISERROR('[70]Récolte_N'!$F$14)=TRUE,"",'[70]Récolte_N'!$F$14)</f>
        <v>2200</v>
      </c>
      <c r="D31" s="186">
        <f t="shared" si="0"/>
        <v>37.513636363636365</v>
      </c>
      <c r="E31" s="187">
        <f>IF(ISERROR('[70]Récolte_N'!$H$14)=TRUE,"",'[70]Récolte_N'!$H$14)</f>
        <v>8253</v>
      </c>
      <c r="F31" s="187">
        <f>P31</f>
        <v>7749</v>
      </c>
      <c r="G31" s="188">
        <f>IF(ISERROR('[70]Récolte_N'!$I$14)=TRUE,"",'[70]Récolte_N'!$I$14)</f>
        <v>700</v>
      </c>
      <c r="H31" s="188">
        <f>Q31</f>
        <v>264.505</v>
      </c>
      <c r="I31" s="189">
        <f t="shared" si="3"/>
        <v>1.6464528080754617</v>
      </c>
      <c r="J31" s="190">
        <f t="shared" si="2"/>
        <v>7553</v>
      </c>
      <c r="K31" s="191">
        <f>P31-H31</f>
        <v>7484.495</v>
      </c>
      <c r="M31" s="157" t="s">
        <v>23</v>
      </c>
      <c r="N31" s="186">
        <f>IF(ISERROR('[21]Récolte_N'!$F$14)=TRUE,"",'[21]Récolte_N'!$F$14)</f>
        <v>2500</v>
      </c>
      <c r="O31" s="186">
        <f>IF(OR(N31="",N31=0),"",(P31/N31)*10)</f>
        <v>30.996000000000002</v>
      </c>
      <c r="P31" s="187">
        <f>IF(ISERROR('[21]Récolte_N'!$H$14)=TRUE,"",'[21]Récolte_N'!$H$14)</f>
        <v>7749</v>
      </c>
      <c r="Q31" s="188">
        <f>'[2]AV'!$AI187</f>
        <v>264.505</v>
      </c>
    </row>
    <row r="32" spans="2:17" ht="12.75">
      <c r="B32" s="146"/>
      <c r="C32" s="207"/>
      <c r="D32" s="207"/>
      <c r="E32" s="53"/>
      <c r="F32" s="208"/>
      <c r="G32" s="209"/>
      <c r="H32" s="314"/>
      <c r="I32" s="210"/>
      <c r="J32" s="211"/>
      <c r="K32" s="212"/>
      <c r="M32" s="157"/>
      <c r="N32" s="207"/>
      <c r="O32" s="265"/>
      <c r="P32" s="53"/>
      <c r="Q32" s="209"/>
    </row>
    <row r="33" spans="2:17" ht="15.75" thickBot="1">
      <c r="B33" s="217" t="s">
        <v>24</v>
      </c>
      <c r="C33" s="218">
        <f>IF(SUM(C12:C31)=0,"",SUM(C12:C31))</f>
        <v>94924</v>
      </c>
      <c r="D33" s="218">
        <f>IF(OR(C33="",C33=0),"",(E33/C33)*10)</f>
        <v>47.0119780034554</v>
      </c>
      <c r="E33" s="218">
        <f>IF(SUM(E12:E31)=0,"",SUM(E12:E31))</f>
        <v>446256.5</v>
      </c>
      <c r="F33" s="219">
        <f>IF(SUM(F12:F31)=0,"",SUM(F12:F31))</f>
        <v>400940.78</v>
      </c>
      <c r="G33" s="220">
        <f>IF(SUM(G12:G31)=0,"",SUM(G12:G31))</f>
        <v>246350</v>
      </c>
      <c r="H33" s="315">
        <f>IF(SUM(H12:H31)=0,"",SUM(H12:H31))</f>
        <v>204888.16799999998</v>
      </c>
      <c r="I33" s="222">
        <f>IF(OR(G33=0,G33=""),"",(G33/H33)-1)</f>
        <v>0.20236323260989875</v>
      </c>
      <c r="J33" s="223">
        <f>SUM(J12:J31)</f>
        <v>199906.5</v>
      </c>
      <c r="K33" s="224">
        <f>SUM(K12:K31)</f>
        <v>196052.61200000002</v>
      </c>
      <c r="M33" s="227" t="s">
        <v>24</v>
      </c>
      <c r="N33" s="218">
        <f>IF(SUM(N12:N31)=0,"",SUM(N12:N31))</f>
        <v>82618</v>
      </c>
      <c r="O33" s="301">
        <f>IF(OR(N33="",N33=0),"",(P33/N33)*10)</f>
        <v>48.5294705754194</v>
      </c>
      <c r="P33" s="218">
        <f>IF(SUM(P12:P31)=0,"",SUM(P12:P31))</f>
        <v>400940.78</v>
      </c>
      <c r="Q33" s="220">
        <f>IF(SUM(Q12:Q31)=0,"",SUM(Q12:Q31))</f>
        <v>204888.16799999998</v>
      </c>
    </row>
    <row r="34" spans="2:10" ht="12.75" thickTop="1">
      <c r="B34" s="234"/>
      <c r="C34" s="235"/>
      <c r="D34" s="296"/>
      <c r="E34" s="235"/>
      <c r="F34" s="235"/>
      <c r="G34" s="235"/>
      <c r="H34" s="236"/>
      <c r="I34" s="237"/>
      <c r="J34" s="238"/>
    </row>
    <row r="35" spans="2:10" ht="12">
      <c r="B35" s="239" t="s">
        <v>47</v>
      </c>
      <c r="C35" s="240">
        <f>N33</f>
        <v>82618</v>
      </c>
      <c r="D35" s="240">
        <f>(E35/C35)*10</f>
        <v>48.5294705754194</v>
      </c>
      <c r="E35" s="240">
        <f>P33</f>
        <v>400940.78</v>
      </c>
      <c r="F35" s="240"/>
      <c r="G35" s="240">
        <f>Q33</f>
        <v>204888.16799999998</v>
      </c>
      <c r="H35" s="236"/>
      <c r="I35" s="237"/>
      <c r="J35" s="238"/>
    </row>
    <row r="36" spans="2:10" ht="12">
      <c r="B36" s="239" t="s">
        <v>48</v>
      </c>
      <c r="C36" s="242"/>
      <c r="D36" s="243"/>
      <c r="E36" s="242"/>
      <c r="F36" s="242"/>
      <c r="G36" s="242"/>
      <c r="H36" s="236"/>
      <c r="I36" s="237"/>
      <c r="J36" s="238"/>
    </row>
    <row r="37" spans="2:10" ht="12">
      <c r="B37" s="239" t="s">
        <v>25</v>
      </c>
      <c r="C37" s="244">
        <f>IF(OR(C33="",C33=0),"",(C33/C35)-1)</f>
        <v>0.14895059188070392</v>
      </c>
      <c r="D37" s="244">
        <f>IF(OR(D33="",D33=0),"",(D33/D35)-1)</f>
        <v>-0.03126950601296341</v>
      </c>
      <c r="E37" s="244">
        <f>IF(OR(E33="",E33=0),"",(E33/E35)-1)</f>
        <v>0.11302347443929239</v>
      </c>
      <c r="F37" s="244"/>
      <c r="G37" s="244">
        <f>IF(OR(G33="",G33=0),"",(G33/G35)-1)</f>
        <v>0.20236323260989875</v>
      </c>
      <c r="H37" s="236"/>
      <c r="I37" s="237"/>
      <c r="J37" s="238"/>
    </row>
    <row r="38" ht="11.25" thickBot="1"/>
    <row r="39" spans="2:8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</row>
    <row r="40" spans="2:8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</row>
    <row r="41" spans="2:8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</row>
    <row r="42" spans="2:8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</row>
    <row r="43" spans="2:8" ht="12">
      <c r="B43" s="146" t="s">
        <v>8</v>
      </c>
      <c r="C43" s="99">
        <f>'[22]AV'!$AI168</f>
        <v>2573</v>
      </c>
      <c r="D43" s="52">
        <f>'[2]AV'!$AF168</f>
        <v>3292.5920000000006</v>
      </c>
      <c r="E43" s="264">
        <f>IF(OR(G12="",G12=0),"",C43/G12)</f>
        <v>0.9107964601769911</v>
      </c>
      <c r="F43" s="74">
        <f>IF(OR(H12="",H12=0),"",D43/H12)</f>
        <v>0.9909261688087729</v>
      </c>
      <c r="G43" s="265">
        <f aca="true" t="shared" si="7" ref="G43:G64">IF(OR(E43="",E43=0),"",(E43-F43)*100)</f>
        <v>-8.012970863178182</v>
      </c>
      <c r="H43" s="236">
        <f>IF(E12="","",(G12/E12))</f>
        <v>0.3498452012383901</v>
      </c>
    </row>
    <row r="44" spans="2:8" ht="12">
      <c r="B44" s="146" t="s">
        <v>31</v>
      </c>
      <c r="C44" s="52">
        <f>'[22]AV'!$AI169</f>
        <v>5884.8</v>
      </c>
      <c r="D44" s="52">
        <f>'[2]AV'!$AF169</f>
        <v>6303.018</v>
      </c>
      <c r="E44" s="74">
        <f>IF(OR(G13="",G13=0),"",C44/G13)</f>
        <v>0.78464</v>
      </c>
      <c r="F44" s="74">
        <f>IF(OR(H13="",H13=0),"",D44/H13)</f>
        <v>0.8251087345685275</v>
      </c>
      <c r="G44" s="265">
        <f t="shared" si="7"/>
        <v>-4.046873456852751</v>
      </c>
      <c r="H44" s="236">
        <f>IF(E13="","",(G13/E13))</f>
        <v>0.40794125645906987</v>
      </c>
    </row>
    <row r="45" spans="2:8" ht="12">
      <c r="B45" s="146" t="s">
        <v>9</v>
      </c>
      <c r="C45" s="52">
        <f>'[22]AV'!$AI170</f>
        <v>20758</v>
      </c>
      <c r="D45" s="52">
        <f>'[2]AV'!$AF170</f>
        <v>15673.936</v>
      </c>
      <c r="E45" s="74">
        <f aca="true" t="shared" si="8" ref="E45:F61">IF(OR(G14="",G14=0),"",C45/G14)</f>
        <v>0.9435454545454546</v>
      </c>
      <c r="F45" s="316">
        <f t="shared" si="8"/>
        <v>0.9415454323356521</v>
      </c>
      <c r="G45" s="265">
        <f t="shared" si="7"/>
        <v>0.20000222098024434</v>
      </c>
      <c r="H45" s="236">
        <f>IF(E14="","",(G14/E14))</f>
        <v>0.5463123913583313</v>
      </c>
    </row>
    <row r="46" spans="2:8" ht="12">
      <c r="B46" s="146" t="s">
        <v>28</v>
      </c>
      <c r="C46" s="52">
        <f>'[22]AV'!$AI171</f>
        <v>2208.1</v>
      </c>
      <c r="D46" s="52">
        <f>'[2]AV'!$AF171</f>
        <v>2550.48</v>
      </c>
      <c r="E46" s="74">
        <f t="shared" si="8"/>
        <v>0.8832399999999999</v>
      </c>
      <c r="F46" s="316">
        <f t="shared" si="8"/>
        <v>0.9305848665026225</v>
      </c>
      <c r="G46" s="265">
        <f t="shared" si="7"/>
        <v>-4.73448665026226</v>
      </c>
      <c r="H46" s="236">
        <f>IF(E15="","",(G15/E15))</f>
        <v>0.4032258064516129</v>
      </c>
    </row>
    <row r="47" spans="2:8" ht="12">
      <c r="B47" s="146" t="s">
        <v>10</v>
      </c>
      <c r="C47" s="52">
        <f>'[22]AV'!$AI172</f>
        <v>12351.3</v>
      </c>
      <c r="D47" s="52">
        <f>'[2]AV'!$AF172</f>
        <v>5773.281999999999</v>
      </c>
      <c r="E47" s="74">
        <f t="shared" si="8"/>
        <v>0.8822357142857142</v>
      </c>
      <c r="F47" s="316">
        <f t="shared" si="8"/>
        <v>0.9000869641407776</v>
      </c>
      <c r="G47" s="265">
        <f t="shared" si="7"/>
        <v>-1.7851249855063367</v>
      </c>
      <c r="H47" s="236">
        <f aca="true" t="shared" si="9" ref="H47:H62">IF(E16="","",(G16/E16))</f>
        <v>0.5668016194331984</v>
      </c>
    </row>
    <row r="48" spans="2:8" ht="12">
      <c r="B48" s="146" t="s">
        <v>11</v>
      </c>
      <c r="C48" s="52">
        <f>'[22]AV'!$AI173</f>
        <v>19454.8</v>
      </c>
      <c r="D48" s="52">
        <f>'[2]AV'!$AF173</f>
        <v>12821.357999999998</v>
      </c>
      <c r="E48" s="74">
        <f t="shared" si="8"/>
        <v>0.9631089108910891</v>
      </c>
      <c r="F48" s="316">
        <f t="shared" si="8"/>
        <v>0.9442522303386746</v>
      </c>
      <c r="G48" s="265">
        <f t="shared" si="7"/>
        <v>1.8856680552414518</v>
      </c>
      <c r="H48" s="236">
        <f t="shared" si="9"/>
        <v>0.7372262773722628</v>
      </c>
    </row>
    <row r="49" spans="2:8" ht="12">
      <c r="B49" s="146" t="s">
        <v>12</v>
      </c>
      <c r="C49" s="52">
        <f>'[22]AV'!$AI174</f>
        <v>3160.3</v>
      </c>
      <c r="D49" s="52">
        <f>'[2]AV'!$AF174</f>
        <v>3625.503</v>
      </c>
      <c r="E49" s="74">
        <f t="shared" si="8"/>
        <v>0.98759375</v>
      </c>
      <c r="F49" s="316">
        <f t="shared" si="8"/>
        <v>0.9488761499764842</v>
      </c>
      <c r="G49" s="265">
        <f t="shared" si="7"/>
        <v>3.8717600023515875</v>
      </c>
      <c r="H49" s="236">
        <f t="shared" si="9"/>
        <v>0.39215686274509803</v>
      </c>
    </row>
    <row r="50" spans="2:8" ht="12">
      <c r="B50" s="146" t="s">
        <v>14</v>
      </c>
      <c r="C50" s="52">
        <f>'[22]AV'!$AI175</f>
        <v>314.3</v>
      </c>
      <c r="D50" s="52">
        <f>'[2]AV'!$AF175</f>
        <v>678.9760000000001</v>
      </c>
      <c r="E50" s="74">
        <f t="shared" si="8"/>
        <v>0.8381333333333334</v>
      </c>
      <c r="F50" s="316">
        <f t="shared" si="8"/>
        <v>0.9447503280305781</v>
      </c>
      <c r="G50" s="265">
        <f t="shared" si="7"/>
        <v>-10.661699469724473</v>
      </c>
      <c r="H50" s="236">
        <f t="shared" si="9"/>
        <v>0.09202453987730061</v>
      </c>
    </row>
    <row r="51" spans="2:8" ht="12">
      <c r="B51" s="146" t="s">
        <v>27</v>
      </c>
      <c r="C51" s="52">
        <f>'[22]AV'!$AI176</f>
        <v>20167.2</v>
      </c>
      <c r="D51" s="52">
        <f>'[2]AV'!$AF176</f>
        <v>14763.319000000001</v>
      </c>
      <c r="E51" s="74">
        <f t="shared" si="8"/>
        <v>0.9084324324324324</v>
      </c>
      <c r="F51" s="316">
        <f t="shared" si="8"/>
        <v>0.9537753583573738</v>
      </c>
      <c r="G51" s="265">
        <f t="shared" si="7"/>
        <v>-4.534292592494138</v>
      </c>
      <c r="H51" s="236">
        <f t="shared" si="9"/>
        <v>0.6983767459418648</v>
      </c>
    </row>
    <row r="52" spans="2:8" ht="12">
      <c r="B52" s="146" t="s">
        <v>15</v>
      </c>
      <c r="C52" s="52">
        <f>'[22]AV'!$AI177</f>
        <v>6285.3</v>
      </c>
      <c r="D52" s="52">
        <f>'[2]AV'!$AF177</f>
        <v>10824.810999999998</v>
      </c>
      <c r="E52" s="74">
        <f t="shared" si="8"/>
        <v>0.8979</v>
      </c>
      <c r="F52" s="316">
        <f t="shared" si="8"/>
        <v>0.9490860164003173</v>
      </c>
      <c r="G52" s="265">
        <f t="shared" si="7"/>
        <v>-5.118601640031728</v>
      </c>
      <c r="H52" s="236">
        <f t="shared" si="9"/>
        <v>0.44025157232704404</v>
      </c>
    </row>
    <row r="53" spans="2:8" ht="12">
      <c r="B53" s="146" t="s">
        <v>29</v>
      </c>
      <c r="C53" s="52">
        <f>'[22]AV'!$AI178</f>
        <v>468.3</v>
      </c>
      <c r="D53" s="52">
        <f>'[2]AV'!$AF178</f>
        <v>1075.69</v>
      </c>
      <c r="E53" s="74">
        <f t="shared" si="8"/>
        <v>0.7805</v>
      </c>
      <c r="F53" s="316">
        <f t="shared" si="8"/>
        <v>0.9869711622273807</v>
      </c>
      <c r="G53" s="265">
        <f t="shared" si="7"/>
        <v>-20.64711622273807</v>
      </c>
      <c r="H53" s="236">
        <f t="shared" si="9"/>
        <v>0.2222222222222222</v>
      </c>
    </row>
    <row r="54" spans="2:8" ht="12">
      <c r="B54" s="146" t="s">
        <v>16</v>
      </c>
      <c r="C54" s="52">
        <f>'[22]AV'!$AI179</f>
        <v>39235.3</v>
      </c>
      <c r="D54" s="52">
        <f>'[2]AV'!$AF179</f>
        <v>31108.35799999999</v>
      </c>
      <c r="E54" s="74">
        <f>IF(OR(G23="",G23=0),"",C54/G23)</f>
        <v>0.9808825000000001</v>
      </c>
      <c r="F54" s="316">
        <f>IF(OR(H23="",H23=0),"",D54/H23)</f>
        <v>0.9843149938799018</v>
      </c>
      <c r="G54" s="265">
        <f t="shared" si="7"/>
        <v>-0.34324938799017435</v>
      </c>
      <c r="H54" s="236">
        <f t="shared" si="9"/>
        <v>0.6556248514599946</v>
      </c>
    </row>
    <row r="55" spans="2:8" ht="12">
      <c r="B55" s="146" t="s">
        <v>17</v>
      </c>
      <c r="C55" s="52">
        <f>'[22]AV'!$AI180</f>
        <v>13090.9</v>
      </c>
      <c r="D55" s="52">
        <f>'[2]AV'!$AF180</f>
        <v>13071.31</v>
      </c>
      <c r="E55" s="74">
        <f t="shared" si="8"/>
        <v>0.9350642857142857</v>
      </c>
      <c r="F55" s="316">
        <f t="shared" si="8"/>
        <v>0.9424268773107692</v>
      </c>
      <c r="G55" s="265">
        <f t="shared" si="7"/>
        <v>-0.7362591596483559</v>
      </c>
      <c r="H55" s="236">
        <f t="shared" si="9"/>
        <v>0.5155588289449456</v>
      </c>
    </row>
    <row r="56" spans="2:8" ht="12">
      <c r="B56" s="146" t="s">
        <v>18</v>
      </c>
      <c r="C56" s="52">
        <f>'[22]AV'!$AI181</f>
        <v>26117.3</v>
      </c>
      <c r="D56" s="52">
        <f>'[2]AV'!$AF181</f>
        <v>23304.114999999998</v>
      </c>
      <c r="E56" s="74">
        <f t="shared" si="8"/>
        <v>0.9673074074074074</v>
      </c>
      <c r="F56" s="316">
        <f t="shared" si="8"/>
        <v>0.9157642512848791</v>
      </c>
      <c r="G56" s="265">
        <f t="shared" si="7"/>
        <v>5.154315612252825</v>
      </c>
      <c r="H56" s="236">
        <f t="shared" si="9"/>
        <v>0.5046728971962616</v>
      </c>
    </row>
    <row r="57" spans="2:8" ht="12">
      <c r="B57" s="146" t="s">
        <v>19</v>
      </c>
      <c r="C57" s="52">
        <f>'[22]AV'!$AI182</f>
        <v>10751.9</v>
      </c>
      <c r="D57" s="52">
        <f>'[2]AV'!$AF182</f>
        <v>8192.884999999998</v>
      </c>
      <c r="E57" s="74">
        <f t="shared" si="8"/>
        <v>0.8959916666666666</v>
      </c>
      <c r="F57" s="316">
        <f t="shared" si="8"/>
        <v>0.9640134255432432</v>
      </c>
      <c r="G57" s="265">
        <f t="shared" si="7"/>
        <v>-6.802175887657658</v>
      </c>
      <c r="H57" s="236">
        <f t="shared" si="9"/>
        <v>0.8064516129032258</v>
      </c>
    </row>
    <row r="58" spans="2:8" ht="12">
      <c r="B58" s="146" t="s">
        <v>20</v>
      </c>
      <c r="C58" s="52">
        <f>'[22]AV'!$AI183</f>
        <v>5715</v>
      </c>
      <c r="D58" s="52">
        <f>'[2]AV'!$AF183</f>
        <v>6340.623000000001</v>
      </c>
      <c r="E58" s="74">
        <f t="shared" si="8"/>
        <v>0.9071428571428571</v>
      </c>
      <c r="F58" s="316">
        <f t="shared" si="8"/>
        <v>0.9362983905371683</v>
      </c>
      <c r="G58" s="265">
        <f t="shared" si="7"/>
        <v>-2.9155533394311206</v>
      </c>
      <c r="H58" s="236">
        <f t="shared" si="9"/>
        <v>0.3814021067925899</v>
      </c>
    </row>
    <row r="59" spans="2:8" ht="12">
      <c r="B59" s="146" t="s">
        <v>21</v>
      </c>
      <c r="C59" s="52">
        <f>'[22]AV'!$AI184</f>
        <v>5826.4</v>
      </c>
      <c r="D59" s="52">
        <f>'[2]AV'!$AF184</f>
        <v>2722.38</v>
      </c>
      <c r="E59" s="74">
        <f t="shared" si="8"/>
        <v>0.8148811188811188</v>
      </c>
      <c r="F59" s="316">
        <f t="shared" si="8"/>
        <v>0.7807741835567015</v>
      </c>
      <c r="G59" s="265">
        <f t="shared" si="7"/>
        <v>3.410693532441733</v>
      </c>
      <c r="H59" s="236">
        <f>IF(E28="","",(G28/E28))</f>
        <v>0.5339008363201911</v>
      </c>
    </row>
    <row r="60" spans="2:8" ht="12">
      <c r="B60" s="146" t="s">
        <v>30</v>
      </c>
      <c r="C60" s="52">
        <f>'[22]AV'!$AI185</f>
        <v>27214.4</v>
      </c>
      <c r="D60" s="52">
        <f>'[2]AV'!$AF185</f>
        <v>22744.914999999997</v>
      </c>
      <c r="E60" s="74">
        <f t="shared" si="8"/>
        <v>0.8981650165016503</v>
      </c>
      <c r="F60" s="316">
        <f t="shared" si="8"/>
        <v>0.937743416857882</v>
      </c>
      <c r="G60" s="265">
        <f t="shared" si="7"/>
        <v>-3.9578400356231724</v>
      </c>
      <c r="H60" s="236">
        <f>IF(E29="","",(G29/E29))</f>
        <v>0.6761883508145503</v>
      </c>
    </row>
    <row r="61" spans="2:8" ht="12">
      <c r="B61" s="146" t="s">
        <v>22</v>
      </c>
      <c r="C61" s="52">
        <f>'[22]AV'!$AI186</f>
        <v>6313.7</v>
      </c>
      <c r="D61" s="52">
        <f>'[2]AV'!$AF186</f>
        <v>7546.979000000001</v>
      </c>
      <c r="E61" s="74">
        <f t="shared" si="8"/>
        <v>0.9713384615384615</v>
      </c>
      <c r="F61" s="316">
        <f t="shared" si="8"/>
        <v>0.9633789868421238</v>
      </c>
      <c r="G61" s="265">
        <f t="shared" si="7"/>
        <v>0.7959474696337732</v>
      </c>
      <c r="H61" s="236">
        <f t="shared" si="9"/>
        <v>0.34058160859313596</v>
      </c>
    </row>
    <row r="62" spans="2:8" ht="12">
      <c r="B62" s="146" t="s">
        <v>23</v>
      </c>
      <c r="C62" s="52">
        <f>'[22]AV'!$AI187</f>
        <v>664.4</v>
      </c>
      <c r="D62" s="52">
        <f>'[2]AV'!$AF187</f>
        <v>243.505</v>
      </c>
      <c r="E62" s="74">
        <f>IF(OR(G31="",G31=0),"",C62/G31)</f>
        <v>0.9491428571428571</v>
      </c>
      <c r="F62" s="316">
        <f>IF(OR(H31="",H31=0),"",D62/H31)</f>
        <v>0.9206064157577362</v>
      </c>
      <c r="G62" s="265">
        <f t="shared" si="7"/>
        <v>2.8536441385120903</v>
      </c>
      <c r="H62" s="236">
        <f t="shared" si="9"/>
        <v>0.08481764206955046</v>
      </c>
    </row>
    <row r="63" spans="2:8" ht="12">
      <c r="B63" s="146"/>
      <c r="C63" s="52"/>
      <c r="D63" s="52"/>
      <c r="E63" s="266"/>
      <c r="F63" s="74">
        <f>IF(OR(H32="",H32=0),"",D63/H32)</f>
      </c>
      <c r="G63" s="265"/>
      <c r="H63" s="236"/>
    </row>
    <row r="64" spans="2:8" ht="12.75" thickBot="1">
      <c r="B64" s="267" t="s">
        <v>24</v>
      </c>
      <c r="C64" s="268">
        <f>IF(SUM(C43:C62)=0,"",SUM(C43:C62))</f>
        <v>228554.69999999998</v>
      </c>
      <c r="D64" s="268">
        <f>IF(SUM(D43:D62)=0,"",SUM(D43:D62))</f>
        <v>192658.035</v>
      </c>
      <c r="E64" s="269">
        <f>IF(OR(G33="",G33=0),"",C64/G33)</f>
        <v>0.9277641566876395</v>
      </c>
      <c r="F64" s="270">
        <f>IF(OR(H33="",H33=0),"",D64/H33)</f>
        <v>0.9403082514750194</v>
      </c>
      <c r="G64" s="271">
        <f t="shared" si="7"/>
        <v>-1.2544094787379945</v>
      </c>
      <c r="H64" s="272">
        <f>IF(E33="","",(G33/E33))</f>
        <v>0.5520367770553483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B1">
      <selection activeCell="B1" sqref="A1:IV16384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119" customWidth="1"/>
    <col min="4" max="4" width="14.66015625" style="120" customWidth="1"/>
    <col min="5" max="5" width="14.16015625" style="119" customWidth="1"/>
    <col min="6" max="7" width="14.66015625" style="119" customWidth="1"/>
    <col min="8" max="8" width="14.5" style="124" customWidth="1"/>
    <col min="9" max="9" width="16.5" style="121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123" t="s">
        <v>63</v>
      </c>
    </row>
    <row r="2" spans="1:5" ht="10.5">
      <c r="A2" s="23">
        <v>18512</v>
      </c>
      <c r="B2" s="298"/>
      <c r="E2" s="126"/>
    </row>
    <row r="3" ht="15" customHeight="1" hidden="1">
      <c r="A3" s="23">
        <v>31465</v>
      </c>
    </row>
    <row r="4" spans="1:5" s="39" customFormat="1" ht="15" customHeight="1" thickBot="1">
      <c r="A4" s="39">
        <v>6356</v>
      </c>
      <c r="B4" s="127"/>
      <c r="D4" s="126"/>
      <c r="E4" s="128"/>
    </row>
    <row r="5" spans="1:10" ht="30">
      <c r="A5" s="23">
        <v>13608</v>
      </c>
      <c r="B5" s="129" t="s">
        <v>103</v>
      </c>
      <c r="C5" s="129"/>
      <c r="D5" s="130"/>
      <c r="E5" s="131"/>
      <c r="F5" s="131"/>
      <c r="G5" s="131"/>
      <c r="H5" s="131"/>
      <c r="I5" s="132"/>
      <c r="J5" s="133"/>
    </row>
    <row r="6" spans="1:8" ht="15" customHeight="1">
      <c r="A6" s="23">
        <v>7877</v>
      </c>
      <c r="B6" s="134"/>
      <c r="C6"/>
      <c r="D6"/>
      <c r="E6"/>
      <c r="F6"/>
      <c r="G6"/>
      <c r="H6"/>
    </row>
    <row r="7" ht="11.25" thickBot="1">
      <c r="A7" s="23">
        <v>1679</v>
      </c>
    </row>
    <row r="8" spans="1:17" ht="16.5" thickTop="1">
      <c r="A8" s="23">
        <v>16914</v>
      </c>
      <c r="B8" s="135" t="s">
        <v>0</v>
      </c>
      <c r="C8" s="318" t="s">
        <v>1</v>
      </c>
      <c r="D8" s="319"/>
      <c r="E8" s="319"/>
      <c r="F8" s="320"/>
      <c r="G8" s="136" t="s">
        <v>46</v>
      </c>
      <c r="H8" s="136" t="s">
        <v>44</v>
      </c>
      <c r="I8" s="137"/>
      <c r="J8" s="138" t="s">
        <v>65</v>
      </c>
      <c r="K8" s="138"/>
      <c r="M8" s="141" t="s">
        <v>0</v>
      </c>
      <c r="N8" s="142"/>
      <c r="O8" s="143" t="s">
        <v>1</v>
      </c>
      <c r="P8" s="144"/>
      <c r="Q8" s="136" t="s">
        <v>44</v>
      </c>
    </row>
    <row r="9" spans="1:17" ht="12.75">
      <c r="A9" s="23">
        <v>7818</v>
      </c>
      <c r="B9" s="146"/>
      <c r="C9" s="147" t="s">
        <v>46</v>
      </c>
      <c r="D9" s="148" t="s">
        <v>46</v>
      </c>
      <c r="E9" s="149" t="s">
        <v>46</v>
      </c>
      <c r="F9" s="150" t="s">
        <v>44</v>
      </c>
      <c r="G9" s="151" t="s">
        <v>50</v>
      </c>
      <c r="H9" s="151" t="s">
        <v>50</v>
      </c>
      <c r="I9" s="152" t="s">
        <v>71</v>
      </c>
      <c r="J9" s="153"/>
      <c r="K9" s="154"/>
      <c r="M9" s="157" t="s">
        <v>74</v>
      </c>
      <c r="N9" s="158"/>
      <c r="O9" s="159"/>
      <c r="P9" s="160"/>
      <c r="Q9" s="151" t="s">
        <v>50</v>
      </c>
    </row>
    <row r="10" spans="1:17" ht="12" customHeight="1">
      <c r="A10" s="23">
        <v>30702</v>
      </c>
      <c r="B10" s="146"/>
      <c r="C10" s="162" t="s">
        <v>2</v>
      </c>
      <c r="D10" s="163" t="s">
        <v>3</v>
      </c>
      <c r="E10" s="164" t="s">
        <v>4</v>
      </c>
      <c r="F10" s="165" t="s">
        <v>4</v>
      </c>
      <c r="G10" s="160" t="s">
        <v>76</v>
      </c>
      <c r="H10" s="160" t="s">
        <v>76</v>
      </c>
      <c r="I10" s="166" t="s">
        <v>77</v>
      </c>
      <c r="J10" s="167" t="s">
        <v>78</v>
      </c>
      <c r="K10" s="167" t="s">
        <v>79</v>
      </c>
      <c r="L10" s="155"/>
      <c r="M10" s="157" t="s">
        <v>80</v>
      </c>
      <c r="N10" s="169" t="s">
        <v>2</v>
      </c>
      <c r="O10" s="170" t="s">
        <v>3</v>
      </c>
      <c r="P10" s="169" t="s">
        <v>4</v>
      </c>
      <c r="Q10" s="160" t="s">
        <v>76</v>
      </c>
    </row>
    <row r="11" spans="1:17" ht="12">
      <c r="A11" s="23">
        <v>31458</v>
      </c>
      <c r="B11" s="172"/>
      <c r="C11" s="173" t="s">
        <v>5</v>
      </c>
      <c r="D11" s="174" t="s">
        <v>6</v>
      </c>
      <c r="E11" s="175" t="s">
        <v>7</v>
      </c>
      <c r="F11" s="176" t="s">
        <v>7</v>
      </c>
      <c r="G11" s="177" t="s">
        <v>55</v>
      </c>
      <c r="H11" s="177" t="s">
        <v>84</v>
      </c>
      <c r="I11" s="178"/>
      <c r="J11" s="179"/>
      <c r="K11" s="180"/>
      <c r="M11" s="182"/>
      <c r="N11" s="177" t="s">
        <v>5</v>
      </c>
      <c r="O11" s="174" t="s">
        <v>6</v>
      </c>
      <c r="P11" s="177" t="s">
        <v>7</v>
      </c>
      <c r="Q11" s="177" t="s">
        <v>84</v>
      </c>
    </row>
    <row r="12" spans="1:17" ht="13.5" customHeight="1">
      <c r="A12" s="23">
        <v>60665</v>
      </c>
      <c r="B12" s="185" t="s">
        <v>8</v>
      </c>
      <c r="C12" s="186">
        <f>IF(ISERROR('[51]Récolte_N'!$F$10)=TRUE,"",'[51]Récolte_N'!$F$10)</f>
        <v>480</v>
      </c>
      <c r="D12" s="186">
        <f aca="true" t="shared" si="0" ref="D12:D31">IF(OR(C12="",C12=0),"",(E12/C12)*10)</f>
        <v>44.58333333333333</v>
      </c>
      <c r="E12" s="187">
        <f>IF(ISERROR('[51]Récolte_N'!$H$10)=TRUE,"",'[51]Récolte_N'!$H$10)</f>
        <v>2140</v>
      </c>
      <c r="F12" s="187">
        <f>P12</f>
        <v>1795</v>
      </c>
      <c r="G12" s="188">
        <f>IF(ISERROR('[51]Récolte_N'!$I$10)=TRUE,"",'[51]Récolte_N'!$I$10)</f>
        <v>425</v>
      </c>
      <c r="H12" s="188">
        <f>Q12</f>
        <v>806.624</v>
      </c>
      <c r="I12" s="189">
        <f>IF(OR(H12=0,H12=""),"",(G12/H12)-1)</f>
        <v>-0.47311262744475746</v>
      </c>
      <c r="J12" s="190">
        <f>E12-G12</f>
        <v>1715</v>
      </c>
      <c r="K12" s="191">
        <f>P12-H12</f>
        <v>988.376</v>
      </c>
      <c r="L12" s="299"/>
      <c r="M12" s="194" t="s">
        <v>8</v>
      </c>
      <c r="N12" s="186">
        <f>IF(ISERROR('[1]Récolte_N'!$F$10)=TRUE,"",'[1]Récolte_N'!$F$10)</f>
        <v>370</v>
      </c>
      <c r="O12" s="186">
        <f aca="true" t="shared" si="1" ref="O12:O19">IF(OR(N12="",N12=0),"",(P12/N12)*10)</f>
        <v>48.513513513513516</v>
      </c>
      <c r="P12" s="187">
        <f>IF(ISERROR('[1]Récolte_N'!$H$10)=TRUE,"",'[1]Récolte_N'!$H$10)</f>
        <v>1795</v>
      </c>
      <c r="Q12" s="188">
        <f>'[2]SE'!$AI168</f>
        <v>806.624</v>
      </c>
    </row>
    <row r="13" spans="1:17" ht="13.5" customHeight="1">
      <c r="A13" s="23">
        <v>7280</v>
      </c>
      <c r="B13" s="198" t="s">
        <v>31</v>
      </c>
      <c r="C13" s="186">
        <f>IF(ISERROR('[52]Récolte_N'!$F$10)=TRUE,"",'[52]Récolte_N'!$F$10)</f>
        <v>6040</v>
      </c>
      <c r="D13" s="186">
        <f t="shared" si="0"/>
        <v>44.140728476821195</v>
      </c>
      <c r="E13" s="187">
        <f>IF(ISERROR('[52]Récolte_N'!$H$10)=TRUE,"",'[52]Récolte_N'!$H$10)</f>
        <v>26661</v>
      </c>
      <c r="F13" s="187">
        <f>P13</f>
        <v>27496</v>
      </c>
      <c r="G13" s="188">
        <f>IF(ISERROR('[52]Récolte_N'!$I$10)=TRUE,"",'[52]Récolte_N'!$I$10)</f>
        <v>6500</v>
      </c>
      <c r="H13" s="188">
        <f>Q13</f>
        <v>6654.261</v>
      </c>
      <c r="I13" s="189">
        <f>IF(OR(H13=0,H13=""),"",(G13/H13)-1)</f>
        <v>-0.02318228876204287</v>
      </c>
      <c r="J13" s="190">
        <f aca="true" t="shared" si="2" ref="J13:J31">E13-G13</f>
        <v>20161</v>
      </c>
      <c r="K13" s="191">
        <f>P13-H13</f>
        <v>20841.739</v>
      </c>
      <c r="L13" s="299"/>
      <c r="M13" s="201" t="s">
        <v>31</v>
      </c>
      <c r="N13" s="186">
        <f>IF(ISERROR('[3]Récolte_N'!$F$10)=TRUE,"",'[3]Récolte_N'!$F$10)</f>
        <v>6140</v>
      </c>
      <c r="O13" s="186">
        <f t="shared" si="1"/>
        <v>44.78175895765473</v>
      </c>
      <c r="P13" s="187">
        <f>IF(ISERROR('[3]Récolte_N'!$H$10)=TRUE,"",'[3]Récolte_N'!$H$10)</f>
        <v>27496</v>
      </c>
      <c r="Q13" s="188">
        <f>'[2]SE'!$AI169</f>
        <v>6654.261</v>
      </c>
    </row>
    <row r="14" spans="1:17" ht="13.5" customHeight="1">
      <c r="A14" s="23">
        <v>17376</v>
      </c>
      <c r="B14" s="198" t="s">
        <v>9</v>
      </c>
      <c r="C14" s="186">
        <f>IF(ISERROR('[53]Récolte_N'!$F$10)=TRUE,"",'[53]Récolte_N'!$F$10)</f>
        <v>2130</v>
      </c>
      <c r="D14" s="186">
        <f t="shared" si="0"/>
        <v>48.25821596244132</v>
      </c>
      <c r="E14" s="187">
        <f>IF(ISERROR('[53]Récolte_N'!$H$10)=TRUE,"",'[53]Récolte_N'!$H$10)</f>
        <v>10279</v>
      </c>
      <c r="F14" s="204">
        <f>P14</f>
        <v>11022</v>
      </c>
      <c r="G14" s="188">
        <f>IF(ISERROR('[53]Récolte_N'!$I$10)=TRUE,"",'[53]Récolte_N'!$I$10)</f>
        <v>5200</v>
      </c>
      <c r="H14" s="205">
        <f>Q14</f>
        <v>5611.843</v>
      </c>
      <c r="I14" s="189">
        <f aca="true" t="shared" si="3" ref="I14:I31">IF(OR(H14=0,H14=""),"",(G14/H14)-1)</f>
        <v>-0.07338818994045271</v>
      </c>
      <c r="J14" s="190">
        <f t="shared" si="2"/>
        <v>5079</v>
      </c>
      <c r="K14" s="206">
        <f>P14-H14</f>
        <v>5410.157</v>
      </c>
      <c r="L14" s="299"/>
      <c r="M14" s="157" t="s">
        <v>9</v>
      </c>
      <c r="N14" s="186">
        <f>IF(ISERROR('[4]Récolte_N'!$F$10)=TRUE,"",'[4]Récolte_N'!$F$10)</f>
        <v>2160</v>
      </c>
      <c r="O14" s="186">
        <f t="shared" si="1"/>
        <v>51.02777777777778</v>
      </c>
      <c r="P14" s="187">
        <f>IF(ISERROR('[4]Récolte_N'!$H$10)=TRUE,"",'[4]Récolte_N'!$H$10)</f>
        <v>11022</v>
      </c>
      <c r="Q14" s="188">
        <f>'[2]SE'!$AI170</f>
        <v>5611.843</v>
      </c>
    </row>
    <row r="15" spans="1:17" ht="13.5" customHeight="1">
      <c r="A15" s="23">
        <v>26391</v>
      </c>
      <c r="B15" s="198" t="s">
        <v>28</v>
      </c>
      <c r="C15" s="186">
        <f>IF(ISERROR('[54]Récolte_N'!$F$10)=TRUE,"",'[54]Récolte_N'!$F$10)</f>
        <v>1530</v>
      </c>
      <c r="D15" s="186">
        <f t="shared" si="0"/>
        <v>53</v>
      </c>
      <c r="E15" s="187">
        <f>IF(ISERROR('[54]Récolte_N'!$H$10)=TRUE,"",'[54]Récolte_N'!$H$10)</f>
        <v>8109</v>
      </c>
      <c r="F15" s="204">
        <f aca="true" t="shared" si="4" ref="F15:F30">P15</f>
        <v>8480</v>
      </c>
      <c r="G15" s="188">
        <f>IF(ISERROR('[54]Récolte_N'!$I$10)=TRUE,"",'[54]Récolte_N'!$I$10)</f>
        <v>5000</v>
      </c>
      <c r="H15" s="205">
        <f aca="true" t="shared" si="5" ref="H15:H30">Q15</f>
        <v>5362.909000000001</v>
      </c>
      <c r="I15" s="189">
        <f t="shared" si="3"/>
        <v>-0.06767017676414055</v>
      </c>
      <c r="J15" s="190">
        <f t="shared" si="2"/>
        <v>3109</v>
      </c>
      <c r="K15" s="206">
        <f aca="true" t="shared" si="6" ref="K15:K30">P15-H15</f>
        <v>3117.0909999999994</v>
      </c>
      <c r="L15" s="299"/>
      <c r="M15" s="157" t="s">
        <v>28</v>
      </c>
      <c r="N15" s="186">
        <f>IF(ISERROR('[5]Récolte_N'!$F$10)=TRUE,"",'[5]Récolte_N'!$F$10)</f>
        <v>1600</v>
      </c>
      <c r="O15" s="186">
        <f t="shared" si="1"/>
        <v>53</v>
      </c>
      <c r="P15" s="187">
        <f>IF(ISERROR('[5]Récolte_N'!$H$10)=TRUE,"",'[5]Récolte_N'!$H$10)</f>
        <v>8480</v>
      </c>
      <c r="Q15" s="188">
        <f>'[2]SE'!$AI171</f>
        <v>5362.909000000001</v>
      </c>
    </row>
    <row r="16" spans="1:17" ht="13.5" customHeight="1">
      <c r="A16" s="23">
        <v>19136</v>
      </c>
      <c r="B16" s="198" t="s">
        <v>10</v>
      </c>
      <c r="C16" s="186">
        <f>IF(ISERROR('[55]Récolte_N'!$F$10)=TRUE,"",'[55]Récolte_N'!$F$10)</f>
        <v>100</v>
      </c>
      <c r="D16" s="186">
        <f t="shared" si="0"/>
        <v>76</v>
      </c>
      <c r="E16" s="187">
        <f>IF(ISERROR('[55]Récolte_N'!$H$10)=TRUE,"",'[55]Récolte_N'!$H$10)</f>
        <v>760</v>
      </c>
      <c r="F16" s="204">
        <f t="shared" si="4"/>
        <v>1400</v>
      </c>
      <c r="G16" s="188">
        <f>IF(ISERROR('[55]Récolte_N'!$I$10)=TRUE,"",'[55]Récolte_N'!$I$10)</f>
        <v>900</v>
      </c>
      <c r="H16" s="205">
        <f t="shared" si="5"/>
        <v>1084.4260000000002</v>
      </c>
      <c r="I16" s="189">
        <f>IF(OR(H16=0,H16=""),"",(G16/H16)-1)</f>
        <v>-0.17006785156386894</v>
      </c>
      <c r="J16" s="190">
        <f t="shared" si="2"/>
        <v>-140</v>
      </c>
      <c r="K16" s="206">
        <f t="shared" si="6"/>
        <v>315.57399999999984</v>
      </c>
      <c r="L16" s="299"/>
      <c r="M16" s="157" t="s">
        <v>10</v>
      </c>
      <c r="N16" s="186">
        <f>IF(ISERROR('[6]Récolte_N'!$F$10)=TRUE,"",'[6]Récolte_N'!$F$10)</f>
        <v>200</v>
      </c>
      <c r="O16" s="186">
        <f t="shared" si="1"/>
        <v>70</v>
      </c>
      <c r="P16" s="187">
        <f>IF(ISERROR('[6]Récolte_N'!$H$10)=TRUE,"",'[6]Récolte_N'!$H$10)</f>
        <v>1400</v>
      </c>
      <c r="Q16" s="188">
        <f>'[2]SE'!$AI172</f>
        <v>1084.4260000000002</v>
      </c>
    </row>
    <row r="17" spans="1:17" ht="13.5" customHeight="1">
      <c r="A17" s="23">
        <v>1790</v>
      </c>
      <c r="B17" s="198" t="s">
        <v>11</v>
      </c>
      <c r="C17" s="186">
        <f>IF(ISERROR('[56]Récolte_N'!$F$10)=TRUE,"",'[56]Récolte_N'!$F$10)</f>
        <v>600</v>
      </c>
      <c r="D17" s="186">
        <f t="shared" si="0"/>
        <v>65</v>
      </c>
      <c r="E17" s="187">
        <f>IF(ISERROR('[56]Récolte_N'!$H$10)=TRUE,"",'[56]Récolte_N'!$H$10)</f>
        <v>3900</v>
      </c>
      <c r="F17" s="204">
        <f t="shared" si="4"/>
        <v>5700</v>
      </c>
      <c r="G17" s="188">
        <f>IF(ISERROR('[56]Récolte_N'!$I$10)=TRUE,"",'[56]Récolte_N'!$I$10)</f>
        <v>3000</v>
      </c>
      <c r="H17" s="205">
        <f t="shared" si="5"/>
        <v>3265.262</v>
      </c>
      <c r="I17" s="189">
        <f t="shared" si="3"/>
        <v>-0.08123758522287039</v>
      </c>
      <c r="J17" s="190">
        <f t="shared" si="2"/>
        <v>900</v>
      </c>
      <c r="K17" s="206">
        <f t="shared" si="6"/>
        <v>2434.738</v>
      </c>
      <c r="L17" s="299"/>
      <c r="M17" s="157" t="s">
        <v>11</v>
      </c>
      <c r="N17" s="186">
        <f>IF(ISERROR('[7]Récolte_N'!$F$10)=TRUE,"",'[7]Récolte_N'!$F$10)</f>
        <v>930</v>
      </c>
      <c r="O17" s="186">
        <f t="shared" si="1"/>
        <v>61.29032258064516</v>
      </c>
      <c r="P17" s="187">
        <f>IF(ISERROR('[7]Récolte_N'!$H$10)=TRUE,"",'[7]Récolte_N'!$H$10)</f>
        <v>5700</v>
      </c>
      <c r="Q17" s="188">
        <f>'[2]SE'!$AI173</f>
        <v>3265.262</v>
      </c>
    </row>
    <row r="18" spans="1:17" ht="13.5" customHeight="1">
      <c r="A18" s="23" t="s">
        <v>13</v>
      </c>
      <c r="B18" s="198" t="s">
        <v>12</v>
      </c>
      <c r="C18" s="186">
        <f>IF(ISERROR('[57]Récolte_N'!$F$10)=TRUE,"",'[57]Récolte_N'!$F$10)</f>
        <v>3550</v>
      </c>
      <c r="D18" s="186">
        <f t="shared" si="0"/>
        <v>45.2112676056338</v>
      </c>
      <c r="E18" s="187">
        <f>IF(ISERROR('[57]Récolte_N'!$H$10)=TRUE,"",'[57]Récolte_N'!$H$10)</f>
        <v>16050</v>
      </c>
      <c r="F18" s="204">
        <f t="shared" si="4"/>
        <v>16320</v>
      </c>
      <c r="G18" s="188">
        <f>IF(ISERROR('[57]Récolte_N'!$I$10)=TRUE,"",'[57]Récolte_N'!$I$10)</f>
        <v>5100</v>
      </c>
      <c r="H18" s="205">
        <f t="shared" si="5"/>
        <v>6837.253</v>
      </c>
      <c r="I18" s="189">
        <f t="shared" si="3"/>
        <v>-0.25408639990358695</v>
      </c>
      <c r="J18" s="190">
        <f t="shared" si="2"/>
        <v>10950</v>
      </c>
      <c r="K18" s="206">
        <f t="shared" si="6"/>
        <v>9482.747</v>
      </c>
      <c r="L18" s="299"/>
      <c r="M18" s="157" t="s">
        <v>12</v>
      </c>
      <c r="N18" s="186">
        <f>IF(ISERROR('[8]Récolte_N'!$F$10)=TRUE,"",'[8]Récolte_N'!$F$10)</f>
        <v>3535</v>
      </c>
      <c r="O18" s="186">
        <f t="shared" si="1"/>
        <v>46.16690240452617</v>
      </c>
      <c r="P18" s="187">
        <f>IF(ISERROR('[8]Récolte_N'!$H$10)=TRUE,"",'[8]Récolte_N'!$H$10)</f>
        <v>16320</v>
      </c>
      <c r="Q18" s="188">
        <f>'[2]SE'!$AI174</f>
        <v>6837.253</v>
      </c>
    </row>
    <row r="19" spans="1:17" ht="13.5" customHeight="1">
      <c r="A19" s="23" t="s">
        <v>13</v>
      </c>
      <c r="B19" s="198" t="s">
        <v>14</v>
      </c>
      <c r="C19" s="186">
        <f>IF(ISERROR('[58]Récolte_N'!$F$10)=TRUE,"",'[58]Récolte_N'!$F$10)</f>
        <v>410</v>
      </c>
      <c r="D19" s="186">
        <f t="shared" si="0"/>
        <v>30</v>
      </c>
      <c r="E19" s="187">
        <f>IF(ISERROR('[58]Récolte_N'!$H$10)=TRUE,"",'[58]Récolte_N'!$H$10)</f>
        <v>1230</v>
      </c>
      <c r="F19" s="204">
        <f t="shared" si="4"/>
        <v>1475</v>
      </c>
      <c r="G19" s="188">
        <f>IF(ISERROR('[58]Récolte_N'!$I$10)=TRUE,"",'[58]Récolte_N'!$I$10)</f>
        <v>550</v>
      </c>
      <c r="H19" s="205">
        <f t="shared" si="5"/>
        <v>919.379</v>
      </c>
      <c r="I19" s="189">
        <f>IF(OR(H19=0,H19=""),"",(G19/H19)-1)</f>
        <v>-0.401770107866288</v>
      </c>
      <c r="J19" s="190">
        <f t="shared" si="2"/>
        <v>680</v>
      </c>
      <c r="K19" s="206">
        <f t="shared" si="6"/>
        <v>555.621</v>
      </c>
      <c r="L19" s="299"/>
      <c r="M19" s="157" t="s">
        <v>14</v>
      </c>
      <c r="N19" s="186">
        <f>IF(ISERROR('[9]Récolte_N'!$F$10)=TRUE,"",'[9]Récolte_N'!$F$10)</f>
        <v>500</v>
      </c>
      <c r="O19" s="186">
        <f t="shared" si="1"/>
        <v>29.5</v>
      </c>
      <c r="P19" s="187">
        <f>IF(ISERROR('[9]Récolte_N'!$H$10)=TRUE,"",'[9]Récolte_N'!$H$10)</f>
        <v>1475</v>
      </c>
      <c r="Q19" s="188">
        <f>'[2]SE'!$AI175</f>
        <v>919.379</v>
      </c>
    </row>
    <row r="20" spans="1:17" ht="13.5" customHeight="1">
      <c r="A20" s="23" t="s">
        <v>13</v>
      </c>
      <c r="B20" s="198" t="s">
        <v>27</v>
      </c>
      <c r="C20" s="186">
        <f>IF(ISERROR('[59]Récolte_N'!$F$10)=TRUE,"",'[59]Récolte_N'!$F$10)</f>
        <v>240</v>
      </c>
      <c r="D20" s="186">
        <f>IF(OR(C20="",C20=0),"",(E20/C20)*10)</f>
        <v>45</v>
      </c>
      <c r="E20" s="187">
        <f>IF(ISERROR('[59]Récolte_N'!$H$10)=TRUE,"",'[59]Récolte_N'!$H$10)</f>
        <v>1080</v>
      </c>
      <c r="F20" s="204">
        <f t="shared" si="4"/>
        <v>1395</v>
      </c>
      <c r="G20" s="188">
        <f>IF(ISERROR('[59]Récolte_N'!$I$10)=TRUE,"",'[59]Récolte_N'!$I$10)</f>
        <v>820</v>
      </c>
      <c r="H20" s="205">
        <f t="shared" si="5"/>
        <v>657.199</v>
      </c>
      <c r="I20" s="189">
        <f>IF(OR(H20=0,H20=""),"",(G20/H20)-1)</f>
        <v>0.24771948831328117</v>
      </c>
      <c r="J20" s="190">
        <f t="shared" si="2"/>
        <v>260</v>
      </c>
      <c r="K20" s="206">
        <f t="shared" si="6"/>
        <v>737.801</v>
      </c>
      <c r="L20" s="299"/>
      <c r="M20" s="157" t="s">
        <v>27</v>
      </c>
      <c r="N20" s="186">
        <f>IF(ISERROR('[10]Récolte_N'!$F$10)=TRUE,"",'[10]Récolte_N'!$F$10)</f>
        <v>310</v>
      </c>
      <c r="O20" s="186">
        <f>IF(OR(N20="",N20=0),"",(P20/N20)*10)</f>
        <v>45</v>
      </c>
      <c r="P20" s="187">
        <f>IF(ISERROR('[10]Récolte_N'!$H$10)=TRUE,"",'[10]Récolte_N'!$H$10)</f>
        <v>1395</v>
      </c>
      <c r="Q20" s="188">
        <f>'[2]SE'!$AI176</f>
        <v>657.199</v>
      </c>
    </row>
    <row r="21" spans="1:17" ht="13.5" customHeight="1">
      <c r="A21" s="23" t="s">
        <v>13</v>
      </c>
      <c r="B21" s="198" t="s">
        <v>15</v>
      </c>
      <c r="C21" s="186">
        <f>IF(ISERROR('[60]Récolte_N'!$F$10)=TRUE,"",'[60]Récolte_N'!$F$10)</f>
        <v>850</v>
      </c>
      <c r="D21" s="186">
        <f>IF(OR(C21="",C21=0),"",(E21/C21)*10)</f>
        <v>50</v>
      </c>
      <c r="E21" s="187">
        <f>IF(ISERROR('[60]Récolte_N'!$H$10)=TRUE,"",'[60]Récolte_N'!$H$10)</f>
        <v>4250</v>
      </c>
      <c r="F21" s="204">
        <f t="shared" si="4"/>
        <v>4070</v>
      </c>
      <c r="G21" s="188">
        <f>IF(ISERROR('[60]Récolte_N'!$I$10)=TRUE,"",'[60]Récolte_N'!$I$10)</f>
        <v>1000</v>
      </c>
      <c r="H21" s="205">
        <f t="shared" si="5"/>
        <v>1018.2590000000001</v>
      </c>
      <c r="I21" s="189">
        <f t="shared" si="3"/>
        <v>-0.017931587150224138</v>
      </c>
      <c r="J21" s="190">
        <f t="shared" si="2"/>
        <v>3250</v>
      </c>
      <c r="K21" s="206">
        <f t="shared" si="6"/>
        <v>3051.741</v>
      </c>
      <c r="L21" s="299"/>
      <c r="M21" s="157" t="s">
        <v>15</v>
      </c>
      <c r="N21" s="186">
        <f>IF(ISERROR('[11]Récolte_N'!$F$10)=TRUE,"",'[11]Récolte_N'!$F$10)</f>
        <v>885</v>
      </c>
      <c r="O21" s="186">
        <f>IF(OR(N21="",N21=0),"",(P21/N21)*10)</f>
        <v>45.98870056497175</v>
      </c>
      <c r="P21" s="187">
        <f>IF(ISERROR('[11]Récolte_N'!$H$10)=TRUE,"",'[11]Récolte_N'!$H$10)</f>
        <v>4070</v>
      </c>
      <c r="Q21" s="188">
        <f>'[2]SE'!$AI177</f>
        <v>1018.2590000000001</v>
      </c>
    </row>
    <row r="22" spans="1:17" ht="13.5" customHeight="1">
      <c r="A22" s="23" t="s">
        <v>13</v>
      </c>
      <c r="B22" s="198" t="s">
        <v>29</v>
      </c>
      <c r="C22" s="186">
        <f>IF(ISERROR('[61]Récolte_N'!$F$10)=TRUE,"",'[61]Récolte_N'!$F$10)</f>
        <v>230</v>
      </c>
      <c r="D22" s="186">
        <f>IF(OR(C22="",C22=0),"",(E22/C22)*10)</f>
        <v>45</v>
      </c>
      <c r="E22" s="187">
        <f>IF(ISERROR('[61]Récolte_N'!$H$10)=TRUE,"",'[61]Récolte_N'!$H$10)</f>
        <v>1035</v>
      </c>
      <c r="F22" s="204">
        <f t="shared" si="4"/>
        <v>850</v>
      </c>
      <c r="G22" s="188">
        <f>IF(ISERROR('[61]Récolte_N'!$I$10)=TRUE,"",'[61]Récolte_N'!$I$10)</f>
        <v>600</v>
      </c>
      <c r="H22" s="205">
        <f t="shared" si="5"/>
        <v>394.236</v>
      </c>
      <c r="I22" s="189">
        <f t="shared" si="3"/>
        <v>0.5219310260858978</v>
      </c>
      <c r="J22" s="190">
        <f t="shared" si="2"/>
        <v>435</v>
      </c>
      <c r="K22" s="206">
        <f t="shared" si="6"/>
        <v>455.764</v>
      </c>
      <c r="L22" s="299"/>
      <c r="M22" s="157" t="s">
        <v>29</v>
      </c>
      <c r="N22" s="186">
        <f>IF(ISERROR('[12]Récolte_N'!$F$10)=TRUE,"",'[12]Récolte_N'!$F$10)</f>
        <v>190</v>
      </c>
      <c r="O22" s="186">
        <f>IF(OR(N22="",N22=0),"",(P22/N22)*10)</f>
        <v>44.73684210526316</v>
      </c>
      <c r="P22" s="187">
        <f>IF(ISERROR('[12]Récolte_N'!$H$10)=TRUE,"",'[12]Récolte_N'!$H$10)</f>
        <v>850</v>
      </c>
      <c r="Q22" s="188">
        <f>'[2]SE'!$AI178</f>
        <v>394.236</v>
      </c>
    </row>
    <row r="23" spans="1:17" ht="13.5" customHeight="1">
      <c r="A23" s="23" t="s">
        <v>13</v>
      </c>
      <c r="B23" s="198" t="s">
        <v>16</v>
      </c>
      <c r="C23" s="186">
        <f>IF(ISERROR('[62]Récolte_N'!$F$10)=TRUE,"",'[62]Récolte_N'!$F$10)</f>
        <v>219</v>
      </c>
      <c r="D23" s="186">
        <f t="shared" si="0"/>
        <v>43.762557077625566</v>
      </c>
      <c r="E23" s="187">
        <f>IF(ISERROR('[62]Récolte_N'!$H$10)=TRUE,"",'[62]Récolte_N'!$H$10)</f>
        <v>958.4</v>
      </c>
      <c r="F23" s="204">
        <f t="shared" si="4"/>
        <v>1892</v>
      </c>
      <c r="G23" s="188">
        <f>IF(ISERROR('[62]Récolte_N'!$I$10)=TRUE,"",'[62]Récolte_N'!$I$10)</f>
        <v>250</v>
      </c>
      <c r="H23" s="205">
        <f t="shared" si="5"/>
        <v>578.82</v>
      </c>
      <c r="I23" s="189">
        <f t="shared" si="3"/>
        <v>-0.5680867972772192</v>
      </c>
      <c r="J23" s="190">
        <f t="shared" si="2"/>
        <v>708.4</v>
      </c>
      <c r="K23" s="206">
        <f t="shared" si="6"/>
        <v>1313.1799999999998</v>
      </c>
      <c r="L23" s="299"/>
      <c r="M23" s="157" t="s">
        <v>16</v>
      </c>
      <c r="N23" s="186">
        <f>IF(ISERROR('[13]Récolte_N'!$F$10)=TRUE,"",'[13]Récolte_N'!$F$10)</f>
        <v>458</v>
      </c>
      <c r="O23" s="186">
        <f aca="true" t="shared" si="7" ref="O23:O31">IF(OR(N23="",N23=0),"",(P23/N23)*10)</f>
        <v>41.31004366812227</v>
      </c>
      <c r="P23" s="187">
        <f>IF(ISERROR('[13]Récolte_N'!$H$10)=TRUE,"",'[13]Récolte_N'!$H$10)</f>
        <v>1892</v>
      </c>
      <c r="Q23" s="188">
        <f>'[2]SE'!$AI179</f>
        <v>578.82</v>
      </c>
    </row>
    <row r="24" spans="1:17" ht="13.5" customHeight="1">
      <c r="A24" s="23" t="s">
        <v>13</v>
      </c>
      <c r="B24" s="198" t="s">
        <v>17</v>
      </c>
      <c r="C24" s="186">
        <f>IF(ISERROR('[63]Récolte_N'!$F$10)=TRUE,"",'[63]Récolte_N'!$F$10)</f>
        <v>765</v>
      </c>
      <c r="D24" s="186">
        <f t="shared" si="0"/>
        <v>54.2483660130719</v>
      </c>
      <c r="E24" s="187">
        <f>IF(ISERROR('[63]Récolte_N'!$H$10)=TRUE,"",'[63]Récolte_N'!$H$10)</f>
        <v>4150</v>
      </c>
      <c r="F24" s="204">
        <f t="shared" si="4"/>
        <v>10170</v>
      </c>
      <c r="G24" s="188">
        <f>IF(ISERROR('[63]Récolte_N'!$I$10)=TRUE,"",'[63]Récolte_N'!$I$10)</f>
        <v>2900</v>
      </c>
      <c r="H24" s="205">
        <f t="shared" si="5"/>
        <v>5164.12</v>
      </c>
      <c r="I24" s="189">
        <f t="shared" si="3"/>
        <v>-0.4384328791739929</v>
      </c>
      <c r="J24" s="190">
        <f t="shared" si="2"/>
        <v>1250</v>
      </c>
      <c r="K24" s="206">
        <f t="shared" si="6"/>
        <v>5005.88</v>
      </c>
      <c r="L24" s="299"/>
      <c r="M24" s="157" t="s">
        <v>17</v>
      </c>
      <c r="N24" s="186">
        <f>IF(ISERROR('[14]Récolte_N'!$F$10)=TRUE,"",'[14]Récolte_N'!$F$10)</f>
        <v>1665</v>
      </c>
      <c r="O24" s="186">
        <f t="shared" si="7"/>
        <v>61.08108108108108</v>
      </c>
      <c r="P24" s="187">
        <f>IF(ISERROR('[14]Récolte_N'!$H$10)=TRUE,"",'[14]Récolte_N'!$H$10)</f>
        <v>10170</v>
      </c>
      <c r="Q24" s="188">
        <f>'[2]SE'!$AI180</f>
        <v>5164.12</v>
      </c>
    </row>
    <row r="25" spans="1:17" ht="13.5" customHeight="1">
      <c r="A25" s="23" t="s">
        <v>13</v>
      </c>
      <c r="B25" s="198" t="s">
        <v>18</v>
      </c>
      <c r="C25" s="186">
        <f>IF(ISERROR('[64]Récolte_N'!$F$10)=TRUE,"",'[64]Récolte_N'!$F$10)</f>
        <v>7700</v>
      </c>
      <c r="D25" s="186">
        <f t="shared" si="0"/>
        <v>58.44155844155844</v>
      </c>
      <c r="E25" s="187">
        <f>IF(ISERROR('[64]Récolte_N'!$H$10)=TRUE,"",'[64]Récolte_N'!$H$10)</f>
        <v>45000</v>
      </c>
      <c r="F25" s="204">
        <f t="shared" si="4"/>
        <v>47000</v>
      </c>
      <c r="G25" s="188">
        <f>IF(ISERROR('[64]Récolte_N'!$I$10)=TRUE,"",'[64]Récolte_N'!$I$10)</f>
        <v>27000</v>
      </c>
      <c r="H25" s="205">
        <f t="shared" si="5"/>
        <v>32615.067000000003</v>
      </c>
      <c r="I25" s="189">
        <f t="shared" si="3"/>
        <v>-0.17216174966005748</v>
      </c>
      <c r="J25" s="190">
        <f t="shared" si="2"/>
        <v>18000</v>
      </c>
      <c r="K25" s="206">
        <f t="shared" si="6"/>
        <v>14384.932999999997</v>
      </c>
      <c r="L25" s="299"/>
      <c r="M25" s="157" t="s">
        <v>18</v>
      </c>
      <c r="N25" s="186">
        <f>IF(ISERROR('[15]Récolte_N'!$F$10)=TRUE,"",'[15]Récolte_N'!$F$10)</f>
        <v>7700</v>
      </c>
      <c r="O25" s="186">
        <f t="shared" si="7"/>
        <v>61.03896103896104</v>
      </c>
      <c r="P25" s="187">
        <f>IF(ISERROR('[15]Récolte_N'!$H$10)=TRUE,"",'[15]Récolte_N'!$H$10)</f>
        <v>47000</v>
      </c>
      <c r="Q25" s="188">
        <f>'[2]SE'!$AI181</f>
        <v>32615.067000000003</v>
      </c>
    </row>
    <row r="26" spans="1:17" ht="13.5" customHeight="1">
      <c r="A26" s="23" t="s">
        <v>13</v>
      </c>
      <c r="B26" s="198" t="s">
        <v>19</v>
      </c>
      <c r="C26" s="186">
        <f>IF(ISERROR('[65]Récolte_N'!$F$10)=TRUE,"",'[65]Récolte_N'!$F$10)</f>
        <v>380</v>
      </c>
      <c r="D26" s="186">
        <f t="shared" si="0"/>
        <v>65</v>
      </c>
      <c r="E26" s="187">
        <f>IF(ISERROR('[65]Récolte_N'!$H$10)=TRUE,"",'[65]Récolte_N'!$H$10)</f>
        <v>2470</v>
      </c>
      <c r="F26" s="204">
        <f t="shared" si="4"/>
        <v>4464</v>
      </c>
      <c r="G26" s="188">
        <f>IF(ISERROR('[65]Récolte_N'!$I$10)=TRUE,"",'[65]Récolte_N'!$I$10)</f>
        <v>1600</v>
      </c>
      <c r="H26" s="205">
        <f t="shared" si="5"/>
        <v>3206.27</v>
      </c>
      <c r="I26" s="189">
        <f t="shared" si="3"/>
        <v>-0.5009777716786172</v>
      </c>
      <c r="J26" s="190">
        <f t="shared" si="2"/>
        <v>870</v>
      </c>
      <c r="K26" s="206">
        <f t="shared" si="6"/>
        <v>1257.73</v>
      </c>
      <c r="L26" s="299"/>
      <c r="M26" s="157" t="s">
        <v>19</v>
      </c>
      <c r="N26" s="186">
        <f>IF(ISERROR('[16]Récolte_N'!$F$10)=TRUE,"",'[16]Récolte_N'!$F$10)</f>
        <v>720</v>
      </c>
      <c r="O26" s="186">
        <f t="shared" si="7"/>
        <v>62</v>
      </c>
      <c r="P26" s="187">
        <f>IF(ISERROR('[16]Récolte_N'!$H$10)=TRUE,"",'[16]Récolte_N'!$H$10)</f>
        <v>4464</v>
      </c>
      <c r="Q26" s="188">
        <f>'[2]SE'!$AI182</f>
        <v>3206.27</v>
      </c>
    </row>
    <row r="27" spans="1:17" ht="13.5" customHeight="1">
      <c r="A27" s="23" t="s">
        <v>13</v>
      </c>
      <c r="B27" s="198" t="s">
        <v>20</v>
      </c>
      <c r="C27" s="186">
        <f>IF(ISERROR('[66]Récolte_N'!$F$10)=TRUE,"",'[66]Récolte_N'!$F$10)</f>
        <v>625</v>
      </c>
      <c r="D27" s="186">
        <f t="shared" si="0"/>
        <v>56.112</v>
      </c>
      <c r="E27" s="187">
        <f>IF(ISERROR('[66]Récolte_N'!$H$10)=TRUE,"",'[66]Récolte_N'!$H$10)</f>
        <v>3507</v>
      </c>
      <c r="F27" s="204">
        <f t="shared" si="4"/>
        <v>3422</v>
      </c>
      <c r="G27" s="188">
        <f>IF(ISERROR('[66]Récolte_N'!$I$10)=TRUE,"",'[66]Récolte_N'!$I$10)</f>
        <v>980</v>
      </c>
      <c r="H27" s="205">
        <f t="shared" si="5"/>
        <v>1719.622</v>
      </c>
      <c r="I27" s="189">
        <f t="shared" si="3"/>
        <v>-0.43010731428185967</v>
      </c>
      <c r="J27" s="190">
        <f t="shared" si="2"/>
        <v>2527</v>
      </c>
      <c r="K27" s="206">
        <f t="shared" si="6"/>
        <v>1702.378</v>
      </c>
      <c r="L27" s="299"/>
      <c r="M27" s="157" t="s">
        <v>20</v>
      </c>
      <c r="N27" s="186">
        <f>IF(ISERROR('[17]Récolte_N'!$F$10)=TRUE,"",'[17]Récolte_N'!$F$10)</f>
        <v>680</v>
      </c>
      <c r="O27" s="186">
        <f t="shared" si="7"/>
        <v>50.3235294117647</v>
      </c>
      <c r="P27" s="187">
        <f>IF(ISERROR('[17]Récolte_N'!$H$10)=TRUE,"",'[17]Récolte_N'!$H$10)</f>
        <v>3422</v>
      </c>
      <c r="Q27" s="188">
        <f>'[2]SE'!$AI183</f>
        <v>1719.622</v>
      </c>
    </row>
    <row r="28" spans="1:17" ht="13.5" customHeight="1">
      <c r="A28" s="23" t="s">
        <v>13</v>
      </c>
      <c r="B28" s="198" t="s">
        <v>21</v>
      </c>
      <c r="C28" s="186">
        <f>IF(ISERROR('[67]Récolte_N'!$F$10)=TRUE,"",'[67]Récolte_N'!$F$10)</f>
        <v>85</v>
      </c>
      <c r="D28" s="186">
        <f t="shared" si="0"/>
        <v>50</v>
      </c>
      <c r="E28" s="187">
        <f>IF(ISERROR('[67]Récolte_N'!$H$10)=TRUE,"",'[67]Récolte_N'!$H$10)</f>
        <v>425</v>
      </c>
      <c r="F28" s="204">
        <f t="shared" si="4"/>
        <v>310</v>
      </c>
      <c r="G28" s="188">
        <f>IF(ISERROR('[67]Récolte_N'!$I$10)=TRUE,"",'[67]Récolte_N'!$I$10)</f>
        <v>350</v>
      </c>
      <c r="H28" s="205">
        <f t="shared" si="5"/>
        <v>462.7</v>
      </c>
      <c r="I28" s="189">
        <f t="shared" si="3"/>
        <v>-0.24357034795763988</v>
      </c>
      <c r="J28" s="190">
        <f t="shared" si="2"/>
        <v>75</v>
      </c>
      <c r="K28" s="206">
        <f t="shared" si="6"/>
        <v>-152.7</v>
      </c>
      <c r="L28" s="299"/>
      <c r="M28" s="157" t="s">
        <v>21</v>
      </c>
      <c r="N28" s="186">
        <f>IF(ISERROR('[18]Récolte_N'!$F$10)=TRUE,"",'[18]Récolte_N'!$F$10)</f>
        <v>62</v>
      </c>
      <c r="O28" s="186">
        <f t="shared" si="7"/>
        <v>50</v>
      </c>
      <c r="P28" s="187">
        <f>IF(ISERROR('[18]Récolte_N'!$H$10)=TRUE,"",'[18]Récolte_N'!$H$10)</f>
        <v>310</v>
      </c>
      <c r="Q28" s="188">
        <f>'[2]SE'!$AI184</f>
        <v>462.7</v>
      </c>
    </row>
    <row r="29" spans="2:17" ht="12.75">
      <c r="B29" s="198" t="s">
        <v>30</v>
      </c>
      <c r="C29" s="186">
        <f>IF(ISERROR('[68]Récolte_N'!$F$10)=TRUE,"",'[68]Récolte_N'!$F$10)</f>
        <v>300</v>
      </c>
      <c r="D29" s="186">
        <f t="shared" si="0"/>
        <v>50.83333333333333</v>
      </c>
      <c r="E29" s="187">
        <f>IF(ISERROR('[68]Récolte_N'!$H$10)=TRUE,"",'[68]Récolte_N'!$H$10)</f>
        <v>1525</v>
      </c>
      <c r="F29" s="204">
        <f t="shared" si="4"/>
        <v>2310</v>
      </c>
      <c r="G29" s="188">
        <f>IF(ISERROR('[68]Récolte_N'!$I$10)=TRUE,"",'[68]Récolte_N'!$I$10)</f>
        <v>600</v>
      </c>
      <c r="H29" s="205">
        <f t="shared" si="5"/>
        <v>945.87</v>
      </c>
      <c r="I29" s="189">
        <f>IF(OR(H29=0,H29=""),"",(G29/H29)-1)</f>
        <v>-0.3656633575438485</v>
      </c>
      <c r="J29" s="190">
        <f t="shared" si="2"/>
        <v>925</v>
      </c>
      <c r="K29" s="206">
        <f t="shared" si="6"/>
        <v>1364.13</v>
      </c>
      <c r="M29" s="157" t="s">
        <v>30</v>
      </c>
      <c r="N29" s="186">
        <f>IF(ISERROR('[19]Récolte_N'!$F$10)=TRUE,"",'[19]Récolte_N'!$F$10)</f>
        <v>420</v>
      </c>
      <c r="O29" s="186">
        <f t="shared" si="7"/>
        <v>55</v>
      </c>
      <c r="P29" s="187">
        <f>IF(ISERROR('[19]Récolte_N'!$H$10)=TRUE,"",'[19]Récolte_N'!$H$10)</f>
        <v>2310</v>
      </c>
      <c r="Q29" s="188">
        <f>'[2]SE'!$AI185</f>
        <v>945.87</v>
      </c>
    </row>
    <row r="30" spans="2:17" ht="12.75">
      <c r="B30" s="198" t="s">
        <v>22</v>
      </c>
      <c r="C30" s="186">
        <f>IF(ISERROR('[69]Récolte_N'!$F$10)=TRUE,"",'[69]Récolte_N'!$F$10)</f>
        <v>1387</v>
      </c>
      <c r="D30" s="186">
        <f t="shared" si="0"/>
        <v>38.55803893294881</v>
      </c>
      <c r="E30" s="187">
        <f>IF(ISERROR('[69]Récolte_N'!$H$10)=TRUE,"",'[69]Récolte_N'!$H$10)</f>
        <v>5348</v>
      </c>
      <c r="F30" s="204">
        <f t="shared" si="4"/>
        <v>5423</v>
      </c>
      <c r="G30" s="188">
        <f>IF(ISERROR('[69]Récolte_N'!$I$10)=TRUE,"",'[69]Récolte_N'!$I$10)</f>
        <v>1500</v>
      </c>
      <c r="H30" s="205">
        <f t="shared" si="5"/>
        <v>1638.7659999999998</v>
      </c>
      <c r="I30" s="189">
        <f t="shared" si="3"/>
        <v>-0.08467712901048707</v>
      </c>
      <c r="J30" s="190">
        <f t="shared" si="2"/>
        <v>3848</v>
      </c>
      <c r="K30" s="206">
        <f t="shared" si="6"/>
        <v>3784.2340000000004</v>
      </c>
      <c r="L30"/>
      <c r="M30" s="157" t="s">
        <v>22</v>
      </c>
      <c r="N30" s="186">
        <f>IF(ISERROR('[20]Récolte_N'!$F$10)=TRUE,"",'[20]Récolte_N'!$F$10)</f>
        <v>1346</v>
      </c>
      <c r="O30" s="186">
        <f t="shared" si="7"/>
        <v>40.28974739970282</v>
      </c>
      <c r="P30" s="187">
        <f>IF(ISERROR('[20]Récolte_N'!$H$10)=TRUE,"",'[20]Récolte_N'!$H$10)</f>
        <v>5423</v>
      </c>
      <c r="Q30" s="188">
        <f>'[2]SE'!$AI186</f>
        <v>1638.7659999999998</v>
      </c>
    </row>
    <row r="31" spans="2:17" ht="12.75">
      <c r="B31" s="198" t="s">
        <v>23</v>
      </c>
      <c r="C31" s="186">
        <f>IF(ISERROR('[70]Récolte_N'!$F$10)=TRUE,"",'[70]Récolte_N'!$F$10)</f>
        <v>1900</v>
      </c>
      <c r="D31" s="186">
        <f t="shared" si="0"/>
        <v>34.589473684210525</v>
      </c>
      <c r="E31" s="187">
        <f>IF(ISERROR('[70]Récolte_N'!$H$10)=TRUE,"",'[70]Récolte_N'!$H$10)</f>
        <v>6572</v>
      </c>
      <c r="F31" s="187">
        <f>P31</f>
        <v>5981</v>
      </c>
      <c r="G31" s="188">
        <f>IF(ISERROR('[70]Récolte_N'!$I$10)=TRUE,"",'[70]Récolte_N'!$I$10)</f>
        <v>410</v>
      </c>
      <c r="H31" s="188">
        <f>Q31</f>
        <v>293.54699999999997</v>
      </c>
      <c r="I31" s="189">
        <f t="shared" si="3"/>
        <v>0.3967098965412694</v>
      </c>
      <c r="J31" s="190">
        <f t="shared" si="2"/>
        <v>6162</v>
      </c>
      <c r="K31" s="191">
        <f>P31-H31</f>
        <v>5687.453</v>
      </c>
      <c r="M31" s="157" t="s">
        <v>23</v>
      </c>
      <c r="N31" s="186">
        <f>IF(ISERROR('[21]Récolte_N'!$F$10)=TRUE,"",'[21]Récolte_N'!$F$10)</f>
        <v>1700</v>
      </c>
      <c r="O31" s="186">
        <f t="shared" si="7"/>
        <v>35.18235294117647</v>
      </c>
      <c r="P31" s="187">
        <f>IF(ISERROR('[21]Récolte_N'!$H$10)=TRUE,"",'[21]Récolte_N'!$H$10)</f>
        <v>5981</v>
      </c>
      <c r="Q31" s="188">
        <f>'[2]SE'!$AI187</f>
        <v>293.54699999999997</v>
      </c>
    </row>
    <row r="32" spans="2:17" ht="12.75">
      <c r="B32" s="146"/>
      <c r="C32" s="207"/>
      <c r="D32" s="207"/>
      <c r="E32" s="53"/>
      <c r="F32" s="208"/>
      <c r="G32" s="209"/>
      <c r="H32" s="59"/>
      <c r="I32" s="210"/>
      <c r="J32" s="211"/>
      <c r="K32" s="212"/>
      <c r="M32" s="157"/>
      <c r="N32" s="214"/>
      <c r="O32" s="214"/>
      <c r="P32" s="214"/>
      <c r="Q32" s="300"/>
    </row>
    <row r="33" spans="2:17" ht="15.75" thickBot="1">
      <c r="B33" s="217" t="s">
        <v>24</v>
      </c>
      <c r="C33" s="218">
        <f>IF(SUM(C12:C31)=0,"",SUM(C12:C31))</f>
        <v>29521</v>
      </c>
      <c r="D33" s="218">
        <f>IF(OR(C33="",C33=0),"",(E33/C33)*10)</f>
        <v>49.26980793333559</v>
      </c>
      <c r="E33" s="218">
        <f>IF(SUM(E12:E31)=0,"",SUM(E12:E31))</f>
        <v>145449.4</v>
      </c>
      <c r="F33" s="219">
        <f>IF(SUM(F12:F31)=0,"",SUM(F12:F31))</f>
        <v>160975</v>
      </c>
      <c r="G33" s="220">
        <f>IF(SUM(G12:G31)=0,"",SUM(G12:G31))</f>
        <v>64685</v>
      </c>
      <c r="H33" s="221">
        <f>IF(SUM(H12:H31)=0,"",SUM(H12:H31))</f>
        <v>79236.43300000002</v>
      </c>
      <c r="I33" s="222">
        <f>IF(OR(G33=0,G33=""),"",(G33/H33)-1)</f>
        <v>-0.18364573528947237</v>
      </c>
      <c r="J33" s="223">
        <f>SUM(J12:J31)</f>
        <v>80764.4</v>
      </c>
      <c r="K33" s="224">
        <f>SUM(K12:K31)</f>
        <v>81738.567</v>
      </c>
      <c r="M33" s="227" t="s">
        <v>24</v>
      </c>
      <c r="N33" s="301">
        <f>IF(SUM(N12:N31)=0,"",SUM(N12:N31))</f>
        <v>31571</v>
      </c>
      <c r="O33" s="301">
        <f>IF(OR(N33="",N33=0),"",(P33/N33)*10)</f>
        <v>50.98824870925849</v>
      </c>
      <c r="P33" s="223">
        <f>IF(SUM(P12:P31)=0,"",SUM(P12:P31))</f>
        <v>160975</v>
      </c>
      <c r="Q33" s="302">
        <f>IF(SUM(Q12:Q31)=0,"",SUM(Q12:Q31))</f>
        <v>79236.43300000002</v>
      </c>
    </row>
    <row r="34" spans="2:10" ht="12.75" thickTop="1">
      <c r="B34" s="234"/>
      <c r="C34" s="235"/>
      <c r="D34" s="235"/>
      <c r="E34" s="235"/>
      <c r="F34" s="235"/>
      <c r="G34" s="235"/>
      <c r="H34" s="236"/>
      <c r="I34" s="237"/>
      <c r="J34" s="238"/>
    </row>
    <row r="35" spans="2:10" ht="12">
      <c r="B35" s="239" t="s">
        <v>47</v>
      </c>
      <c r="C35" s="240">
        <f>N33</f>
        <v>31571</v>
      </c>
      <c r="D35" s="240">
        <f>(E35/C35)*10</f>
        <v>50.98824870925849</v>
      </c>
      <c r="E35" s="240">
        <f>P33</f>
        <v>160975</v>
      </c>
      <c r="G35" s="240">
        <f>Q33</f>
        <v>79236.43300000002</v>
      </c>
      <c r="H35" s="236"/>
      <c r="I35" s="237"/>
      <c r="J35" s="238"/>
    </row>
    <row r="36" spans="2:10" ht="12">
      <c r="B36" s="239" t="s">
        <v>48</v>
      </c>
      <c r="C36" s="242"/>
      <c r="D36" s="243"/>
      <c r="E36" s="242"/>
      <c r="G36" s="242"/>
      <c r="H36" s="236"/>
      <c r="I36" s="237"/>
      <c r="J36" s="238"/>
    </row>
    <row r="37" spans="2:10" ht="12">
      <c r="B37" s="239" t="s">
        <v>25</v>
      </c>
      <c r="C37" s="244">
        <f>IF(OR(C33="",C33=0),"",(C33/C35)-1)</f>
        <v>-0.06493300814038194</v>
      </c>
      <c r="D37" s="244">
        <f>IF(OR(D33="",D33=0),"",(D33/D35)-1)</f>
        <v>-0.033702682861725064</v>
      </c>
      <c r="E37" s="244">
        <f>IF(OR(E33="",E33=0),"",(E33/E35)-1)</f>
        <v>-0.09644727442149403</v>
      </c>
      <c r="G37" s="244">
        <f>IF(OR(G33="",G33=0),"",(G33/G35)-1)</f>
        <v>-0.18364573528947237</v>
      </c>
      <c r="H37" s="236"/>
      <c r="I37" s="237"/>
      <c r="J37" s="238"/>
    </row>
    <row r="38" ht="11.25" thickBot="1"/>
    <row r="39" spans="2:8" ht="12.75">
      <c r="B39" s="245" t="s">
        <v>0</v>
      </c>
      <c r="C39" s="246" t="s">
        <v>50</v>
      </c>
      <c r="D39" s="247" t="s">
        <v>50</v>
      </c>
      <c r="E39" s="248" t="s">
        <v>50</v>
      </c>
      <c r="F39" s="248" t="s">
        <v>50</v>
      </c>
      <c r="G39" s="249" t="s">
        <v>85</v>
      </c>
      <c r="H39" s="250" t="s">
        <v>86</v>
      </c>
    </row>
    <row r="40" spans="2:8" ht="12">
      <c r="B40" s="146"/>
      <c r="C40" s="251" t="s">
        <v>87</v>
      </c>
      <c r="D40" s="252" t="s">
        <v>87</v>
      </c>
      <c r="E40" s="253" t="s">
        <v>87</v>
      </c>
      <c r="F40" s="253" t="s">
        <v>87</v>
      </c>
      <c r="G40" s="254" t="s">
        <v>88</v>
      </c>
      <c r="H40" s="255" t="s">
        <v>89</v>
      </c>
    </row>
    <row r="41" spans="2:8" ht="12.75">
      <c r="B41" s="146"/>
      <c r="C41" s="256" t="s">
        <v>108</v>
      </c>
      <c r="D41" s="257" t="s">
        <v>109</v>
      </c>
      <c r="E41" s="258" t="s">
        <v>108</v>
      </c>
      <c r="F41" s="258" t="s">
        <v>109</v>
      </c>
      <c r="G41" s="254" t="s">
        <v>90</v>
      </c>
      <c r="H41" s="255" t="s">
        <v>77</v>
      </c>
    </row>
    <row r="42" spans="2:8" ht="12">
      <c r="B42" s="146"/>
      <c r="C42" s="259" t="s">
        <v>91</v>
      </c>
      <c r="D42" s="260" t="s">
        <v>91</v>
      </c>
      <c r="E42" s="261" t="s">
        <v>58</v>
      </c>
      <c r="F42" s="261" t="s">
        <v>58</v>
      </c>
      <c r="G42" s="262" t="s">
        <v>87</v>
      </c>
      <c r="H42" s="263"/>
    </row>
    <row r="43" spans="2:8" ht="12">
      <c r="B43" s="185" t="s">
        <v>8</v>
      </c>
      <c r="C43" s="99">
        <f>'[22]SE'!$AI168</f>
        <v>421</v>
      </c>
      <c r="D43" s="52">
        <f>'[2]SE'!$AF168</f>
        <v>805.224</v>
      </c>
      <c r="E43" s="264">
        <f>IF(OR(G12="",G12=0),"",C43/G12)</f>
        <v>0.9905882352941177</v>
      </c>
      <c r="F43" s="74">
        <f>IF(OR(H12="",H12=0),"",D43/H12)</f>
        <v>0.9982643710080533</v>
      </c>
      <c r="G43" s="265">
        <f>IF(OR(E43="",E43=0),"",(E43-F43)*100)</f>
        <v>-0.7676135713935661</v>
      </c>
      <c r="H43" s="236">
        <f>IF(E12="","",(G12/E12))</f>
        <v>0.1985981308411215</v>
      </c>
    </row>
    <row r="44" spans="2:8" ht="12">
      <c r="B44" s="198" t="s">
        <v>31</v>
      </c>
      <c r="C44" s="52">
        <f>'[22]SE'!$AI169</f>
        <v>5259.6</v>
      </c>
      <c r="D44" s="52">
        <f>'[2]SE'!$AF169</f>
        <v>5853.991</v>
      </c>
      <c r="E44" s="74">
        <f>IF(OR(G13="",G13=0),"",C44/G13)</f>
        <v>0.8091692307692309</v>
      </c>
      <c r="F44" s="74">
        <f>IF(OR(H13="",H13=0),"",D44/H13)</f>
        <v>0.8797357061888614</v>
      </c>
      <c r="G44" s="265">
        <f>IF(OR(E44="",E44=0),"",(E44-F44)*100)</f>
        <v>-7.056647541963057</v>
      </c>
      <c r="H44" s="236">
        <f>IF(E13="","",(G13/E13))</f>
        <v>0.24380180788417538</v>
      </c>
    </row>
    <row r="45" spans="2:8" ht="12">
      <c r="B45" s="198" t="s">
        <v>9</v>
      </c>
      <c r="C45" s="52">
        <f>'[22]SE'!$AI170</f>
        <v>4848.1</v>
      </c>
      <c r="D45" s="52">
        <f>'[2]SE'!$AF170</f>
        <v>5345.518</v>
      </c>
      <c r="E45" s="74">
        <f aca="true" t="shared" si="8" ref="E45:F62">IF(OR(G14="",G14=0),"",C45/G14)</f>
        <v>0.9323269230769231</v>
      </c>
      <c r="F45" s="74">
        <f t="shared" si="8"/>
        <v>0.9525423287857483</v>
      </c>
      <c r="G45" s="265">
        <f aca="true" t="shared" si="9" ref="G45:G62">IF(OR(E45="",E45=0),"",(E45-F45)*100)</f>
        <v>-2.0215405708825185</v>
      </c>
      <c r="H45" s="236">
        <f>IF(E14="","",(G14/E14))</f>
        <v>0.5058857865551124</v>
      </c>
    </row>
    <row r="46" spans="2:8" ht="12">
      <c r="B46" s="198" t="s">
        <v>28</v>
      </c>
      <c r="C46" s="52">
        <f>'[22]SE'!$AI171</f>
        <v>4263.9</v>
      </c>
      <c r="D46" s="52">
        <f>'[2]SE'!$AF171</f>
        <v>4802.877</v>
      </c>
      <c r="E46" s="74">
        <f t="shared" si="8"/>
        <v>0.85278</v>
      </c>
      <c r="F46" s="74">
        <f t="shared" si="8"/>
        <v>0.895573092886715</v>
      </c>
      <c r="G46" s="265">
        <f t="shared" si="9"/>
        <v>-4.279309288671507</v>
      </c>
      <c r="H46" s="236">
        <f>IF(E15="","",(G15/E15))</f>
        <v>0.6165988407941793</v>
      </c>
    </row>
    <row r="47" spans="2:8" ht="12">
      <c r="B47" s="198" t="s">
        <v>10</v>
      </c>
      <c r="C47" s="52">
        <f>'[22]SE'!$AI172</f>
        <v>838.7</v>
      </c>
      <c r="D47" s="52">
        <f>'[2]SE'!$AF172</f>
        <v>1013.4460000000001</v>
      </c>
      <c r="E47" s="74">
        <f t="shared" si="8"/>
        <v>0.931888888888889</v>
      </c>
      <c r="F47" s="74">
        <f t="shared" si="8"/>
        <v>0.9345460178933371</v>
      </c>
      <c r="G47" s="265">
        <f t="shared" si="9"/>
        <v>-0.26571290044481444</v>
      </c>
      <c r="H47" s="236">
        <f aca="true" t="shared" si="10" ref="H47:H62">IF(E16="","",(G16/E16))</f>
        <v>1.1842105263157894</v>
      </c>
    </row>
    <row r="48" spans="2:8" ht="12">
      <c r="B48" s="198" t="s">
        <v>11</v>
      </c>
      <c r="C48" s="52">
        <f>'[22]SE'!$AI173</f>
        <v>2899.3</v>
      </c>
      <c r="D48" s="52">
        <f>'[2]SE'!$AF173</f>
        <v>2974.262</v>
      </c>
      <c r="E48" s="74">
        <f t="shared" si="8"/>
        <v>0.9664333333333334</v>
      </c>
      <c r="F48" s="74">
        <f t="shared" si="8"/>
        <v>0.9108800457666184</v>
      </c>
      <c r="G48" s="265">
        <f t="shared" si="9"/>
        <v>5.555328756671496</v>
      </c>
      <c r="H48" s="236">
        <f t="shared" si="10"/>
        <v>0.7692307692307693</v>
      </c>
    </row>
    <row r="49" spans="2:8" ht="12">
      <c r="B49" s="198" t="s">
        <v>12</v>
      </c>
      <c r="C49" s="52">
        <f>'[22]SE'!$AI174</f>
        <v>4993.4</v>
      </c>
      <c r="D49" s="52">
        <f>'[2]SE'!$AF174</f>
        <v>6708.019</v>
      </c>
      <c r="E49" s="74">
        <f t="shared" si="8"/>
        <v>0.9790980392156862</v>
      </c>
      <c r="F49" s="74">
        <f t="shared" si="8"/>
        <v>0.981098549373557</v>
      </c>
      <c r="G49" s="265">
        <f t="shared" si="9"/>
        <v>-0.20005101578708384</v>
      </c>
      <c r="H49" s="236">
        <f t="shared" si="10"/>
        <v>0.3177570093457944</v>
      </c>
    </row>
    <row r="50" spans="2:8" ht="12">
      <c r="B50" s="198" t="s">
        <v>14</v>
      </c>
      <c r="C50" s="52">
        <f>'[22]SE'!$AI175</f>
        <v>533.4</v>
      </c>
      <c r="D50" s="52">
        <f>'[2]SE'!$AF175</f>
        <v>909.779</v>
      </c>
      <c r="E50" s="74">
        <f t="shared" si="8"/>
        <v>0.9698181818181818</v>
      </c>
      <c r="F50" s="74">
        <f t="shared" si="8"/>
        <v>0.9895581691554842</v>
      </c>
      <c r="G50" s="265">
        <f t="shared" si="9"/>
        <v>-1.9739987337302423</v>
      </c>
      <c r="H50" s="236">
        <f t="shared" si="10"/>
        <v>0.44715447154471544</v>
      </c>
    </row>
    <row r="51" spans="2:8" ht="12">
      <c r="B51" s="198" t="s">
        <v>27</v>
      </c>
      <c r="C51" s="52">
        <f>'[22]SE'!$AI176</f>
        <v>696.9</v>
      </c>
      <c r="D51" s="52">
        <f>'[2]SE'!$AF176</f>
        <v>522.539</v>
      </c>
      <c r="E51" s="74">
        <f t="shared" si="8"/>
        <v>0.8498780487804878</v>
      </c>
      <c r="F51" s="74">
        <f t="shared" si="8"/>
        <v>0.7951001142728459</v>
      </c>
      <c r="G51" s="265">
        <f t="shared" si="9"/>
        <v>5.4777934507641906</v>
      </c>
      <c r="H51" s="236">
        <f t="shared" si="10"/>
        <v>0.7592592592592593</v>
      </c>
    </row>
    <row r="52" spans="2:8" ht="12">
      <c r="B52" s="198" t="s">
        <v>15</v>
      </c>
      <c r="C52" s="52">
        <f>'[22]SE'!$AI177</f>
        <v>699.9</v>
      </c>
      <c r="D52" s="52">
        <f>'[2]SE'!$AF177</f>
        <v>813.415</v>
      </c>
      <c r="E52" s="74">
        <f t="shared" si="8"/>
        <v>0.6999</v>
      </c>
      <c r="F52" s="74">
        <f>IF(OR(H21="",H21=0),"",D52/H21)</f>
        <v>0.7988291780382004</v>
      </c>
      <c r="G52" s="265">
        <f t="shared" si="9"/>
        <v>-9.892917803820044</v>
      </c>
      <c r="H52" s="236">
        <f t="shared" si="10"/>
        <v>0.23529411764705882</v>
      </c>
    </row>
    <row r="53" spans="2:8" ht="12">
      <c r="B53" s="198" t="s">
        <v>29</v>
      </c>
      <c r="C53" s="52">
        <f>'[22]SE'!$AI178</f>
        <v>565.2</v>
      </c>
      <c r="D53" s="52">
        <f>'[2]SE'!$AF178</f>
        <v>394.236</v>
      </c>
      <c r="E53" s="74">
        <f t="shared" si="8"/>
        <v>0.9420000000000001</v>
      </c>
      <c r="F53" s="74">
        <f t="shared" si="8"/>
        <v>1</v>
      </c>
      <c r="G53" s="265">
        <f t="shared" si="9"/>
        <v>-5.799999999999994</v>
      </c>
      <c r="H53" s="236">
        <f t="shared" si="10"/>
        <v>0.5797101449275363</v>
      </c>
    </row>
    <row r="54" spans="2:8" ht="12">
      <c r="B54" s="198" t="s">
        <v>16</v>
      </c>
      <c r="C54" s="52">
        <f>'[22]SE'!$AI179</f>
        <v>250</v>
      </c>
      <c r="D54" s="52">
        <f>'[2]SE'!$AF179</f>
        <v>578.82</v>
      </c>
      <c r="E54" s="74">
        <f t="shared" si="8"/>
        <v>1</v>
      </c>
      <c r="F54" s="74">
        <f t="shared" si="8"/>
        <v>1</v>
      </c>
      <c r="G54" s="265">
        <f t="shared" si="9"/>
        <v>0</v>
      </c>
      <c r="H54" s="236">
        <f t="shared" si="10"/>
        <v>0.26085141903171954</v>
      </c>
    </row>
    <row r="55" spans="2:8" ht="12">
      <c r="B55" s="198" t="s">
        <v>17</v>
      </c>
      <c r="C55" s="52">
        <f>'[22]SE'!$AI180</f>
        <v>2821.2</v>
      </c>
      <c r="D55" s="52">
        <f>'[2]SE'!$AF180</f>
        <v>5099.6</v>
      </c>
      <c r="E55" s="74">
        <f t="shared" si="8"/>
        <v>0.9728275862068965</v>
      </c>
      <c r="F55" s="74">
        <f t="shared" si="8"/>
        <v>0.9875060997807953</v>
      </c>
      <c r="G55" s="265">
        <f t="shared" si="9"/>
        <v>-1.4678513573898821</v>
      </c>
      <c r="H55" s="236">
        <f t="shared" si="10"/>
        <v>0.6987951807228916</v>
      </c>
    </row>
    <row r="56" spans="2:8" ht="12">
      <c r="B56" s="198" t="s">
        <v>18</v>
      </c>
      <c r="C56" s="52">
        <f>'[22]SE'!$AI181</f>
        <v>21631.3</v>
      </c>
      <c r="D56" s="52">
        <f>'[2]SE'!$AF181</f>
        <v>29971.448000000004</v>
      </c>
      <c r="E56" s="74">
        <f t="shared" si="8"/>
        <v>0.8011592592592592</v>
      </c>
      <c r="F56" s="74">
        <f t="shared" si="8"/>
        <v>0.9189448545360953</v>
      </c>
      <c r="G56" s="265">
        <f t="shared" si="9"/>
        <v>-11.778559527683608</v>
      </c>
      <c r="H56" s="236">
        <f t="shared" si="10"/>
        <v>0.6</v>
      </c>
    </row>
    <row r="57" spans="2:8" ht="12">
      <c r="B57" s="198" t="s">
        <v>19</v>
      </c>
      <c r="C57" s="52">
        <f>'[22]SE'!$AI182</f>
        <v>1398</v>
      </c>
      <c r="D57" s="52">
        <f>'[2]SE'!$AF182</f>
        <v>2978.25</v>
      </c>
      <c r="E57" s="74">
        <f t="shared" si="8"/>
        <v>0.87375</v>
      </c>
      <c r="F57" s="74">
        <f t="shared" si="8"/>
        <v>0.9288830946863489</v>
      </c>
      <c r="G57" s="265">
        <f t="shared" si="9"/>
        <v>-5.513309468634886</v>
      </c>
      <c r="H57" s="236">
        <f t="shared" si="10"/>
        <v>0.6477732793522267</v>
      </c>
    </row>
    <row r="58" spans="2:8" ht="12">
      <c r="B58" s="198" t="s">
        <v>20</v>
      </c>
      <c r="C58" s="52">
        <f>'[22]SE'!$AI183</f>
        <v>953.4</v>
      </c>
      <c r="D58" s="52">
        <f>'[2]SE'!$AF183</f>
        <v>1673.922</v>
      </c>
      <c r="E58" s="74">
        <f t="shared" si="8"/>
        <v>0.9728571428571429</v>
      </c>
      <c r="F58" s="74">
        <f t="shared" si="8"/>
        <v>0.9734243921047765</v>
      </c>
      <c r="G58" s="265">
        <f t="shared" si="9"/>
        <v>-0.05672492476336277</v>
      </c>
      <c r="H58" s="236">
        <f t="shared" si="10"/>
        <v>0.27944111776447106</v>
      </c>
    </row>
    <row r="59" spans="2:8" ht="12">
      <c r="B59" s="198" t="s">
        <v>21</v>
      </c>
      <c r="C59" s="52">
        <f>'[22]SE'!$AI184</f>
        <v>342.3</v>
      </c>
      <c r="D59" s="52">
        <f>'[2]SE'!$AF184</f>
        <v>303</v>
      </c>
      <c r="E59" s="74">
        <f t="shared" si="8"/>
        <v>0.978</v>
      </c>
      <c r="F59" s="74">
        <f t="shared" si="8"/>
        <v>0.6548519559109575</v>
      </c>
      <c r="G59" s="265">
        <f t="shared" si="9"/>
        <v>32.31480440890425</v>
      </c>
      <c r="H59" s="236">
        <f>IF(E28="","",(G28/E28))</f>
        <v>0.8235294117647058</v>
      </c>
    </row>
    <row r="60" spans="2:8" ht="12">
      <c r="B60" s="198" t="s">
        <v>30</v>
      </c>
      <c r="C60" s="52">
        <f>'[22]SE'!$AI185</f>
        <v>588.6</v>
      </c>
      <c r="D60" s="52">
        <f>'[2]SE'!$AF185</f>
        <v>931.17</v>
      </c>
      <c r="E60" s="74">
        <f t="shared" si="8"/>
        <v>0.981</v>
      </c>
      <c r="F60" s="74">
        <f t="shared" si="8"/>
        <v>0.9844587522598243</v>
      </c>
      <c r="G60" s="265">
        <f t="shared" si="9"/>
        <v>-0.34587522598242826</v>
      </c>
      <c r="H60" s="236">
        <f>IF(E29="","",(G29/E29))</f>
        <v>0.39344262295081966</v>
      </c>
    </row>
    <row r="61" spans="2:8" ht="12">
      <c r="B61" s="198" t="s">
        <v>22</v>
      </c>
      <c r="C61" s="52">
        <f>'[22]SE'!$AI186</f>
        <v>1376.5</v>
      </c>
      <c r="D61" s="52">
        <f>'[2]SE'!$AF186</f>
        <v>1593.085</v>
      </c>
      <c r="E61" s="74">
        <f t="shared" si="8"/>
        <v>0.9176666666666666</v>
      </c>
      <c r="F61" s="74">
        <f t="shared" si="8"/>
        <v>0.9721247572868855</v>
      </c>
      <c r="G61" s="265">
        <f t="shared" si="9"/>
        <v>-5.445809062021889</v>
      </c>
      <c r="H61" s="236">
        <f t="shared" si="10"/>
        <v>0.28047868362004486</v>
      </c>
    </row>
    <row r="62" spans="2:8" ht="12">
      <c r="B62" s="198" t="s">
        <v>23</v>
      </c>
      <c r="C62" s="52">
        <f>'[22]SE'!$AI187</f>
        <v>409.6</v>
      </c>
      <c r="D62" s="52">
        <f>'[2]SE'!$AF187</f>
        <v>291.04699999999997</v>
      </c>
      <c r="E62" s="74">
        <f t="shared" si="8"/>
        <v>0.9990243902439025</v>
      </c>
      <c r="F62" s="74">
        <f t="shared" si="8"/>
        <v>0.9914834762406021</v>
      </c>
      <c r="G62" s="265">
        <f t="shared" si="9"/>
        <v>0.7540914003300481</v>
      </c>
      <c r="H62" s="236">
        <f t="shared" si="10"/>
        <v>0.06238587948874011</v>
      </c>
    </row>
    <row r="63" spans="2:8" ht="12">
      <c r="B63" s="146"/>
      <c r="C63" s="52"/>
      <c r="D63" s="52"/>
      <c r="E63" s="266"/>
      <c r="F63" s="74">
        <f>IF(OR(H32="",H32=0),"",D63/H32)</f>
      </c>
      <c r="G63" s="265"/>
      <c r="H63" s="236"/>
    </row>
    <row r="64" spans="2:8" ht="12.75" thickBot="1">
      <c r="B64" s="267" t="s">
        <v>24</v>
      </c>
      <c r="C64" s="268">
        <f>IF(SUM(C43:C62)=0,"",SUM(C43:C62))</f>
        <v>55790.30000000001</v>
      </c>
      <c r="D64" s="268">
        <f>IF(SUM(D43:D62)=0,"",SUM(D43:D62))</f>
        <v>73563.64800000002</v>
      </c>
      <c r="E64" s="269">
        <f>IF(OR(G33="",G33=0),"",C64/G33)</f>
        <v>0.8624920769884828</v>
      </c>
      <c r="F64" s="270">
        <f>IF(OR(H33="",H33=0),"",D64/H33)</f>
        <v>0.9284068605157932</v>
      </c>
      <c r="G64" s="271">
        <f>IF(OR(E64="",E64=0),"",(E64-F64)*100)</f>
        <v>-6.591478352731039</v>
      </c>
      <c r="H64" s="272">
        <f>IF(E33="","",(G33/E33))</f>
        <v>0.4447251071506655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Administrateur</cp:lastModifiedBy>
  <cp:lastPrinted>2013-07-08T07:23:40Z</cp:lastPrinted>
  <dcterms:created xsi:type="dcterms:W3CDTF">2000-06-21T07:48:18Z</dcterms:created>
  <dcterms:modified xsi:type="dcterms:W3CDTF">2014-05-13T16:31:24Z</dcterms:modified>
  <cp:category/>
  <cp:version/>
  <cp:contentType/>
  <cp:contentStatus/>
</cp:coreProperties>
</file>