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315" windowHeight="12840" activeTab="0"/>
  </bookViews>
  <sheets>
    <sheet name="COLZA" sheetId="1" r:id="rId1"/>
    <sheet name="TO" sheetId="2" r:id="rId2"/>
    <sheet name="SOJ" sheetId="3" r:id="rId3"/>
    <sheet name="POIS" sheetId="4" r:id="rId4"/>
    <sheet name="FEV" sheetId="5" r:id="rId5"/>
    <sheet name="PREV ENS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/>
  <calcPr calcMode="manual" fullCalcOnLoad="1"/>
</workbook>
</file>

<file path=xl/sharedStrings.xml><?xml version="1.0" encoding="utf-8"?>
<sst xmlns="http://schemas.openxmlformats.org/spreadsheetml/2006/main" count="738" uniqueCount="80">
  <si>
    <t>REGIONS</t>
  </si>
  <si>
    <t>PRODUCTION</t>
  </si>
  <si>
    <t>Evol.</t>
  </si>
  <si>
    <t>AUTO-CONSOMMATION</t>
  </si>
  <si>
    <t>COLLECTE</t>
  </si>
  <si>
    <t>SURFACES</t>
  </si>
  <si>
    <t>Rdt</t>
  </si>
  <si>
    <t>RECOLTE</t>
  </si>
  <si>
    <t>TOTALE</t>
  </si>
  <si>
    <t>(Has)</t>
  </si>
  <si>
    <t>(Qx/Ha)</t>
  </si>
  <si>
    <t>(Tonnes)</t>
  </si>
  <si>
    <t>PREVUE</t>
  </si>
  <si>
    <t>PROVISOIRE</t>
  </si>
  <si>
    <t>en %</t>
  </si>
  <si>
    <t>BORDEAUX</t>
  </si>
  <si>
    <t>DIJON</t>
  </si>
  <si>
    <t>LILLE</t>
  </si>
  <si>
    <t>AMIENS</t>
  </si>
  <si>
    <t>LYON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</si>
  <si>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</si>
  <si>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</si>
  <si>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</si>
  <si>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</si>
  <si>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</si>
  <si>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</si>
  <si>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</si>
  <si>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</si>
  <si>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</si>
  <si>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</si>
  <si>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</si>
  <si>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RAPPEL CAMPAGNE</t>
  </si>
  <si>
    <t>PRECEDENTE</t>
  </si>
  <si>
    <t>EVOLUTION EN %</t>
  </si>
  <si>
    <t>CHALONS-EN-CHAMPAGNE</t>
  </si>
  <si>
    <t>FranceAgriMer</t>
  </si>
  <si>
    <t>BESANCON</t>
  </si>
  <si>
    <t>STRASBOURG</t>
  </si>
  <si>
    <t>CAEN</t>
  </si>
  <si>
    <t>CLERMONT-FERRAND+LIMOGES</t>
  </si>
  <si>
    <t xml:space="preserve">                         </t>
  </si>
  <si>
    <t xml:space="preserve">                             </t>
  </si>
  <si>
    <t>2013/2014</t>
  </si>
  <si>
    <t>13.14</t>
  </si>
  <si>
    <t>% autoconso/réc 2013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</si>
  <si>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</si>
  <si>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</si>
  <si>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</si>
  <si>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</si>
  <si>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</si>
  <si>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</si>
  <si>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</si>
  <si>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EN %</t>
  </si>
  <si>
    <t>2014/2015</t>
  </si>
  <si>
    <t>Prévisions de Collecte de COLZA - Récolte 2014 -</t>
  </si>
  <si>
    <t>2013/14</t>
  </si>
  <si>
    <t>14.15</t>
  </si>
  <si>
    <t>% autoconso/réc 2014</t>
  </si>
  <si>
    <t>RECOLTE 2013</t>
  </si>
  <si>
    <t>CAMPAGNE 13.14</t>
  </si>
  <si>
    <t>au 01/12/14</t>
  </si>
  <si>
    <t>au 01/12/13</t>
  </si>
  <si>
    <t/>
  </si>
  <si>
    <t>Prévisions de Collecte de Tournesol - Récolte 2014 -</t>
  </si>
  <si>
    <t>% auto/coll 2014</t>
  </si>
  <si>
    <t>% auto/coll 2013</t>
  </si>
  <si>
    <t>f</t>
  </si>
  <si>
    <t>Prévisions de Collecte de SOJA - Récolte 2014 -</t>
  </si>
  <si>
    <t>Prévisions de Collecte de POIS - Récolte 2014 -</t>
  </si>
  <si>
    <t>Prévisions de Collecte de FEVEROLE - Récolte 2014 -</t>
  </si>
  <si>
    <t>Estimations d'Ensemencements</t>
  </si>
  <si>
    <t>COLZA</t>
  </si>
  <si>
    <t>POIS</t>
  </si>
  <si>
    <t>Ensemencements</t>
  </si>
  <si>
    <t>Surfaces</t>
  </si>
  <si>
    <t>Evolution</t>
  </si>
  <si>
    <t>Récolte 2015</t>
  </si>
  <si>
    <t>Récolte 2014</t>
  </si>
  <si>
    <t>Récolte 2002</t>
  </si>
  <si>
    <t>Récolte 2001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</si>
</sst>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\ _F_-;_-@_-"/>
    <numFmt numFmtId="165" formatCode="#,##0.00\ &quot;F&quot;;[Red]\-#,##0.00\ &quot;F&quot;"/>
    <numFmt numFmtId="166" formatCode="_-* #,##0\ &quot;F&quot;_-;\-* #,##0\ &quot;F&quot;_-;_-* &quot;-&quot;\ &quot;F&quot;_-;_-@_-"/>
    <numFmt numFmtId="167" formatCode="#,##0&quot; F&quot;\ ;\(#,##0&quot; F&quot;\)"/>
    <numFmt numFmtId="168" formatCode="#,##0.00%"/>
    <numFmt numFmtId="169" formatCode="#,##0.0"/>
    <numFmt numFmtId="170" formatCode="&quot;au&quot;\ d/mm/yy"/>
    <numFmt numFmtId="171" formatCode="\d/m/\y\y\ h:mm"/>
  </numFmts>
  <fonts count="27">
    <font>
      <sz val="10"/>
      <name val="Arial"/>
      <family val="0"/>
    </font>
    <font>
      <b/>
      <sz val="8"/>
      <name val="Helv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Times New Roman"/>
      <family val="0"/>
    </font>
    <font>
      <b/>
      <sz val="24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i/>
      <sz val="8"/>
      <name val="Arial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14"/>
      <name val="Arial"/>
      <family val="0"/>
    </font>
    <font>
      <b/>
      <sz val="18"/>
      <color indexed="9"/>
      <name val="Arial"/>
      <family val="2"/>
    </font>
    <font>
      <b/>
      <i/>
      <sz val="10"/>
      <name val="Helv"/>
      <family val="0"/>
    </font>
    <font>
      <b/>
      <sz val="18"/>
      <name val="Helv"/>
      <family val="0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hair">
        <color indexed="4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>
        <color indexed="43"/>
      </right>
      <top style="dotted">
        <color indexed="43"/>
      </top>
      <bottom style="medium">
        <color indexed="43"/>
      </bottom>
    </border>
    <border>
      <left>
        <color indexed="63"/>
      </left>
      <right>
        <color indexed="63"/>
      </right>
      <top style="dotted">
        <color indexed="43"/>
      </top>
      <bottom style="medium">
        <color indexed="4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19" applyProtection="1">
      <alignment/>
      <protection locked="0"/>
    </xf>
    <xf numFmtId="167" fontId="2" fillId="0" borderId="0" xfId="19" applyNumberFormat="1" applyFont="1" applyAlignment="1" applyProtection="1">
      <alignment horizontal="center"/>
      <protection locked="0"/>
    </xf>
    <xf numFmtId="3" fontId="1" fillId="0" borderId="0" xfId="19" applyNumberFormat="1" applyProtection="1">
      <alignment/>
      <protection locked="0"/>
    </xf>
    <xf numFmtId="4" fontId="1" fillId="0" borderId="0" xfId="19" applyNumberFormat="1" applyProtection="1">
      <alignment/>
      <protection locked="0"/>
    </xf>
    <xf numFmtId="168" fontId="1" fillId="0" borderId="0" xfId="19" applyNumberFormat="1" applyProtection="1">
      <alignment/>
      <protection locked="0"/>
    </xf>
    <xf numFmtId="169" fontId="1" fillId="0" borderId="0" xfId="19" applyNumberFormat="1" applyProtection="1">
      <alignment/>
      <protection locked="0"/>
    </xf>
    <xf numFmtId="0" fontId="1" fillId="0" borderId="0" xfId="19">
      <alignment/>
      <protection/>
    </xf>
    <xf numFmtId="22" fontId="3" fillId="0" borderId="0" xfId="19" applyNumberFormat="1" applyFont="1" applyAlignment="1" applyProtection="1">
      <alignment horizontal="center"/>
      <protection locked="0"/>
    </xf>
    <xf numFmtId="167" fontId="1" fillId="0" borderId="0" xfId="19" applyNumberFormat="1" applyAlignment="1" applyProtection="1">
      <alignment horizontal="center"/>
      <protection locked="0"/>
    </xf>
    <xf numFmtId="167" fontId="1" fillId="0" borderId="0" xfId="19" applyNumberFormat="1" applyProtection="1">
      <alignment/>
      <protection locked="0"/>
    </xf>
    <xf numFmtId="167" fontId="4" fillId="0" borderId="0" xfId="19" applyNumberFormat="1" applyFont="1" applyProtection="1">
      <alignment/>
      <protection locked="0"/>
    </xf>
    <xf numFmtId="15" fontId="1" fillId="0" borderId="0" xfId="19" applyNumberFormat="1" applyAlignment="1" applyProtection="1">
      <alignment horizontal="center"/>
      <protection locked="0"/>
    </xf>
    <xf numFmtId="0" fontId="6" fillId="0" borderId="0" xfId="19" applyFont="1">
      <alignment/>
      <protection/>
    </xf>
    <xf numFmtId="0" fontId="2" fillId="0" borderId="1" xfId="19" applyFont="1" applyFill="1" applyBorder="1" applyAlignment="1" applyProtection="1">
      <alignment horizontal="center"/>
      <protection locked="0"/>
    </xf>
    <xf numFmtId="3" fontId="7" fillId="0" borderId="2" xfId="19" applyNumberFormat="1" applyFont="1" applyFill="1" applyBorder="1" applyAlignment="1" applyProtection="1" quotePrefix="1">
      <alignment horizontal="center"/>
      <protection locked="0"/>
    </xf>
    <xf numFmtId="168" fontId="2" fillId="0" borderId="1" xfId="19" applyNumberFormat="1" applyFont="1" applyFill="1" applyBorder="1" applyAlignment="1" applyProtection="1">
      <alignment horizontal="center"/>
      <protection locked="0"/>
    </xf>
    <xf numFmtId="169" fontId="2" fillId="0" borderId="3" xfId="19" applyNumberFormat="1" applyFont="1" applyFill="1" applyBorder="1" applyAlignment="1" applyProtection="1">
      <alignment horizontal="centerContinuous"/>
      <protection locked="0"/>
    </xf>
    <xf numFmtId="0" fontId="2" fillId="0" borderId="4" xfId="19" applyFont="1" applyFill="1" applyBorder="1" applyAlignment="1" applyProtection="1">
      <alignment horizontal="center"/>
      <protection locked="0"/>
    </xf>
    <xf numFmtId="3" fontId="2" fillId="0" borderId="3" xfId="19" applyNumberFormat="1" applyFont="1" applyFill="1" applyBorder="1" applyAlignment="1" applyProtection="1">
      <alignment/>
      <protection locked="0"/>
    </xf>
    <xf numFmtId="4" fontId="7" fillId="0" borderId="3" xfId="19" applyNumberFormat="1" applyFont="1" applyFill="1" applyBorder="1" applyAlignment="1" applyProtection="1">
      <alignment/>
      <protection locked="0"/>
    </xf>
    <xf numFmtId="3" fontId="2" fillId="0" borderId="2" xfId="19" applyNumberFormat="1" applyFont="1" applyFill="1" applyBorder="1" applyAlignment="1" applyProtection="1">
      <alignment/>
      <protection locked="0"/>
    </xf>
    <xf numFmtId="0" fontId="2" fillId="0" borderId="5" xfId="19" applyFont="1" applyFill="1" applyBorder="1" applyAlignment="1" applyProtection="1">
      <alignment horizontal="center"/>
      <protection locked="0"/>
    </xf>
    <xf numFmtId="0" fontId="2" fillId="0" borderId="6" xfId="19" applyNumberFormat="1" applyFont="1" applyFill="1" applyBorder="1" applyAlignment="1" applyProtection="1">
      <alignment horizontal="center" wrapText="1"/>
      <protection locked="0"/>
    </xf>
    <xf numFmtId="4" fontId="2" fillId="0" borderId="7" xfId="19" applyNumberFormat="1" applyFont="1" applyFill="1" applyBorder="1" applyAlignment="1" applyProtection="1">
      <alignment horizontal="center"/>
      <protection locked="0"/>
    </xf>
    <xf numFmtId="0" fontId="2" fillId="0" borderId="8" xfId="19" applyNumberFormat="1" applyFont="1" applyFill="1" applyBorder="1" applyAlignment="1" applyProtection="1">
      <alignment horizontal="center"/>
      <protection locked="0"/>
    </xf>
    <xf numFmtId="3" fontId="8" fillId="0" borderId="9" xfId="19" applyNumberFormat="1" applyFont="1" applyFill="1" applyBorder="1" applyAlignment="1" applyProtection="1">
      <alignment horizontal="center"/>
      <protection locked="0"/>
    </xf>
    <xf numFmtId="168" fontId="2" fillId="0" borderId="5" xfId="19" applyNumberFormat="1" applyFont="1" applyFill="1" applyBorder="1" applyAlignment="1" applyProtection="1" quotePrefix="1">
      <alignment horizontal="center"/>
      <protection locked="0"/>
    </xf>
    <xf numFmtId="169" fontId="6" fillId="0" borderId="0" xfId="19" applyNumberFormat="1" applyFont="1" applyFill="1" applyBorder="1" applyAlignment="1" applyProtection="1">
      <alignment horizontal="center"/>
      <protection locked="0"/>
    </xf>
    <xf numFmtId="169" fontId="2" fillId="0" borderId="0" xfId="19" applyNumberFormat="1" applyFont="1" applyFill="1" applyBorder="1" applyAlignment="1" applyProtection="1">
      <alignment horizontal="center"/>
      <protection locked="0"/>
    </xf>
    <xf numFmtId="0" fontId="2" fillId="0" borderId="10" xfId="19" applyFont="1" applyFill="1" applyBorder="1" applyAlignment="1" applyProtection="1">
      <alignment horizontal="center"/>
      <protection locked="0"/>
    </xf>
    <xf numFmtId="3" fontId="2" fillId="0" borderId="0" xfId="19" applyNumberFormat="1" applyFont="1" applyFill="1" applyBorder="1" applyAlignment="1" applyProtection="1">
      <alignment horizontal="center"/>
      <protection locked="0"/>
    </xf>
    <xf numFmtId="4" fontId="2" fillId="0" borderId="0" xfId="19" applyNumberFormat="1" applyFont="1" applyFill="1" applyBorder="1" applyAlignment="1" applyProtection="1">
      <alignment horizontal="center"/>
      <protection locked="0"/>
    </xf>
    <xf numFmtId="3" fontId="2" fillId="0" borderId="9" xfId="19" applyNumberFormat="1" applyFont="1" applyFill="1" applyBorder="1" applyAlignment="1" applyProtection="1">
      <alignment horizontal="center"/>
      <protection locked="0"/>
    </xf>
    <xf numFmtId="3" fontId="2" fillId="0" borderId="11" xfId="19" applyNumberFormat="1" applyFont="1" applyFill="1" applyBorder="1" applyAlignment="1" applyProtection="1">
      <alignment horizontal="center" wrapText="1"/>
      <protection locked="0"/>
    </xf>
    <xf numFmtId="4" fontId="2" fillId="0" borderId="9" xfId="19" applyNumberFormat="1" applyFont="1" applyFill="1" applyBorder="1" applyAlignment="1" applyProtection="1">
      <alignment horizontal="center"/>
      <protection locked="0"/>
    </xf>
    <xf numFmtId="3" fontId="2" fillId="0" borderId="5" xfId="19" applyNumberFormat="1" applyFont="1" applyFill="1" applyBorder="1" applyAlignment="1" applyProtection="1">
      <alignment horizontal="center"/>
      <protection locked="0"/>
    </xf>
    <xf numFmtId="3" fontId="2" fillId="0" borderId="5" xfId="19" applyNumberFormat="1" applyFont="1" applyFill="1" applyBorder="1" applyAlignment="1" applyProtection="1">
      <alignment horizontal="center"/>
      <protection locked="0"/>
    </xf>
    <xf numFmtId="168" fontId="2" fillId="0" borderId="5" xfId="19" applyNumberFormat="1" applyFont="1" applyFill="1" applyBorder="1" applyAlignment="1" applyProtection="1">
      <alignment horizontal="center"/>
      <protection locked="0"/>
    </xf>
    <xf numFmtId="169" fontId="8" fillId="0" borderId="0" xfId="19" applyNumberFormat="1" applyFont="1" applyFill="1" applyBorder="1" applyAlignment="1" applyProtection="1" quotePrefix="1">
      <alignment horizontal="center"/>
      <protection locked="0"/>
    </xf>
    <xf numFmtId="0" fontId="1" fillId="0" borderId="0" xfId="19" applyAlignment="1" applyProtection="1">
      <alignment horizontal="center"/>
      <protection locked="0"/>
    </xf>
    <xf numFmtId="3" fontId="2" fillId="0" borderId="12" xfId="19" applyNumberFormat="1" applyFont="1" applyFill="1" applyBorder="1" applyAlignment="1" applyProtection="1">
      <alignment horizontal="center"/>
      <protection locked="0"/>
    </xf>
    <xf numFmtId="4" fontId="2" fillId="0" borderId="12" xfId="19" applyNumberFormat="1" applyFont="1" applyFill="1" applyBorder="1" applyAlignment="1" applyProtection="1">
      <alignment horizontal="center"/>
      <protection locked="0"/>
    </xf>
    <xf numFmtId="0" fontId="2" fillId="0" borderId="13" xfId="19" applyFont="1" applyFill="1" applyBorder="1" applyAlignment="1" applyProtection="1">
      <alignment horizontal="center"/>
      <protection locked="0"/>
    </xf>
    <xf numFmtId="3" fontId="2" fillId="0" borderId="14" xfId="19" applyNumberFormat="1" applyFont="1" applyFill="1" applyBorder="1" applyAlignment="1" applyProtection="1">
      <alignment horizontal="center" wrapText="1"/>
      <protection locked="0"/>
    </xf>
    <xf numFmtId="4" fontId="2" fillId="0" borderId="14" xfId="19" applyNumberFormat="1" applyFont="1" applyFill="1" applyBorder="1" applyAlignment="1" applyProtection="1">
      <alignment horizontal="center"/>
      <protection locked="0"/>
    </xf>
    <xf numFmtId="3" fontId="2" fillId="0" borderId="13" xfId="19" applyNumberFormat="1" applyFont="1" applyFill="1" applyBorder="1" applyAlignment="1" applyProtection="1">
      <alignment horizontal="center"/>
      <protection locked="0"/>
    </xf>
    <xf numFmtId="3" fontId="2" fillId="0" borderId="13" xfId="19" applyNumberFormat="1" applyFont="1" applyFill="1" applyBorder="1" applyAlignment="1" applyProtection="1">
      <alignment horizontal="center"/>
      <protection locked="0"/>
    </xf>
    <xf numFmtId="3" fontId="2" fillId="0" borderId="14" xfId="19" applyNumberFormat="1" applyFont="1" applyFill="1" applyBorder="1" applyAlignment="1" applyProtection="1">
      <alignment horizontal="center"/>
      <protection locked="0"/>
    </xf>
    <xf numFmtId="168" fontId="2" fillId="0" borderId="13" xfId="19" applyNumberFormat="1" applyFont="1" applyFill="1" applyBorder="1" applyAlignment="1" applyProtection="1">
      <alignment horizontal="center"/>
      <protection locked="0"/>
    </xf>
    <xf numFmtId="169" fontId="6" fillId="0" borderId="15" xfId="19" applyNumberFormat="1" applyFont="1" applyFill="1" applyBorder="1" applyAlignment="1" applyProtection="1">
      <alignment horizontal="center"/>
      <protection locked="0"/>
    </xf>
    <xf numFmtId="0" fontId="6" fillId="0" borderId="15" xfId="19" applyFont="1" applyFill="1" applyBorder="1" applyAlignment="1" applyProtection="1">
      <alignment horizontal="center"/>
      <protection locked="0"/>
    </xf>
    <xf numFmtId="0" fontId="2" fillId="0" borderId="16" xfId="19" applyFont="1" applyFill="1" applyBorder="1" applyAlignment="1" applyProtection="1">
      <alignment horizontal="center"/>
      <protection locked="0"/>
    </xf>
    <xf numFmtId="0" fontId="2" fillId="0" borderId="17" xfId="19" applyFont="1" applyFill="1" applyBorder="1" applyAlignment="1" applyProtection="1">
      <alignment horizontal="center" vertical="center"/>
      <protection locked="0"/>
    </xf>
    <xf numFmtId="3" fontId="2" fillId="0" borderId="9" xfId="19" applyNumberFormat="1" applyFont="1" applyBorder="1" applyAlignment="1" applyProtection="1">
      <alignment vertical="center"/>
      <protection locked="0"/>
    </xf>
    <xf numFmtId="4" fontId="2" fillId="0" borderId="9" xfId="19" applyNumberFormat="1" applyFont="1" applyBorder="1" applyAlignment="1" applyProtection="1">
      <alignment vertical="center"/>
      <protection locked="0"/>
    </xf>
    <xf numFmtId="3" fontId="2" fillId="0" borderId="5" xfId="19" applyNumberFormat="1" applyFont="1" applyBorder="1" applyAlignment="1" applyProtection="1">
      <alignment vertical="center"/>
      <protection locked="0"/>
    </xf>
    <xf numFmtId="3" fontId="8" fillId="0" borderId="9" xfId="19" applyNumberFormat="1" applyFont="1" applyBorder="1" applyAlignment="1" applyProtection="1">
      <alignment vertical="center"/>
      <protection locked="0"/>
    </xf>
    <xf numFmtId="168" fontId="2" fillId="0" borderId="5" xfId="19" applyNumberFormat="1" applyFont="1" applyFill="1" applyBorder="1" applyAlignment="1" applyProtection="1">
      <alignment vertical="center"/>
      <protection locked="0"/>
    </xf>
    <xf numFmtId="3" fontId="9" fillId="0" borderId="9" xfId="19" applyNumberFormat="1" applyFont="1" applyBorder="1" applyAlignment="1" applyProtection="1">
      <alignment vertical="center"/>
      <protection locked="0"/>
    </xf>
    <xf numFmtId="3" fontId="9" fillId="0" borderId="0" xfId="19" applyNumberFormat="1" applyFont="1" applyBorder="1" applyAlignment="1" applyProtection="1">
      <alignment vertical="center"/>
      <protection locked="0"/>
    </xf>
    <xf numFmtId="9" fontId="9" fillId="0" borderId="18" xfId="20" applyFont="1" applyBorder="1" applyAlignment="1" applyProtection="1">
      <alignment vertical="center"/>
      <protection locked="0"/>
    </xf>
    <xf numFmtId="3" fontId="2" fillId="0" borderId="0" xfId="19" applyNumberFormat="1" applyFont="1" applyFill="1" applyBorder="1" applyAlignment="1" applyProtection="1">
      <alignment horizontal="right"/>
      <protection locked="0"/>
    </xf>
    <xf numFmtId="0" fontId="2" fillId="0" borderId="19" xfId="19" applyFont="1" applyFill="1" applyBorder="1" applyAlignment="1" applyProtection="1">
      <alignment horizontal="center"/>
      <protection locked="0"/>
    </xf>
    <xf numFmtId="0" fontId="2" fillId="0" borderId="5" xfId="19" applyFont="1" applyFill="1" applyBorder="1" applyAlignment="1" applyProtection="1">
      <alignment horizontal="center" vertical="center"/>
      <protection locked="0"/>
    </xf>
    <xf numFmtId="3" fontId="2" fillId="0" borderId="20" xfId="19" applyNumberFormat="1" applyFont="1" applyBorder="1" applyAlignment="1" applyProtection="1">
      <alignment vertical="center"/>
      <protection locked="0"/>
    </xf>
    <xf numFmtId="3" fontId="8" fillId="0" borderId="21" xfId="19" applyNumberFormat="1" applyFont="1" applyBorder="1" applyAlignment="1" applyProtection="1">
      <alignment vertical="center"/>
      <protection locked="0"/>
    </xf>
    <xf numFmtId="0" fontId="2" fillId="0" borderId="10" xfId="19" applyFont="1" applyFill="1" applyBorder="1" applyAlignment="1" applyProtection="1">
      <alignment horizontal="right"/>
      <protection locked="0"/>
    </xf>
    <xf numFmtId="0" fontId="1" fillId="0" borderId="0" xfId="19" applyFill="1" applyProtection="1">
      <alignment/>
      <protection locked="0"/>
    </xf>
    <xf numFmtId="3" fontId="2" fillId="0" borderId="9" xfId="19" applyNumberFormat="1" applyFont="1" applyFill="1" applyBorder="1" applyAlignment="1" applyProtection="1">
      <alignment vertical="center"/>
      <protection locked="0"/>
    </xf>
    <xf numFmtId="4" fontId="2" fillId="0" borderId="9" xfId="19" applyNumberFormat="1" applyFont="1" applyFill="1" applyBorder="1" applyAlignment="1" applyProtection="1">
      <alignment vertical="center"/>
      <protection locked="0"/>
    </xf>
    <xf numFmtId="3" fontId="2" fillId="0" borderId="5" xfId="19" applyNumberFormat="1" applyFont="1" applyFill="1" applyBorder="1" applyAlignment="1" applyProtection="1">
      <alignment vertical="center"/>
      <protection locked="0"/>
    </xf>
    <xf numFmtId="3" fontId="2" fillId="0" borderId="20" xfId="19" applyNumberFormat="1" applyFont="1" applyFill="1" applyBorder="1" applyAlignment="1" applyProtection="1">
      <alignment vertical="center"/>
      <protection locked="0"/>
    </xf>
    <xf numFmtId="3" fontId="8" fillId="0" borderId="9" xfId="19" applyNumberFormat="1" applyFont="1" applyFill="1" applyBorder="1" applyAlignment="1" applyProtection="1">
      <alignment vertical="center"/>
      <protection locked="0"/>
    </xf>
    <xf numFmtId="3" fontId="8" fillId="0" borderId="21" xfId="19" applyNumberFormat="1" applyFont="1" applyFill="1" applyBorder="1" applyAlignment="1" applyProtection="1">
      <alignment vertical="center"/>
      <protection locked="0"/>
    </xf>
    <xf numFmtId="3" fontId="9" fillId="0" borderId="9" xfId="19" applyNumberFormat="1" applyFont="1" applyFill="1" applyBorder="1" applyAlignment="1" applyProtection="1">
      <alignment vertical="center"/>
      <protection locked="0"/>
    </xf>
    <xf numFmtId="3" fontId="9" fillId="0" borderId="0" xfId="19" applyNumberFormat="1" applyFont="1" applyFill="1" applyBorder="1" applyAlignment="1" applyProtection="1">
      <alignment vertical="center"/>
      <protection locked="0"/>
    </xf>
    <xf numFmtId="9" fontId="9" fillId="0" borderId="18" xfId="20" applyFont="1" applyFill="1" applyBorder="1" applyAlignment="1" applyProtection="1">
      <alignment vertical="center"/>
      <protection locked="0"/>
    </xf>
    <xf numFmtId="3" fontId="2" fillId="0" borderId="9" xfId="19" applyNumberFormat="1" applyFont="1" applyBorder="1" applyProtection="1">
      <alignment/>
      <protection locked="0"/>
    </xf>
    <xf numFmtId="4" fontId="2" fillId="0" borderId="9" xfId="19" applyNumberFormat="1" applyFont="1" applyBorder="1" applyProtection="1">
      <alignment/>
      <protection locked="0"/>
    </xf>
    <xf numFmtId="3" fontId="2" fillId="0" borderId="5" xfId="19" applyNumberFormat="1" applyFont="1" applyBorder="1" applyProtection="1">
      <alignment/>
      <protection locked="0"/>
    </xf>
    <xf numFmtId="3" fontId="2" fillId="0" borderId="5" xfId="19" applyNumberFormat="1" applyFont="1" applyBorder="1" applyProtection="1">
      <alignment/>
      <protection locked="0"/>
    </xf>
    <xf numFmtId="3" fontId="8" fillId="0" borderId="9" xfId="19" applyNumberFormat="1" applyFont="1" applyBorder="1" applyProtection="1">
      <alignment/>
      <protection locked="0"/>
    </xf>
    <xf numFmtId="3" fontId="9" fillId="0" borderId="5" xfId="19" applyNumberFormat="1" applyFont="1" applyBorder="1" applyProtection="1">
      <alignment/>
      <protection locked="0"/>
    </xf>
    <xf numFmtId="168" fontId="2" fillId="0" borderId="5" xfId="19" applyNumberFormat="1" applyFont="1" applyFill="1" applyBorder="1" applyProtection="1">
      <alignment/>
      <protection locked="0"/>
    </xf>
    <xf numFmtId="169" fontId="9" fillId="0" borderId="9" xfId="19" applyNumberFormat="1" applyFont="1" applyBorder="1" applyProtection="1">
      <alignment/>
      <protection locked="0"/>
    </xf>
    <xf numFmtId="0" fontId="9" fillId="0" borderId="0" xfId="19" applyFont="1" applyBorder="1" applyProtection="1">
      <alignment/>
      <protection locked="0"/>
    </xf>
    <xf numFmtId="3" fontId="9" fillId="0" borderId="9" xfId="19" applyNumberFormat="1" applyFont="1" applyBorder="1" applyProtection="1">
      <alignment/>
      <protection locked="0"/>
    </xf>
    <xf numFmtId="3" fontId="0" fillId="0" borderId="22" xfId="19" applyNumberFormat="1" applyFont="1" applyBorder="1" applyProtection="1">
      <alignment/>
      <protection locked="0"/>
    </xf>
    <xf numFmtId="0" fontId="10" fillId="0" borderId="23" xfId="19" applyFont="1" applyFill="1" applyBorder="1" applyAlignment="1" applyProtection="1">
      <alignment horizontal="center" vertical="center"/>
      <protection locked="0"/>
    </xf>
    <xf numFmtId="3" fontId="10" fillId="0" borderId="23" xfId="19" applyNumberFormat="1" applyFont="1" applyBorder="1" applyAlignment="1" applyProtection="1">
      <alignment vertical="center"/>
      <protection locked="0"/>
    </xf>
    <xf numFmtId="4" fontId="10" fillId="0" borderId="23" xfId="19" applyNumberFormat="1" applyFont="1" applyBorder="1" applyAlignment="1" applyProtection="1">
      <alignment vertical="center"/>
      <protection locked="0"/>
    </xf>
    <xf numFmtId="3" fontId="10" fillId="0" borderId="23" xfId="19" applyNumberFormat="1" applyFont="1" applyBorder="1" applyAlignment="1" applyProtection="1">
      <alignment vertical="center"/>
      <protection locked="0"/>
    </xf>
    <xf numFmtId="3" fontId="10" fillId="0" borderId="24" xfId="19" applyNumberFormat="1" applyFont="1" applyBorder="1" applyAlignment="1" applyProtection="1">
      <alignment vertical="center"/>
      <protection locked="0"/>
    </xf>
    <xf numFmtId="3" fontId="11" fillId="0" borderId="23" xfId="19" applyNumberFormat="1" applyFont="1" applyBorder="1" applyAlignment="1" applyProtection="1">
      <alignment vertical="center"/>
      <protection locked="0"/>
    </xf>
    <xf numFmtId="168" fontId="2" fillId="0" borderId="23" xfId="19" applyNumberFormat="1" applyFont="1" applyFill="1" applyBorder="1" applyAlignment="1" applyProtection="1">
      <alignment vertical="center"/>
      <protection locked="0"/>
    </xf>
    <xf numFmtId="3" fontId="9" fillId="0" borderId="24" xfId="19" applyNumberFormat="1" applyFont="1" applyBorder="1" applyProtection="1">
      <alignment/>
      <protection locked="0"/>
    </xf>
    <xf numFmtId="3" fontId="9" fillId="0" borderId="25" xfId="19" applyNumberFormat="1" applyFont="1" applyBorder="1" applyProtection="1">
      <alignment/>
      <protection locked="0"/>
    </xf>
    <xf numFmtId="0" fontId="2" fillId="0" borderId="26" xfId="19" applyFont="1" applyFill="1" applyBorder="1" applyAlignment="1" applyProtection="1">
      <alignment horizontal="center"/>
      <protection locked="0"/>
    </xf>
    <xf numFmtId="3" fontId="9" fillId="0" borderId="23" xfId="19" applyNumberFormat="1" applyFont="1" applyBorder="1" applyProtection="1">
      <alignment/>
      <protection locked="0"/>
    </xf>
    <xf numFmtId="4" fontId="9" fillId="0" borderId="23" xfId="19" applyNumberFormat="1" applyFont="1" applyBorder="1" applyProtection="1">
      <alignment/>
      <protection locked="0"/>
    </xf>
    <xf numFmtId="3" fontId="0" fillId="0" borderId="27" xfId="19" applyNumberFormat="1" applyFont="1" applyBorder="1" applyProtection="1">
      <alignment/>
      <protection locked="0"/>
    </xf>
    <xf numFmtId="0" fontId="2" fillId="0" borderId="0" xfId="19" applyFont="1" applyFill="1" applyBorder="1" applyAlignment="1" applyProtection="1">
      <alignment horizontal="center"/>
      <protection locked="0"/>
    </xf>
    <xf numFmtId="3" fontId="2" fillId="0" borderId="0" xfId="19" applyNumberFormat="1" applyFont="1" applyBorder="1" applyProtection="1">
      <alignment/>
      <protection locked="0"/>
    </xf>
    <xf numFmtId="168" fontId="2" fillId="0" borderId="0" xfId="19" applyNumberFormat="1" applyFont="1" applyBorder="1" applyProtection="1">
      <alignment/>
      <protection locked="0"/>
    </xf>
    <xf numFmtId="169" fontId="2" fillId="0" borderId="0" xfId="19" applyNumberFormat="1" applyFont="1" applyBorder="1" applyProtection="1">
      <alignment/>
      <protection locked="0"/>
    </xf>
    <xf numFmtId="0" fontId="2" fillId="0" borderId="0" xfId="19" applyFont="1" applyBorder="1" applyProtection="1">
      <alignment/>
      <protection locked="0"/>
    </xf>
    <xf numFmtId="3" fontId="9" fillId="0" borderId="0" xfId="19" applyNumberFormat="1" applyFont="1" applyBorder="1" applyProtection="1">
      <alignment/>
      <protection locked="0"/>
    </xf>
    <xf numFmtId="0" fontId="12" fillId="0" borderId="0" xfId="19" applyFont="1" applyFill="1" applyBorder="1" applyAlignment="1" applyProtection="1">
      <alignment horizontal="center"/>
      <protection locked="0"/>
    </xf>
    <xf numFmtId="3" fontId="11" fillId="0" borderId="0" xfId="19" applyNumberFormat="1" applyFont="1" applyBorder="1" applyProtection="1">
      <alignment/>
      <protection locked="0"/>
    </xf>
    <xf numFmtId="4" fontId="9" fillId="0" borderId="0" xfId="19" applyNumberFormat="1" applyFont="1" applyBorder="1" applyProtection="1">
      <alignment/>
      <protection locked="0"/>
    </xf>
    <xf numFmtId="168" fontId="9" fillId="0" borderId="0" xfId="19" applyNumberFormat="1" applyFont="1" applyBorder="1" applyProtection="1">
      <alignment/>
      <protection locked="0"/>
    </xf>
    <xf numFmtId="3" fontId="2" fillId="0" borderId="28" xfId="19" applyNumberFormat="1" applyFont="1" applyFill="1" applyBorder="1" applyAlignment="1" applyProtection="1">
      <alignment horizontal="center"/>
      <protection locked="0"/>
    </xf>
    <xf numFmtId="3" fontId="2" fillId="0" borderId="29" xfId="19" applyNumberFormat="1" applyFont="1" applyFill="1" applyBorder="1" applyAlignment="1" applyProtection="1">
      <alignment horizontal="center"/>
      <protection locked="0"/>
    </xf>
    <xf numFmtId="3" fontId="9" fillId="0" borderId="30" xfId="19" applyNumberFormat="1" applyFont="1" applyFill="1" applyBorder="1" applyAlignment="1" applyProtection="1">
      <alignment horizontal="center"/>
      <protection locked="0"/>
    </xf>
    <xf numFmtId="3" fontId="6" fillId="0" borderId="31" xfId="19" applyNumberFormat="1" applyFont="1" applyFill="1" applyBorder="1" applyAlignment="1" applyProtection="1">
      <alignment horizontal="center"/>
      <protection locked="0"/>
    </xf>
    <xf numFmtId="3" fontId="2" fillId="0" borderId="32" xfId="19" applyNumberFormat="1" applyFont="1" applyFill="1" applyBorder="1" applyAlignment="1" applyProtection="1">
      <alignment horizontal="center"/>
      <protection locked="0"/>
    </xf>
    <xf numFmtId="3" fontId="2" fillId="0" borderId="33" xfId="19" applyNumberFormat="1" applyFont="1" applyFill="1" applyBorder="1" applyAlignment="1" applyProtection="1">
      <alignment horizontal="center"/>
      <protection locked="0"/>
    </xf>
    <xf numFmtId="3" fontId="9" fillId="0" borderId="5" xfId="19" applyNumberFormat="1" applyFont="1" applyFill="1" applyBorder="1" applyAlignment="1" applyProtection="1">
      <alignment horizontal="center"/>
      <protection locked="0"/>
    </xf>
    <xf numFmtId="3" fontId="6" fillId="0" borderId="9" xfId="19" applyNumberFormat="1" applyFont="1" applyFill="1" applyBorder="1" applyAlignment="1" applyProtection="1">
      <alignment horizontal="center"/>
      <protection locked="0"/>
    </xf>
    <xf numFmtId="3" fontId="13" fillId="0" borderId="0" xfId="19" applyNumberFormat="1" applyFont="1" applyFill="1" applyBorder="1" applyAlignment="1">
      <alignment horizontal="left" vertical="center" wrapText="1"/>
      <protection/>
    </xf>
    <xf numFmtId="3" fontId="14" fillId="0" borderId="0" xfId="19" applyNumberFormat="1" applyFont="1" applyFill="1" applyBorder="1" applyAlignment="1">
      <alignment horizontal="center" vertical="center" wrapText="1"/>
      <protection/>
    </xf>
    <xf numFmtId="49" fontId="15" fillId="0" borderId="0" xfId="19" applyNumberFormat="1" applyFont="1" applyFill="1" applyBorder="1" applyAlignment="1">
      <alignment horizontal="center" vertical="center" wrapText="1"/>
      <protection/>
    </xf>
    <xf numFmtId="170" fontId="8" fillId="0" borderId="32" xfId="19" applyNumberFormat="1" applyFont="1" applyFill="1" applyBorder="1" applyAlignment="1" applyProtection="1">
      <alignment horizontal="center"/>
      <protection locked="0"/>
    </xf>
    <xf numFmtId="170" fontId="8" fillId="0" borderId="33" xfId="19" applyNumberFormat="1" applyFont="1" applyFill="1" applyBorder="1" applyAlignment="1" applyProtection="1">
      <alignment horizontal="center"/>
      <protection locked="0"/>
    </xf>
    <xf numFmtId="170" fontId="0" fillId="0" borderId="5" xfId="19" applyNumberFormat="1" applyFont="1" applyFill="1" applyBorder="1" applyAlignment="1" applyProtection="1">
      <alignment horizontal="center"/>
      <protection locked="0"/>
    </xf>
    <xf numFmtId="169" fontId="1" fillId="0" borderId="0" xfId="19" applyNumberFormat="1" applyFill="1" applyProtection="1">
      <alignment/>
      <protection locked="0"/>
    </xf>
    <xf numFmtId="3" fontId="16" fillId="0" borderId="34" xfId="19" applyNumberFormat="1" applyFont="1" applyFill="1" applyBorder="1" applyAlignment="1">
      <alignment horizontal="left"/>
      <protection/>
    </xf>
    <xf numFmtId="3" fontId="16" fillId="0" borderId="0" xfId="19" applyNumberFormat="1" applyFont="1" applyFill="1" applyBorder="1">
      <alignment/>
      <protection/>
    </xf>
    <xf numFmtId="9" fontId="2" fillId="0" borderId="0" xfId="19" applyNumberFormat="1" applyFont="1" applyFill="1" applyBorder="1" applyAlignment="1" applyProtection="1">
      <alignment vertical="center"/>
      <protection locked="0"/>
    </xf>
    <xf numFmtId="3" fontId="2" fillId="0" borderId="35" xfId="19" applyNumberFormat="1" applyFont="1" applyFill="1" applyBorder="1" applyAlignment="1" applyProtection="1">
      <alignment horizontal="center"/>
      <protection locked="0"/>
    </xf>
    <xf numFmtId="3" fontId="2" fillId="0" borderId="36" xfId="19" applyNumberFormat="1" applyFont="1" applyFill="1" applyBorder="1" applyAlignment="1" applyProtection="1">
      <alignment horizontal="center"/>
      <protection locked="0"/>
    </xf>
    <xf numFmtId="3" fontId="9" fillId="0" borderId="13" xfId="19" applyNumberFormat="1" applyFont="1" applyFill="1" applyBorder="1" applyAlignment="1" applyProtection="1">
      <alignment horizontal="center"/>
      <protection locked="0"/>
    </xf>
    <xf numFmtId="3" fontId="6" fillId="0" borderId="14" xfId="19" applyNumberFormat="1" applyFont="1" applyFill="1" applyBorder="1" applyAlignment="1" applyProtection="1">
      <alignment horizontal="center"/>
      <protection locked="0"/>
    </xf>
    <xf numFmtId="3" fontId="17" fillId="0" borderId="34" xfId="19" applyNumberFormat="1" applyFont="1" applyFill="1" applyBorder="1" applyAlignment="1">
      <alignment horizontal="left"/>
      <protection/>
    </xf>
    <xf numFmtId="3" fontId="17" fillId="0" borderId="0" xfId="19" applyNumberFormat="1" applyFont="1" applyFill="1" applyBorder="1">
      <alignment/>
      <protection/>
    </xf>
    <xf numFmtId="3" fontId="2" fillId="0" borderId="37" xfId="19" applyNumberFormat="1" applyFont="1" applyFill="1" applyBorder="1" applyProtection="1">
      <alignment/>
      <protection locked="0"/>
    </xf>
    <xf numFmtId="3" fontId="2" fillId="0" borderId="37" xfId="19" applyNumberFormat="1" applyFont="1" applyFill="1" applyBorder="1" applyProtection="1">
      <alignment/>
      <protection locked="0"/>
    </xf>
    <xf numFmtId="168" fontId="18" fillId="0" borderId="5" xfId="19" applyNumberFormat="1" applyFont="1" applyFill="1" applyBorder="1" applyProtection="1">
      <alignment/>
      <protection locked="0"/>
    </xf>
    <xf numFmtId="168" fontId="9" fillId="0" borderId="5" xfId="19" applyNumberFormat="1" applyFont="1" applyBorder="1" applyProtection="1">
      <alignment/>
      <protection locked="0"/>
    </xf>
    <xf numFmtId="4" fontId="9" fillId="0" borderId="9" xfId="19" applyNumberFormat="1" applyFont="1" applyBorder="1" applyProtection="1">
      <alignment/>
      <protection locked="0"/>
    </xf>
    <xf numFmtId="168" fontId="9" fillId="0" borderId="5" xfId="19" applyNumberFormat="1" applyFont="1" applyFill="1" applyBorder="1" applyProtection="1">
      <alignment/>
      <protection locked="0"/>
    </xf>
    <xf numFmtId="168" fontId="9" fillId="0" borderId="20" xfId="19" applyNumberFormat="1" applyFont="1" applyBorder="1" applyAlignment="1" applyProtection="1">
      <alignment vertical="center"/>
      <protection locked="0"/>
    </xf>
    <xf numFmtId="3" fontId="18" fillId="0" borderId="34" xfId="19" applyNumberFormat="1" applyFont="1" applyFill="1" applyBorder="1" applyAlignment="1">
      <alignment horizontal="left"/>
      <protection/>
    </xf>
    <xf numFmtId="3" fontId="1" fillId="0" borderId="0" xfId="19" applyNumberFormat="1" applyFill="1" applyProtection="1">
      <alignment/>
      <protection locked="0"/>
    </xf>
    <xf numFmtId="3" fontId="18" fillId="0" borderId="34" xfId="19" applyNumberFormat="1" applyFont="1" applyFill="1" applyBorder="1" applyAlignment="1" quotePrefix="1">
      <alignment horizontal="left"/>
      <protection/>
    </xf>
    <xf numFmtId="9" fontId="17" fillId="0" borderId="0" xfId="19" applyNumberFormat="1" applyFont="1" applyFill="1" applyBorder="1">
      <alignment/>
      <protection/>
    </xf>
    <xf numFmtId="3" fontId="2" fillId="0" borderId="37" xfId="19" applyNumberFormat="1" applyFont="1" applyBorder="1" applyProtection="1">
      <alignment/>
      <protection locked="0"/>
    </xf>
    <xf numFmtId="4" fontId="9" fillId="0" borderId="5" xfId="19" applyNumberFormat="1" applyFont="1" applyBorder="1" applyProtection="1">
      <alignment/>
      <protection locked="0"/>
    </xf>
    <xf numFmtId="3" fontId="6" fillId="0" borderId="38" xfId="19" applyNumberFormat="1" applyFont="1" applyFill="1" applyBorder="1" applyAlignment="1">
      <alignment horizontal="left"/>
      <protection/>
    </xf>
    <xf numFmtId="3" fontId="2" fillId="0" borderId="39" xfId="19" applyNumberFormat="1" applyFont="1" applyFill="1" applyBorder="1">
      <alignment/>
      <protection/>
    </xf>
    <xf numFmtId="9" fontId="17" fillId="0" borderId="39" xfId="19" applyNumberFormat="1" applyFont="1" applyFill="1" applyBorder="1">
      <alignment/>
      <protection/>
    </xf>
    <xf numFmtId="3" fontId="2" fillId="0" borderId="40" xfId="19" applyNumberFormat="1" applyFont="1" applyBorder="1" applyProtection="1">
      <alignment/>
      <protection locked="0"/>
    </xf>
    <xf numFmtId="168" fontId="9" fillId="0" borderId="41" xfId="19" applyNumberFormat="1" applyFont="1" applyBorder="1" applyProtection="1">
      <alignment/>
      <protection locked="0"/>
    </xf>
    <xf numFmtId="168" fontId="9" fillId="0" borderId="42" xfId="19" applyNumberFormat="1" applyFont="1" applyBorder="1" applyProtection="1">
      <alignment/>
      <protection locked="0"/>
    </xf>
    <xf numFmtId="4" fontId="9" fillId="0" borderId="43" xfId="19" applyNumberFormat="1" applyFont="1" applyBorder="1" applyProtection="1">
      <alignment/>
      <protection locked="0"/>
    </xf>
    <xf numFmtId="3" fontId="7" fillId="0" borderId="44" xfId="19" applyNumberFormat="1" applyFont="1" applyFill="1" applyBorder="1" applyAlignment="1" applyProtection="1" quotePrefix="1">
      <alignment horizontal="center"/>
      <protection locked="0"/>
    </xf>
    <xf numFmtId="3" fontId="8" fillId="0" borderId="22" xfId="19" applyNumberFormat="1" applyFont="1" applyFill="1" applyBorder="1" applyAlignment="1" applyProtection="1">
      <alignment horizontal="center"/>
      <protection locked="0"/>
    </xf>
    <xf numFmtId="3" fontId="2" fillId="0" borderId="22" xfId="19" applyNumberFormat="1" applyFont="1" applyFill="1" applyBorder="1" applyAlignment="1" applyProtection="1">
      <alignment horizontal="center"/>
      <protection locked="0"/>
    </xf>
    <xf numFmtId="3" fontId="2" fillId="0" borderId="45" xfId="19" applyNumberFormat="1" applyFont="1" applyFill="1" applyBorder="1" applyAlignment="1" applyProtection="1">
      <alignment horizontal="center"/>
      <protection locked="0"/>
    </xf>
    <xf numFmtId="3" fontId="8" fillId="0" borderId="22" xfId="19" applyNumberFormat="1" applyFont="1" applyBorder="1" applyAlignment="1" applyProtection="1">
      <alignment vertical="center"/>
      <protection locked="0"/>
    </xf>
    <xf numFmtId="3" fontId="8" fillId="0" borderId="22" xfId="19" applyNumberFormat="1" applyFont="1" applyFill="1" applyBorder="1" applyAlignment="1" applyProtection="1">
      <alignment vertical="center"/>
      <protection locked="0"/>
    </xf>
    <xf numFmtId="0" fontId="8" fillId="0" borderId="46" xfId="19" applyFont="1" applyFill="1" applyBorder="1" applyAlignment="1" applyProtection="1">
      <alignment horizontal="center"/>
      <protection locked="0"/>
    </xf>
    <xf numFmtId="168" fontId="2" fillId="0" borderId="47" xfId="19" applyNumberFormat="1" applyFont="1" applyFill="1" applyBorder="1" applyAlignment="1" applyProtection="1">
      <alignment horizontal="center"/>
      <protection locked="0"/>
    </xf>
    <xf numFmtId="0" fontId="2" fillId="0" borderId="48" xfId="19" applyFont="1" applyFill="1" applyBorder="1" applyAlignment="1" applyProtection="1">
      <alignment horizontal="center"/>
      <protection locked="0"/>
    </xf>
    <xf numFmtId="168" fontId="2" fillId="0" borderId="49" xfId="19" applyNumberFormat="1" applyFont="1" applyFill="1" applyBorder="1" applyAlignment="1" applyProtection="1">
      <alignment horizontal="center"/>
      <protection locked="0"/>
    </xf>
    <xf numFmtId="168" fontId="2" fillId="0" borderId="50" xfId="19" applyNumberFormat="1" applyFont="1" applyFill="1" applyBorder="1" applyAlignment="1" applyProtection="1">
      <alignment horizontal="center"/>
      <protection locked="0"/>
    </xf>
    <xf numFmtId="168" fontId="2" fillId="0" borderId="49" xfId="19" applyNumberFormat="1" applyFont="1" applyBorder="1" applyProtection="1">
      <alignment/>
      <protection locked="0"/>
    </xf>
    <xf numFmtId="0" fontId="2" fillId="0" borderId="51" xfId="19" applyFont="1" applyFill="1" applyBorder="1" applyAlignment="1" applyProtection="1">
      <alignment horizontal="center" vertical="center"/>
      <protection locked="0"/>
    </xf>
    <xf numFmtId="168" fontId="2" fillId="0" borderId="52" xfId="19" applyNumberFormat="1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22" fontId="19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 locked="0"/>
    </xf>
    <xf numFmtId="15" fontId="0" fillId="0" borderId="0" xfId="0" applyNumberFormat="1" applyAlignment="1" applyProtection="1">
      <alignment horizontal="center"/>
      <protection locked="0"/>
    </xf>
    <xf numFmtId="3" fontId="5" fillId="0" borderId="53" xfId="0" applyNumberFormat="1" applyFont="1" applyBorder="1" applyAlignment="1" applyProtection="1">
      <alignment horizontal="centerContinuous"/>
      <protection locked="0"/>
    </xf>
    <xf numFmtId="4" fontId="0" fillId="0" borderId="53" xfId="0" applyNumberFormat="1" applyBorder="1" applyAlignment="1" applyProtection="1">
      <alignment horizontal="centerContinuous"/>
      <protection locked="0"/>
    </xf>
    <xf numFmtId="3" fontId="0" fillId="0" borderId="53" xfId="0" applyNumberFormat="1" applyBorder="1" applyAlignment="1" applyProtection="1">
      <alignment horizontal="centerContinuous"/>
      <protection locked="0"/>
    </xf>
    <xf numFmtId="169" fontId="0" fillId="0" borderId="53" xfId="0" applyNumberFormat="1" applyBorder="1" applyAlignment="1" applyProtection="1">
      <alignment horizontal="centerContinuous"/>
      <protection locked="0"/>
    </xf>
    <xf numFmtId="0" fontId="0" fillId="0" borderId="53" xfId="0" applyBorder="1" applyAlignment="1" applyProtection="1">
      <alignment horizontal="centerContinuous"/>
      <protection locked="0"/>
    </xf>
    <xf numFmtId="0" fontId="6" fillId="0" borderId="0" xfId="0" applyFont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 quotePrefix="1">
      <alignment horizontal="center"/>
      <protection locked="0"/>
    </xf>
    <xf numFmtId="168" fontId="2" fillId="0" borderId="1" xfId="0" applyNumberFormat="1" applyFont="1" applyFill="1" applyBorder="1" applyAlignment="1" applyProtection="1">
      <alignment horizontal="center"/>
      <protection locked="0"/>
    </xf>
    <xf numFmtId="169" fontId="2" fillId="0" borderId="54" xfId="0" applyNumberFormat="1" applyFont="1" applyFill="1" applyBorder="1" applyAlignment="1" applyProtection="1">
      <alignment horizontal="centerContinuous"/>
      <protection locked="0"/>
    </xf>
    <xf numFmtId="169" fontId="2" fillId="0" borderId="47" xfId="0" applyNumberFormat="1" applyFont="1" applyFill="1" applyBorder="1" applyAlignment="1" applyProtection="1">
      <alignment horizontal="centerContinuous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/>
      <protection locked="0"/>
    </xf>
    <xf numFmtId="4" fontId="7" fillId="0" borderId="3" xfId="0" applyNumberFormat="1" applyFont="1" applyFill="1" applyBorder="1" applyAlignment="1" applyProtection="1">
      <alignment/>
      <protection locked="0"/>
    </xf>
    <xf numFmtId="3" fontId="2" fillId="0" borderId="2" xfId="0" applyNumberFormat="1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 wrapText="1"/>
      <protection locked="0"/>
    </xf>
    <xf numFmtId="4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3" fontId="8" fillId="0" borderId="9" xfId="0" applyNumberFormat="1" applyFont="1" applyFill="1" applyBorder="1" applyAlignment="1" applyProtection="1">
      <alignment horizontal="center"/>
      <protection locked="0"/>
    </xf>
    <xf numFmtId="168" fontId="2" fillId="0" borderId="5" xfId="0" applyNumberFormat="1" applyFont="1" applyFill="1" applyBorder="1" applyAlignment="1" applyProtection="1" quotePrefix="1">
      <alignment horizontal="center"/>
      <protection locked="0"/>
    </xf>
    <xf numFmtId="169" fontId="6" fillId="0" borderId="0" xfId="0" applyNumberFormat="1" applyFont="1" applyFill="1" applyBorder="1" applyAlignment="1" applyProtection="1">
      <alignment horizontal="center"/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169" fontId="2" fillId="0" borderId="5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9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 wrapText="1"/>
      <protection locked="0"/>
    </xf>
    <xf numFmtId="4" fontId="2" fillId="0" borderId="9" xfId="0" applyNumberFormat="1" applyFont="1" applyFill="1" applyBorder="1" applyAlignment="1" applyProtection="1">
      <alignment horizontal="center"/>
      <protection locked="0"/>
    </xf>
    <xf numFmtId="3" fontId="2" fillId="0" borderId="5" xfId="0" applyNumberFormat="1" applyFont="1" applyFill="1" applyBorder="1" applyAlignment="1" applyProtection="1">
      <alignment horizontal="center"/>
      <protection locked="0"/>
    </xf>
    <xf numFmtId="3" fontId="2" fillId="0" borderId="5" xfId="0" applyNumberFormat="1" applyFont="1" applyFill="1" applyBorder="1" applyAlignment="1" applyProtection="1">
      <alignment horizontal="center"/>
      <protection locked="0"/>
    </xf>
    <xf numFmtId="168" fontId="2" fillId="0" borderId="5" xfId="0" applyNumberFormat="1" applyFont="1" applyFill="1" applyBorder="1" applyAlignment="1" applyProtection="1">
      <alignment horizontal="center"/>
      <protection locked="0"/>
    </xf>
    <xf numFmtId="169" fontId="8" fillId="0" borderId="0" xfId="0" applyNumberFormat="1" applyFont="1" applyFill="1" applyBorder="1" applyAlignment="1" applyProtection="1" quotePrefix="1">
      <alignment horizontal="center"/>
      <protection locked="0"/>
    </xf>
    <xf numFmtId="169" fontId="8" fillId="0" borderId="55" xfId="0" applyNumberFormat="1" applyFont="1" applyFill="1" applyBorder="1" applyAlignment="1" applyProtection="1" quotePrefix="1">
      <alignment horizontal="center"/>
      <protection locked="0"/>
    </xf>
    <xf numFmtId="169" fontId="8" fillId="0" borderId="49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4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 wrapText="1"/>
      <protection locked="0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8" fontId="2" fillId="0" borderId="13" xfId="0" applyNumberFormat="1" applyFont="1" applyFill="1" applyBorder="1" applyAlignment="1" applyProtection="1">
      <alignment horizontal="center"/>
      <protection locked="0"/>
    </xf>
    <xf numFmtId="169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57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vertical="center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168" fontId="2" fillId="0" borderId="5" xfId="0" applyNumberFormat="1" applyFont="1" applyFill="1" applyBorder="1" applyAlignment="1" applyProtection="1">
      <alignment vertical="center"/>
      <protection locked="0"/>
    </xf>
    <xf numFmtId="3" fontId="9" fillId="0" borderId="9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9" fontId="9" fillId="0" borderId="58" xfId="20" applyFont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9" fillId="0" borderId="59" xfId="0" applyNumberFormat="1" applyFont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Border="1" applyAlignment="1" applyProtection="1">
      <alignment/>
      <protection locked="0"/>
    </xf>
    <xf numFmtId="4" fontId="2" fillId="0" borderId="9" xfId="0" applyNumberFormat="1" applyFont="1" applyBorder="1" applyAlignment="1" applyProtection="1">
      <alignment/>
      <protection locked="0"/>
    </xf>
    <xf numFmtId="3" fontId="2" fillId="0" borderId="5" xfId="0" applyNumberFormat="1" applyFont="1" applyBorder="1" applyAlignment="1" applyProtection="1">
      <alignment/>
      <protection locked="0"/>
    </xf>
    <xf numFmtId="3" fontId="2" fillId="0" borderId="5" xfId="0" applyNumberFormat="1" applyFont="1" applyBorder="1" applyAlignment="1" applyProtection="1">
      <alignment/>
      <protection locked="0"/>
    </xf>
    <xf numFmtId="3" fontId="8" fillId="0" borderId="9" xfId="0" applyNumberFormat="1" applyFont="1" applyBorder="1" applyAlignment="1" applyProtection="1">
      <alignment/>
      <protection locked="0"/>
    </xf>
    <xf numFmtId="3" fontId="9" fillId="0" borderId="5" xfId="0" applyNumberFormat="1" applyFont="1" applyBorder="1" applyAlignment="1" applyProtection="1">
      <alignment/>
      <protection locked="0"/>
    </xf>
    <xf numFmtId="168" fontId="2" fillId="0" borderId="5" xfId="0" applyNumberFormat="1" applyFont="1" applyFill="1" applyBorder="1" applyAlignment="1" applyProtection="1">
      <alignment/>
      <protection locked="0"/>
    </xf>
    <xf numFmtId="169" fontId="9" fillId="0" borderId="9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3" fontId="9" fillId="0" borderId="9" xfId="0" applyNumberFormat="1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Border="1" applyAlignment="1" applyProtection="1">
      <alignment vertical="center"/>
      <protection locked="0"/>
    </xf>
    <xf numFmtId="4" fontId="10" fillId="0" borderId="23" xfId="0" applyNumberFormat="1" applyFont="1" applyBorder="1" applyAlignment="1" applyProtection="1">
      <alignment vertical="center"/>
      <protection locked="0"/>
    </xf>
    <xf numFmtId="3" fontId="10" fillId="0" borderId="23" xfId="0" applyNumberFormat="1" applyFont="1" applyBorder="1" applyAlignment="1" applyProtection="1">
      <alignment vertical="center"/>
      <protection locked="0"/>
    </xf>
    <xf numFmtId="3" fontId="10" fillId="0" borderId="24" xfId="0" applyNumberFormat="1" applyFont="1" applyBorder="1" applyAlignment="1" applyProtection="1">
      <alignment vertical="center"/>
      <protection locked="0"/>
    </xf>
    <xf numFmtId="3" fontId="11" fillId="0" borderId="23" xfId="0" applyNumberFormat="1" applyFont="1" applyBorder="1" applyAlignment="1" applyProtection="1">
      <alignment vertical="center"/>
      <protection locked="0"/>
    </xf>
    <xf numFmtId="168" fontId="2" fillId="0" borderId="23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/>
      <protection locked="0"/>
    </xf>
    <xf numFmtId="3" fontId="9" fillId="0" borderId="25" xfId="0" applyNumberFormat="1" applyFont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3" fontId="9" fillId="0" borderId="23" xfId="0" applyNumberFormat="1" applyFont="1" applyBorder="1" applyAlignment="1" applyProtection="1">
      <alignment/>
      <protection locked="0"/>
    </xf>
    <xf numFmtId="4" fontId="9" fillId="0" borderId="23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168" fontId="2" fillId="0" borderId="0" xfId="0" applyNumberFormat="1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168" fontId="9" fillId="0" borderId="0" xfId="0" applyNumberFormat="1" applyFont="1" applyBorder="1" applyAlignment="1" applyProtection="1">
      <alignment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9" fillId="0" borderId="30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9" fillId="0" borderId="5" xfId="0" applyNumberFormat="1" applyFont="1" applyFill="1" applyBorder="1" applyAlignment="1" applyProtection="1">
      <alignment horizontal="center"/>
      <protection locked="0"/>
    </xf>
    <xf numFmtId="3" fontId="6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70" fontId="8" fillId="0" borderId="32" xfId="0" applyNumberFormat="1" applyFont="1" applyFill="1" applyBorder="1" applyAlignment="1" applyProtection="1">
      <alignment horizontal="center"/>
      <protection locked="0"/>
    </xf>
    <xf numFmtId="170" fontId="8" fillId="0" borderId="33" xfId="0" applyNumberFormat="1" applyFont="1" applyFill="1" applyBorder="1" applyAlignment="1" applyProtection="1">
      <alignment horizontal="center"/>
      <protection locked="0"/>
    </xf>
    <xf numFmtId="170" fontId="0" fillId="0" borderId="5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9" fillId="0" borderId="13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 horizontal="center"/>
      <protection locked="0"/>
    </xf>
    <xf numFmtId="9" fontId="0" fillId="0" borderId="0" xfId="20" applyAlignment="1" applyProtection="1">
      <alignment/>
      <protection locked="0"/>
    </xf>
    <xf numFmtId="3" fontId="2" fillId="0" borderId="37" xfId="0" applyNumberFormat="1" applyFont="1" applyFill="1" applyBorder="1" applyAlignment="1" applyProtection="1">
      <alignment/>
      <protection locked="0"/>
    </xf>
    <xf numFmtId="3" fontId="2" fillId="0" borderId="37" xfId="0" applyNumberFormat="1" applyFont="1" applyFill="1" applyBorder="1" applyAlignment="1" applyProtection="1">
      <alignment/>
      <protection locked="0"/>
    </xf>
    <xf numFmtId="168" fontId="18" fillId="0" borderId="5" xfId="0" applyNumberFormat="1" applyFont="1" applyFill="1" applyBorder="1" applyAlignment="1" applyProtection="1">
      <alignment/>
      <protection locked="0"/>
    </xf>
    <xf numFmtId="168" fontId="9" fillId="0" borderId="5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168" fontId="9" fillId="0" borderId="5" xfId="0" applyNumberFormat="1" applyFont="1" applyFill="1" applyBorder="1" applyAlignment="1" applyProtection="1">
      <alignment/>
      <protection locked="0"/>
    </xf>
    <xf numFmtId="168" fontId="9" fillId="0" borderId="20" xfId="0" applyNumberFormat="1" applyFont="1" applyBorder="1" applyAlignment="1" applyProtection="1">
      <alignment vertical="center"/>
      <protection locked="0"/>
    </xf>
    <xf numFmtId="3" fontId="2" fillId="0" borderId="37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3" fontId="2" fillId="0" borderId="40" xfId="0" applyNumberFormat="1" applyFont="1" applyBorder="1" applyAlignment="1" applyProtection="1">
      <alignment/>
      <protection locked="0"/>
    </xf>
    <xf numFmtId="168" fontId="9" fillId="0" borderId="41" xfId="0" applyNumberFormat="1" applyFont="1" applyBorder="1" applyAlignment="1" applyProtection="1">
      <alignment/>
      <protection locked="0"/>
    </xf>
    <xf numFmtId="168" fontId="9" fillId="0" borderId="42" xfId="0" applyNumberFormat="1" applyFont="1" applyBorder="1" applyAlignment="1" applyProtection="1">
      <alignment/>
      <protection locked="0"/>
    </xf>
    <xf numFmtId="4" fontId="9" fillId="0" borderId="43" xfId="0" applyNumberFormat="1" applyFont="1" applyBorder="1" applyAlignment="1" applyProtection="1">
      <alignment/>
      <protection locked="0"/>
    </xf>
    <xf numFmtId="3" fontId="7" fillId="0" borderId="44" xfId="0" applyNumberFormat="1" applyFont="1" applyFill="1" applyBorder="1" applyAlignment="1" applyProtection="1" quotePrefix="1">
      <alignment horizontal="center"/>
      <protection locked="0"/>
    </xf>
    <xf numFmtId="3" fontId="8" fillId="0" borderId="22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0" fontId="8" fillId="0" borderId="46" xfId="0" applyFont="1" applyFill="1" applyBorder="1" applyAlignment="1" applyProtection="1">
      <alignment horizontal="center"/>
      <protection locked="0"/>
    </xf>
    <xf numFmtId="168" fontId="2" fillId="0" borderId="60" xfId="0" applyNumberFormat="1" applyFon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 applyProtection="1">
      <alignment horizontal="center"/>
      <protection locked="0"/>
    </xf>
    <xf numFmtId="168" fontId="2" fillId="0" borderId="61" xfId="0" applyNumberFormat="1" applyFont="1" applyFill="1" applyBorder="1" applyAlignment="1" applyProtection="1">
      <alignment horizontal="center"/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168" fontId="2" fillId="0" borderId="63" xfId="0" applyNumberFormat="1" applyFont="1" applyFill="1" applyBorder="1" applyAlignment="1" applyProtection="1">
      <alignment horizontal="center"/>
      <protection locked="0"/>
    </xf>
    <xf numFmtId="168" fontId="2" fillId="0" borderId="61" xfId="0" applyNumberFormat="1" applyFont="1" applyBorder="1" applyAlignment="1" applyProtection="1">
      <alignment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168" fontId="2" fillId="0" borderId="64" xfId="0" applyNumberFormat="1" applyFont="1" applyBorder="1" applyAlignment="1" applyProtection="1">
      <alignment/>
      <protection locked="0"/>
    </xf>
    <xf numFmtId="0" fontId="2" fillId="0" borderId="65" xfId="0" applyFont="1" applyFill="1" applyBorder="1" applyAlignment="1" applyProtection="1">
      <alignment horizontal="center"/>
      <protection locked="0"/>
    </xf>
    <xf numFmtId="169" fontId="2" fillId="0" borderId="66" xfId="0" applyNumberFormat="1" applyFont="1" applyFill="1" applyBorder="1" applyAlignment="1" applyProtection="1">
      <alignment horizontal="centerContinuous"/>
      <protection locked="0"/>
    </xf>
    <xf numFmtId="169" fontId="2" fillId="0" borderId="1" xfId="0" applyNumberFormat="1" applyFont="1" applyFill="1" applyBorder="1" applyAlignment="1" applyProtection="1">
      <alignment horizontal="centerContinuous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169" fontId="6" fillId="0" borderId="67" xfId="0" applyNumberFormat="1" applyFont="1" applyFill="1" applyBorder="1" applyAlignment="1" applyProtection="1">
      <alignment horizontal="center"/>
      <protection locked="0"/>
    </xf>
    <xf numFmtId="169" fontId="2" fillId="0" borderId="13" xfId="0" applyNumberFormat="1" applyFont="1" applyFill="1" applyBorder="1" applyAlignment="1" applyProtection="1">
      <alignment horizontal="center"/>
      <protection locked="0"/>
    </xf>
    <xf numFmtId="169" fontId="8" fillId="0" borderId="8" xfId="0" applyNumberFormat="1" applyFont="1" applyFill="1" applyBorder="1" applyAlignment="1" applyProtection="1" quotePrefix="1">
      <alignment horizontal="center"/>
      <protection locked="0"/>
    </xf>
    <xf numFmtId="169" fontId="8" fillId="0" borderId="5" xfId="0" applyNumberFormat="1" applyFont="1" applyFill="1" applyBorder="1" applyAlignment="1" applyProtection="1" quotePrefix="1">
      <alignment horizontal="center"/>
      <protection locked="0"/>
    </xf>
    <xf numFmtId="0" fontId="2" fillId="0" borderId="58" xfId="0" applyFont="1" applyFill="1" applyBorder="1" applyAlignment="1" applyProtection="1">
      <alignment horizontal="center"/>
      <protection locked="0"/>
    </xf>
    <xf numFmtId="169" fontId="6" fillId="0" borderId="58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vertical="center"/>
      <protection locked="0"/>
    </xf>
    <xf numFmtId="3" fontId="9" fillId="0" borderId="5" xfId="0" applyNumberFormat="1" applyFont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3" fontId="8" fillId="0" borderId="22" xfId="0" applyNumberFormat="1" applyFont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3" fontId="8" fillId="0" borderId="21" xfId="0" applyNumberFormat="1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169" fontId="10" fillId="0" borderId="23" xfId="0" applyNumberFormat="1" applyFont="1" applyBorder="1" applyAlignment="1" applyProtection="1">
      <alignment vertical="center"/>
      <protection locked="0"/>
    </xf>
    <xf numFmtId="3" fontId="9" fillId="0" borderId="68" xfId="0" applyNumberFormat="1" applyFont="1" applyBorder="1" applyAlignment="1" applyProtection="1">
      <alignment/>
      <protection locked="0"/>
    </xf>
    <xf numFmtId="3" fontId="11" fillId="0" borderId="27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0" fontId="8" fillId="0" borderId="69" xfId="0" applyFont="1" applyFill="1" applyBorder="1" applyAlignment="1" applyProtection="1">
      <alignment horizontal="center"/>
      <protection locked="0"/>
    </xf>
    <xf numFmtId="3" fontId="6" fillId="0" borderId="69" xfId="0" applyNumberFormat="1" applyFont="1" applyFill="1" applyBorder="1" applyAlignment="1" applyProtection="1">
      <alignment horizontal="center"/>
      <protection locked="0"/>
    </xf>
    <xf numFmtId="168" fontId="2" fillId="0" borderId="30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4" fontId="9" fillId="0" borderId="20" xfId="0" applyNumberFormat="1" applyFont="1" applyBorder="1" applyAlignment="1" applyProtection="1">
      <alignment/>
      <protection locked="0"/>
    </xf>
    <xf numFmtId="168" fontId="2" fillId="0" borderId="5" xfId="0" applyNumberFormat="1" applyFont="1" applyBorder="1" applyAlignment="1" applyProtection="1">
      <alignment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4" fontId="9" fillId="0" borderId="70" xfId="0" applyNumberFormat="1" applyFont="1" applyBorder="1" applyAlignment="1" applyProtection="1">
      <alignment/>
      <protection locked="0"/>
    </xf>
    <xf numFmtId="168" fontId="2" fillId="0" borderId="41" xfId="0" applyNumberFormat="1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169" fontId="2" fillId="0" borderId="3" xfId="0" applyNumberFormat="1" applyFont="1" applyFill="1" applyBorder="1" applyAlignment="1" applyProtection="1">
      <alignment horizontal="centerContinuous"/>
      <protection locked="0"/>
    </xf>
    <xf numFmtId="3" fontId="9" fillId="0" borderId="71" xfId="0" applyNumberFormat="1" applyFont="1" applyBorder="1" applyAlignment="1" applyProtection="1">
      <alignment vertical="center"/>
      <protection locked="0"/>
    </xf>
    <xf numFmtId="9" fontId="2" fillId="0" borderId="0" xfId="20" applyFont="1" applyFill="1" applyBorder="1" applyAlignment="1" applyProtection="1">
      <alignment horizontal="right"/>
      <protection locked="0"/>
    </xf>
    <xf numFmtId="168" fontId="2" fillId="0" borderId="47" xfId="0" applyNumberFormat="1" applyFont="1" applyFill="1" applyBorder="1" applyAlignment="1" applyProtection="1">
      <alignment horizontal="center"/>
      <protection locked="0"/>
    </xf>
    <xf numFmtId="168" fontId="2" fillId="0" borderId="49" xfId="0" applyNumberFormat="1" applyFont="1" applyFill="1" applyBorder="1" applyAlignment="1" applyProtection="1">
      <alignment horizontal="center"/>
      <protection locked="0"/>
    </xf>
    <xf numFmtId="168" fontId="2" fillId="0" borderId="50" xfId="0" applyNumberFormat="1" applyFont="1" applyFill="1" applyBorder="1" applyAlignment="1" applyProtection="1">
      <alignment horizontal="center"/>
      <protection locked="0"/>
    </xf>
    <xf numFmtId="168" fontId="2" fillId="0" borderId="49" xfId="0" applyNumberFormat="1" applyFont="1" applyBorder="1" applyAlignment="1" applyProtection="1">
      <alignment/>
      <protection locked="0"/>
    </xf>
    <xf numFmtId="168" fontId="2" fillId="0" borderId="52" xfId="0" applyNumberFormat="1" applyFont="1" applyBorder="1" applyAlignment="1" applyProtection="1">
      <alignment/>
      <protection locked="0"/>
    </xf>
    <xf numFmtId="10" fontId="2" fillId="0" borderId="0" xfId="0" applyNumberFormat="1" applyFont="1" applyBorder="1" applyAlignment="1" applyProtection="1">
      <alignment/>
      <protection locked="0"/>
    </xf>
    <xf numFmtId="169" fontId="2" fillId="0" borderId="44" xfId="0" applyNumberFormat="1" applyFont="1" applyFill="1" applyBorder="1" applyAlignment="1" applyProtection="1">
      <alignment horizontal="centerContinuous"/>
      <protection locked="0"/>
    </xf>
    <xf numFmtId="169" fontId="2" fillId="0" borderId="22" xfId="0" applyNumberFormat="1" applyFont="1" applyFill="1" applyBorder="1" applyAlignment="1" applyProtection="1">
      <alignment horizontal="center"/>
      <protection locked="0"/>
    </xf>
    <xf numFmtId="169" fontId="8" fillId="0" borderId="22" xfId="0" applyNumberFormat="1" applyFont="1" applyFill="1" applyBorder="1" applyAlignment="1" applyProtection="1" quotePrefix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3" fontId="9" fillId="0" borderId="22" xfId="0" applyNumberFormat="1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3" fontId="0" fillId="0" borderId="73" xfId="0" applyNumberFormat="1" applyBorder="1" applyAlignment="1" applyProtection="1">
      <alignment/>
      <protection locked="0"/>
    </xf>
    <xf numFmtId="4" fontId="0" fillId="0" borderId="73" xfId="0" applyNumberFormat="1" applyBorder="1" applyAlignment="1" applyProtection="1">
      <alignment/>
      <protection locked="0"/>
    </xf>
    <xf numFmtId="168" fontId="0" fillId="0" borderId="47" xfId="0" applyNumberFormat="1" applyBorder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167" fontId="24" fillId="0" borderId="0" xfId="0" applyNumberFormat="1" applyFont="1" applyFill="1" applyBorder="1" applyAlignment="1" applyProtection="1">
      <alignment/>
      <protection locked="0"/>
    </xf>
    <xf numFmtId="167" fontId="25" fillId="0" borderId="0" xfId="0" applyNumberFormat="1" applyFont="1" applyFill="1" applyBorder="1" applyAlignment="1" applyProtection="1">
      <alignment/>
      <protection locked="0"/>
    </xf>
    <xf numFmtId="0" fontId="8" fillId="2" borderId="74" xfId="0" applyFont="1" applyFill="1" applyBorder="1" applyAlignment="1" applyProtection="1">
      <alignment horizontal="center"/>
      <protection locked="0"/>
    </xf>
    <xf numFmtId="3" fontId="2" fillId="2" borderId="75" xfId="0" applyNumberFormat="1" applyFont="1" applyFill="1" applyBorder="1" applyAlignment="1" applyProtection="1">
      <alignment horizontal="center"/>
      <protection locked="0"/>
    </xf>
    <xf numFmtId="3" fontId="2" fillId="2" borderId="30" xfId="0" applyNumberFormat="1" applyFont="1" applyFill="1" applyBorder="1" applyAlignment="1" applyProtection="1">
      <alignment horizontal="center"/>
      <protection locked="0"/>
    </xf>
    <xf numFmtId="3" fontId="6" fillId="2" borderId="3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2" borderId="59" xfId="0" applyFont="1" applyFill="1" applyBorder="1" applyAlignment="1" applyProtection="1">
      <alignment horizontal="center"/>
      <protection locked="0"/>
    </xf>
    <xf numFmtId="3" fontId="2" fillId="2" borderId="11" xfId="0" applyNumberFormat="1" applyFont="1" applyFill="1" applyBorder="1" applyAlignment="1" applyProtection="1">
      <alignment horizontal="center"/>
      <protection locked="0"/>
    </xf>
    <xf numFmtId="3" fontId="2" fillId="2" borderId="5" xfId="0" applyNumberFormat="1" applyFont="1" applyFill="1" applyBorder="1" applyAlignment="1" applyProtection="1">
      <alignment horizontal="center"/>
      <protection locked="0"/>
    </xf>
    <xf numFmtId="3" fontId="6" fillId="2" borderId="9" xfId="0" applyNumberFormat="1" applyFont="1" applyFill="1" applyBorder="1" applyAlignment="1" applyProtection="1">
      <alignment horizontal="center"/>
      <protection locked="0"/>
    </xf>
    <xf numFmtId="3" fontId="8" fillId="2" borderId="11" xfId="0" applyNumberFormat="1" applyFont="1" applyFill="1" applyBorder="1" applyAlignment="1" applyProtection="1">
      <alignment horizontal="center"/>
      <protection locked="0"/>
    </xf>
    <xf numFmtId="3" fontId="8" fillId="2" borderId="5" xfId="0" applyNumberFormat="1" applyFont="1" applyFill="1" applyBorder="1" applyAlignment="1" applyProtection="1">
      <alignment horizontal="center"/>
      <protection locked="0"/>
    </xf>
    <xf numFmtId="3" fontId="8" fillId="2" borderId="37" xfId="0" applyNumberFormat="1" applyFont="1" applyFill="1" applyBorder="1" applyAlignment="1" applyProtection="1">
      <alignment horizontal="center"/>
      <protection locked="0"/>
    </xf>
    <xf numFmtId="0" fontId="6" fillId="2" borderId="76" xfId="0" applyFont="1" applyFill="1" applyBorder="1" applyAlignment="1" applyProtection="1">
      <alignment horizontal="center"/>
      <protection locked="0"/>
    </xf>
    <xf numFmtId="3" fontId="6" fillId="2" borderId="77" xfId="0" applyNumberFormat="1" applyFont="1" applyFill="1" applyBorder="1" applyAlignment="1" applyProtection="1">
      <alignment horizontal="center"/>
      <protection locked="0"/>
    </xf>
    <xf numFmtId="4" fontId="6" fillId="2" borderId="13" xfId="0" applyNumberFormat="1" applyFont="1" applyFill="1" applyBorder="1" applyAlignment="1" applyProtection="1">
      <alignment horizontal="center"/>
      <protection locked="0"/>
    </xf>
    <xf numFmtId="3" fontId="6" fillId="2" borderId="14" xfId="0" applyNumberFormat="1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horizontal="center"/>
      <protection locked="0"/>
    </xf>
    <xf numFmtId="0" fontId="2" fillId="2" borderId="78" xfId="0" applyFont="1" applyFill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vertical="center"/>
      <protection locked="0"/>
    </xf>
    <xf numFmtId="168" fontId="12" fillId="0" borderId="9" xfId="0" applyNumberFormat="1" applyFont="1" applyBorder="1" applyAlignment="1" applyProtection="1">
      <alignment/>
      <protection locked="0"/>
    </xf>
    <xf numFmtId="0" fontId="2" fillId="2" borderId="59" xfId="0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9" xfId="0" applyNumberFormat="1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0" fontId="8" fillId="2" borderId="79" xfId="0" applyFont="1" applyFill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/>
      <protection locked="0"/>
    </xf>
    <xf numFmtId="168" fontId="6" fillId="0" borderId="43" xfId="0" applyNumberFormat="1" applyFont="1" applyBorder="1" applyAlignment="1" applyProtection="1">
      <alignment/>
      <protection locked="0"/>
    </xf>
    <xf numFmtId="3" fontId="2" fillId="0" borderId="80" xfId="0" applyNumberFormat="1" applyFont="1" applyBorder="1" applyAlignment="1" applyProtection="1">
      <alignment/>
      <protection locked="0"/>
    </xf>
    <xf numFmtId="3" fontId="2" fillId="0" borderId="8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168" fontId="6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3" fontId="26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68" fontId="12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168" fontId="6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169" fontId="8" fillId="0" borderId="18" xfId="19" applyNumberFormat="1" applyFont="1" applyFill="1" applyBorder="1" applyAlignment="1" applyProtection="1">
      <alignment horizontal="center" wrapText="1"/>
      <protection locked="0"/>
    </xf>
    <xf numFmtId="0" fontId="1" fillId="0" borderId="18" xfId="19" applyBorder="1" applyAlignment="1">
      <alignment/>
      <protection/>
    </xf>
    <xf numFmtId="4" fontId="7" fillId="0" borderId="82" xfId="19" applyNumberFormat="1" applyFont="1" applyFill="1" applyBorder="1" applyAlignment="1" applyProtection="1">
      <alignment horizontal="center"/>
      <protection locked="0"/>
    </xf>
    <xf numFmtId="4" fontId="7" fillId="0" borderId="83" xfId="19" applyNumberFormat="1" applyFont="1" applyFill="1" applyBorder="1" applyAlignment="1" applyProtection="1">
      <alignment horizontal="center"/>
      <protection locked="0"/>
    </xf>
    <xf numFmtId="4" fontId="7" fillId="0" borderId="84" xfId="19" applyNumberFormat="1" applyFont="1" applyFill="1" applyBorder="1" applyAlignment="1" applyProtection="1">
      <alignment horizontal="center"/>
      <protection locked="0"/>
    </xf>
    <xf numFmtId="3" fontId="5" fillId="0" borderId="0" xfId="19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7" fillId="0" borderId="82" xfId="0" applyNumberFormat="1" applyFont="1" applyFill="1" applyBorder="1" applyAlignment="1" applyProtection="1">
      <alignment horizontal="center"/>
      <protection locked="0"/>
    </xf>
    <xf numFmtId="4" fontId="7" fillId="0" borderId="83" xfId="0" applyNumberFormat="1" applyFont="1" applyFill="1" applyBorder="1" applyAlignment="1" applyProtection="1">
      <alignment horizontal="center"/>
      <protection locked="0"/>
    </xf>
    <xf numFmtId="4" fontId="7" fillId="0" borderId="84" xfId="0" applyNumberFormat="1" applyFont="1" applyFill="1" applyBorder="1" applyAlignment="1" applyProtection="1">
      <alignment horizontal="center"/>
      <protection locked="0"/>
    </xf>
    <xf numFmtId="169" fontId="2" fillId="0" borderId="66" xfId="0" applyNumberFormat="1" applyFont="1" applyFill="1" applyBorder="1" applyAlignment="1" applyProtection="1">
      <alignment horizontal="center"/>
      <protection locked="0"/>
    </xf>
    <xf numFmtId="169" fontId="2" fillId="0" borderId="85" xfId="0" applyNumberFormat="1" applyFont="1" applyFill="1" applyBorder="1" applyAlignment="1" applyProtection="1">
      <alignment horizontal="center"/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167" fontId="22" fillId="0" borderId="86" xfId="0" applyNumberFormat="1" applyFont="1" applyFill="1" applyBorder="1" applyAlignment="1" applyProtection="1">
      <alignment horizontal="center" vertical="center"/>
      <protection locked="0"/>
    </xf>
    <xf numFmtId="167" fontId="22" fillId="0" borderId="87" xfId="0" applyNumberFormat="1" applyFont="1" applyFill="1" applyBorder="1" applyAlignment="1" applyProtection="1">
      <alignment horizontal="center" vertical="center"/>
      <protection locked="0"/>
    </xf>
    <xf numFmtId="167" fontId="22" fillId="0" borderId="88" xfId="0" applyNumberFormat="1" applyFont="1" applyFill="1" applyBorder="1" applyAlignment="1" applyProtection="1">
      <alignment horizontal="center" vertical="center"/>
      <protection locked="0"/>
    </xf>
    <xf numFmtId="167" fontId="22" fillId="0" borderId="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" name="Texte 26"/>
        <xdr:cNvSpPr txBox="1">
          <a:spLocks noChangeArrowheads="1"/>
        </xdr:cNvSpPr>
      </xdr:nvSpPr>
      <xdr:spPr>
        <a:xfrm>
          <a:off x="5972175" y="59436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TRITICALE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Texte 27"/>
        <xdr:cNvSpPr txBox="1">
          <a:spLocks noChangeArrowheads="1"/>
        </xdr:cNvSpPr>
      </xdr:nvSpPr>
      <xdr:spPr>
        <a:xfrm>
          <a:off x="5972175" y="59436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MAIS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" name="Texte 28"/>
        <xdr:cNvSpPr txBox="1">
          <a:spLocks noChangeArrowheads="1"/>
        </xdr:cNvSpPr>
      </xdr:nvSpPr>
      <xdr:spPr>
        <a:xfrm>
          <a:off x="5972175" y="59436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SORGHO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4" name="Texte 29"/>
        <xdr:cNvSpPr txBox="1">
          <a:spLocks noChangeArrowheads="1"/>
        </xdr:cNvSpPr>
      </xdr:nvSpPr>
      <xdr:spPr>
        <a:xfrm>
          <a:off x="5972175" y="5943600"/>
          <a:ext cx="0" cy="0"/>
        </a:xfrm>
        <a:prstGeom prst="round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TOUTES CEREALES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0112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0412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4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1412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406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0512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506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0612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606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1512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5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106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0712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70620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07122014_b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7062014_b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1612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606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0812201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806201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0912201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906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COLLECTE\France%20collecte%2013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1012201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006201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1112201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106201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1212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206201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12122014_bi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2062014_bi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131220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0212201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1712201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1706201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COLLECTE\France%20collecte%2014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2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0312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50106\PrevReg03122014_bi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FRANCEAGRIMER\ENTITE\MEP\SMEF\U_GC\_COMMUN\Cellule%20FRANCE\France%20PRODUCTION\France%20ESTIPREV\Prevision\Trans_Reg\140701\PrevReg03062014_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10950</v>
          </cell>
        </row>
        <row r="22">
          <cell r="F22">
            <v>64950</v>
          </cell>
          <cell r="H22">
            <v>176775</v>
          </cell>
          <cell r="I22">
            <v>165200</v>
          </cell>
        </row>
        <row r="23">
          <cell r="F23">
            <v>865</v>
          </cell>
          <cell r="H23">
            <v>2050</v>
          </cell>
          <cell r="I23">
            <v>700</v>
          </cell>
        </row>
        <row r="24">
          <cell r="F24">
            <v>2015</v>
          </cell>
          <cell r="H24">
            <v>4975</v>
          </cell>
          <cell r="I24">
            <v>1375</v>
          </cell>
        </row>
        <row r="25">
          <cell r="F25">
            <v>11945</v>
          </cell>
          <cell r="H25">
            <v>37590</v>
          </cell>
          <cell r="I25">
            <v>27300</v>
          </cell>
        </row>
      </sheetData>
      <sheetData sheetId="2">
        <row r="21">
          <cell r="F21">
            <v>10850</v>
          </cell>
        </row>
        <row r="23">
          <cell r="F23">
            <v>1000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32000</v>
          </cell>
        </row>
        <row r="23">
          <cell r="F23">
            <v>1575</v>
          </cell>
          <cell r="H23">
            <v>7560</v>
          </cell>
          <cell r="I23">
            <v>3000</v>
          </cell>
        </row>
        <row r="24">
          <cell r="F24">
            <v>4100</v>
          </cell>
          <cell r="H24">
            <v>18450</v>
          </cell>
          <cell r="I24">
            <v>16000</v>
          </cell>
        </row>
      </sheetData>
      <sheetData sheetId="2">
        <row r="21">
          <cell r="F21">
            <v>30400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4"/>
    </sheetNames>
    <sheetDataSet>
      <sheetData sheetId="1">
        <row r="23">
          <cell r="F23">
            <v>1500</v>
          </cell>
          <cell r="H23">
            <v>7800</v>
          </cell>
        </row>
        <row r="24">
          <cell r="F24">
            <v>5100</v>
          </cell>
          <cell r="H24">
            <v>25500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138200</v>
          </cell>
        </row>
        <row r="22">
          <cell r="F22">
            <v>900</v>
          </cell>
          <cell r="H22">
            <v>2500</v>
          </cell>
          <cell r="I22">
            <v>1700</v>
          </cell>
        </row>
        <row r="23">
          <cell r="F23">
            <v>16200</v>
          </cell>
          <cell r="H23">
            <v>67000</v>
          </cell>
          <cell r="I23">
            <v>60000</v>
          </cell>
        </row>
        <row r="24">
          <cell r="F24">
            <v>15500</v>
          </cell>
          <cell r="H24">
            <v>64000</v>
          </cell>
          <cell r="I24">
            <v>59500</v>
          </cell>
        </row>
      </sheetData>
      <sheetData sheetId="2">
        <row r="21">
          <cell r="F21">
            <v>134000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4"/>
    </sheetNames>
    <sheetDataSet>
      <sheetData sheetId="1">
        <row r="22">
          <cell r="F22">
            <v>1000</v>
          </cell>
          <cell r="H22">
            <v>2800</v>
          </cell>
        </row>
        <row r="23">
          <cell r="F23">
            <v>15100</v>
          </cell>
          <cell r="H23">
            <v>71100</v>
          </cell>
        </row>
        <row r="24">
          <cell r="F24">
            <v>15900</v>
          </cell>
          <cell r="H24">
            <v>59270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20300</v>
          </cell>
        </row>
        <row r="22">
          <cell r="F22">
            <v>23800</v>
          </cell>
          <cell r="H22">
            <v>50500</v>
          </cell>
          <cell r="I22">
            <v>45000</v>
          </cell>
        </row>
        <row r="23">
          <cell r="F23">
            <v>1360</v>
          </cell>
          <cell r="H23">
            <v>4450</v>
          </cell>
          <cell r="I23">
            <v>2500</v>
          </cell>
        </row>
        <row r="24">
          <cell r="F24">
            <v>227</v>
          </cell>
          <cell r="H24">
            <v>375</v>
          </cell>
          <cell r="I24">
            <v>150</v>
          </cell>
        </row>
        <row r="25">
          <cell r="F25">
            <v>7020</v>
          </cell>
          <cell r="H25">
            <v>22480</v>
          </cell>
          <cell r="I25">
            <v>21000</v>
          </cell>
        </row>
      </sheetData>
      <sheetData sheetId="2">
        <row r="21">
          <cell r="F21">
            <v>20300</v>
          </cell>
        </row>
        <row r="23">
          <cell r="F23">
            <v>1360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4"/>
    </sheetNames>
    <sheetDataSet>
      <sheetData sheetId="1">
        <row r="22">
          <cell r="F22">
            <v>22545</v>
          </cell>
          <cell r="H22">
            <v>40725</v>
          </cell>
        </row>
        <row r="23">
          <cell r="F23">
            <v>980</v>
          </cell>
          <cell r="H23">
            <v>3140</v>
          </cell>
        </row>
        <row r="24">
          <cell r="F24">
            <v>153</v>
          </cell>
          <cell r="H24">
            <v>260</v>
          </cell>
        </row>
        <row r="25">
          <cell r="F25">
            <v>4320</v>
          </cell>
          <cell r="H25">
            <v>13030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3225</v>
          </cell>
        </row>
        <row r="22">
          <cell r="F22">
            <v>7600</v>
          </cell>
          <cell r="H22">
            <v>13500</v>
          </cell>
          <cell r="I22">
            <v>12600</v>
          </cell>
        </row>
        <row r="23">
          <cell r="F23">
            <v>1120</v>
          </cell>
          <cell r="H23">
            <v>2550</v>
          </cell>
          <cell r="I23">
            <v>2050</v>
          </cell>
        </row>
        <row r="24">
          <cell r="F24">
            <v>0</v>
          </cell>
        </row>
        <row r="25">
          <cell r="F25">
            <v>500</v>
          </cell>
          <cell r="H25">
            <v>1345</v>
          </cell>
          <cell r="I25">
            <v>1200</v>
          </cell>
        </row>
      </sheetData>
      <sheetData sheetId="2">
        <row r="21">
          <cell r="F21">
            <v>3200</v>
          </cell>
        </row>
        <row r="23">
          <cell r="F23">
            <v>1200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4"/>
    </sheetNames>
    <sheetDataSet>
      <sheetData sheetId="1">
        <row r="22">
          <cell r="F22">
            <v>8400</v>
          </cell>
          <cell r="H22">
            <v>15250</v>
          </cell>
        </row>
        <row r="23">
          <cell r="F23">
            <v>840</v>
          </cell>
          <cell r="H23">
            <v>2200</v>
          </cell>
        </row>
        <row r="24">
          <cell r="F24">
            <v>0</v>
          </cell>
        </row>
        <row r="25">
          <cell r="F25">
            <v>350</v>
          </cell>
          <cell r="H25">
            <v>970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192400</v>
          </cell>
        </row>
        <row r="22">
          <cell r="F22">
            <v>12120</v>
          </cell>
          <cell r="H22">
            <v>33000</v>
          </cell>
          <cell r="I22">
            <v>29600</v>
          </cell>
        </row>
        <row r="23">
          <cell r="F23">
            <v>20750</v>
          </cell>
          <cell r="H23">
            <v>84400</v>
          </cell>
          <cell r="I23">
            <v>75000</v>
          </cell>
        </row>
        <row r="24">
          <cell r="F24">
            <v>5930</v>
          </cell>
          <cell r="H24">
            <v>17400</v>
          </cell>
          <cell r="I24">
            <v>15100</v>
          </cell>
        </row>
      </sheetData>
      <sheetData sheetId="2">
        <row r="21">
          <cell r="F21">
            <v>188500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4"/>
    </sheetNames>
    <sheetDataSet>
      <sheetData sheetId="1">
        <row r="22">
          <cell r="F22">
            <v>15580</v>
          </cell>
          <cell r="H22">
            <v>34546</v>
          </cell>
        </row>
        <row r="23">
          <cell r="F23">
            <v>15300</v>
          </cell>
          <cell r="H23">
            <v>63313</v>
          </cell>
        </row>
        <row r="24">
          <cell r="F24">
            <v>4370</v>
          </cell>
          <cell r="H24">
            <v>14899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4"/>
    </sheetNames>
    <sheetDataSet>
      <sheetData sheetId="1">
        <row r="22">
          <cell r="F22">
            <v>67600</v>
          </cell>
          <cell r="H22">
            <v>131600</v>
          </cell>
        </row>
        <row r="23">
          <cell r="F23">
            <v>680</v>
          </cell>
          <cell r="H23">
            <v>1540</v>
          </cell>
        </row>
        <row r="24">
          <cell r="F24">
            <v>1320</v>
          </cell>
          <cell r="H24">
            <v>3275</v>
          </cell>
        </row>
        <row r="25">
          <cell r="F25">
            <v>6500</v>
          </cell>
          <cell r="H25">
            <v>15820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124430</v>
          </cell>
        </row>
        <row r="22">
          <cell r="F22">
            <v>12700</v>
          </cell>
          <cell r="H22">
            <v>33000</v>
          </cell>
          <cell r="I22">
            <v>25000</v>
          </cell>
        </row>
        <row r="23">
          <cell r="F23">
            <v>9700</v>
          </cell>
          <cell r="H23">
            <v>36000</v>
          </cell>
          <cell r="I23">
            <v>22000</v>
          </cell>
        </row>
        <row r="24">
          <cell r="F24">
            <v>2090</v>
          </cell>
          <cell r="H24">
            <v>7200</v>
          </cell>
          <cell r="I24">
            <v>2500</v>
          </cell>
        </row>
        <row r="25">
          <cell r="F25">
            <v>110</v>
          </cell>
          <cell r="H25">
            <v>250</v>
          </cell>
          <cell r="I25">
            <v>300</v>
          </cell>
        </row>
      </sheetData>
      <sheetData sheetId="2">
        <row r="21">
          <cell r="F21">
            <v>130000</v>
          </cell>
        </row>
        <row r="23">
          <cell r="F23">
            <v>7500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"/>
    </sheetNames>
    <sheetDataSet>
      <sheetData sheetId="1">
        <row r="22">
          <cell r="F22">
            <v>19200</v>
          </cell>
          <cell r="H22">
            <v>42000</v>
          </cell>
        </row>
        <row r="23">
          <cell r="F23">
            <v>7450</v>
          </cell>
          <cell r="H23">
            <v>29800</v>
          </cell>
        </row>
        <row r="24">
          <cell r="F24">
            <v>1580</v>
          </cell>
          <cell r="H24">
            <v>5670</v>
          </cell>
        </row>
        <row r="25">
          <cell r="F25">
            <v>40</v>
          </cell>
          <cell r="H25">
            <v>80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3000</v>
          </cell>
        </row>
        <row r="22">
          <cell r="F22">
            <v>640</v>
          </cell>
          <cell r="H22">
            <v>1300</v>
          </cell>
          <cell r="I22">
            <v>1220</v>
          </cell>
        </row>
        <row r="23">
          <cell r="F23">
            <v>80</v>
          </cell>
          <cell r="H23">
            <v>270</v>
          </cell>
          <cell r="I23">
            <v>20</v>
          </cell>
        </row>
        <row r="24">
          <cell r="F24">
            <v>0</v>
          </cell>
        </row>
        <row r="25">
          <cell r="F25">
            <v>1710</v>
          </cell>
          <cell r="H25">
            <v>5900</v>
          </cell>
          <cell r="I25">
            <v>5800</v>
          </cell>
        </row>
      </sheetData>
      <sheetData sheetId="2">
        <row r="21">
          <cell r="F21">
            <v>3300</v>
          </cell>
        </row>
        <row r="23">
          <cell r="F23">
            <v>70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_bis"/>
    </sheetNames>
    <sheetDataSet>
      <sheetData sheetId="1">
        <row r="22">
          <cell r="F22">
            <v>600</v>
          </cell>
          <cell r="H22">
            <v>1400</v>
          </cell>
        </row>
        <row r="23">
          <cell r="F23">
            <v>50</v>
          </cell>
          <cell r="H23">
            <v>175</v>
          </cell>
        </row>
        <row r="24">
          <cell r="F24">
            <v>0</v>
          </cell>
        </row>
        <row r="25">
          <cell r="F25">
            <v>1500</v>
          </cell>
          <cell r="H25">
            <v>4700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Récolte_N-1"/>
      <sheetName val="Récolte_N-1 dép22"/>
      <sheetName val="Récolte_N-1 dép29"/>
      <sheetName val="Récolte_N-1 dép35"/>
      <sheetName val="Récolte_N-1 dép56"/>
      <sheetName val="Récolte_N dep 22"/>
      <sheetName val="Récolte_N dep 29"/>
      <sheetName val="Récolte_N dep 35"/>
      <sheetName val="Récolte_N dep 56"/>
      <sheetName val="Récolte_N+1 dép 22"/>
      <sheetName val="Récolte_N+1 dép 29"/>
      <sheetName val="Récolte_N+1 dép 35"/>
      <sheetName val="Récolte_N+1 dép 56"/>
    </sheetNames>
    <sheetDataSet>
      <sheetData sheetId="1">
        <row r="21">
          <cell r="F21">
            <v>42420</v>
          </cell>
        </row>
        <row r="22">
          <cell r="F22">
            <v>151</v>
          </cell>
          <cell r="H22">
            <v>360.9</v>
          </cell>
          <cell r="I22">
            <v>185</v>
          </cell>
        </row>
        <row r="23">
          <cell r="F23">
            <v>2391</v>
          </cell>
          <cell r="H23">
            <v>10619.3</v>
          </cell>
          <cell r="I23">
            <v>6200</v>
          </cell>
        </row>
        <row r="24">
          <cell r="F24">
            <v>1397</v>
          </cell>
          <cell r="H24">
            <v>4677.6</v>
          </cell>
          <cell r="I24">
            <v>2835</v>
          </cell>
        </row>
        <row r="25">
          <cell r="F25">
            <v>2</v>
          </cell>
          <cell r="H25">
            <v>5.6</v>
          </cell>
          <cell r="I25">
            <v>5.6</v>
          </cell>
        </row>
      </sheetData>
      <sheetData sheetId="2">
        <row r="21">
          <cell r="F21">
            <v>41650</v>
          </cell>
        </row>
        <row r="23">
          <cell r="F23">
            <v>2470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  <sheetName val="PrevReg16062014"/>
    </sheetNames>
    <sheetDataSet>
      <sheetData sheetId="6">
        <row r="22">
          <cell r="F22">
            <v>151</v>
          </cell>
          <cell r="H22">
            <v>358.1</v>
          </cell>
        </row>
        <row r="23">
          <cell r="F23">
            <v>1956</v>
          </cell>
          <cell r="H23">
            <v>8382.7</v>
          </cell>
        </row>
        <row r="24">
          <cell r="F24">
            <v>1239</v>
          </cell>
          <cell r="H24">
            <v>4099.8</v>
          </cell>
        </row>
        <row r="25">
          <cell r="F25">
            <v>2</v>
          </cell>
          <cell r="H25">
            <v>5.6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60815</v>
          </cell>
        </row>
        <row r="22">
          <cell r="F22">
            <v>27925</v>
          </cell>
          <cell r="H22">
            <v>77215</v>
          </cell>
          <cell r="I22">
            <v>69000</v>
          </cell>
        </row>
        <row r="23">
          <cell r="F23">
            <v>7680</v>
          </cell>
          <cell r="H23">
            <v>29820</v>
          </cell>
          <cell r="I23">
            <v>11800</v>
          </cell>
        </row>
        <row r="24">
          <cell r="F24">
            <v>4335</v>
          </cell>
          <cell r="H24">
            <v>15470</v>
          </cell>
          <cell r="I24">
            <v>4400</v>
          </cell>
        </row>
        <row r="25">
          <cell r="F25">
            <v>145</v>
          </cell>
          <cell r="H25">
            <v>345</v>
          </cell>
          <cell r="I25">
            <v>185</v>
          </cell>
        </row>
      </sheetData>
      <sheetData sheetId="2">
        <row r="21">
          <cell r="F21">
            <v>62310</v>
          </cell>
        </row>
        <row r="23">
          <cell r="F23">
            <v>7680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4"/>
    </sheetNames>
    <sheetDataSet>
      <sheetData sheetId="1">
        <row r="22">
          <cell r="F22">
            <v>40875</v>
          </cell>
          <cell r="H22">
            <v>93795</v>
          </cell>
        </row>
        <row r="23">
          <cell r="F23">
            <v>6345</v>
          </cell>
          <cell r="H23">
            <v>27305</v>
          </cell>
        </row>
        <row r="24">
          <cell r="F24">
            <v>2480</v>
          </cell>
          <cell r="H24">
            <v>7810</v>
          </cell>
        </row>
        <row r="25">
          <cell r="F25">
            <v>95</v>
          </cell>
          <cell r="H25">
            <v>170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291900</v>
          </cell>
        </row>
        <row r="22">
          <cell r="F22">
            <v>78600</v>
          </cell>
          <cell r="H22">
            <v>180000</v>
          </cell>
          <cell r="I22">
            <v>170000</v>
          </cell>
        </row>
        <row r="23">
          <cell r="F23">
            <v>22400</v>
          </cell>
          <cell r="H23">
            <v>85000</v>
          </cell>
          <cell r="I23">
            <v>72000</v>
          </cell>
        </row>
        <row r="24">
          <cell r="F24">
            <v>4500</v>
          </cell>
          <cell r="H24">
            <v>13500</v>
          </cell>
          <cell r="I24">
            <v>7000</v>
          </cell>
        </row>
        <row r="25">
          <cell r="F25">
            <v>560</v>
          </cell>
          <cell r="H25">
            <v>1500</v>
          </cell>
          <cell r="I25">
            <v>500</v>
          </cell>
        </row>
      </sheetData>
      <sheetData sheetId="2">
        <row r="21">
          <cell r="F21">
            <v>290000</v>
          </cell>
        </row>
        <row r="23">
          <cell r="F23">
            <v>22000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4"/>
    </sheetNames>
    <sheetDataSet>
      <sheetData sheetId="1">
        <row r="22">
          <cell r="F22">
            <v>107900</v>
          </cell>
          <cell r="H22">
            <v>243000</v>
          </cell>
        </row>
        <row r="23">
          <cell r="F23">
            <v>19650</v>
          </cell>
          <cell r="H23">
            <v>75000</v>
          </cell>
        </row>
        <row r="24">
          <cell r="F24">
            <v>4000</v>
          </cell>
          <cell r="H24">
            <v>11500</v>
          </cell>
        </row>
        <row r="25">
          <cell r="F25">
            <v>300</v>
          </cell>
          <cell r="H25">
            <v>750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12">
        <row r="168">
          <cell r="AB168">
            <v>87792.2</v>
          </cell>
          <cell r="AI168">
            <v>119540.9</v>
          </cell>
        </row>
        <row r="169">
          <cell r="AB169">
            <v>21373.5</v>
          </cell>
          <cell r="AI169">
            <v>28968.5</v>
          </cell>
        </row>
        <row r="170">
          <cell r="AB170">
            <v>41678.7</v>
          </cell>
          <cell r="AI170">
            <v>47378.6</v>
          </cell>
        </row>
        <row r="171">
          <cell r="AB171">
            <v>5172.6</v>
          </cell>
          <cell r="AI171">
            <v>6092.2</v>
          </cell>
        </row>
        <row r="172">
          <cell r="AB172">
            <v>6.7</v>
          </cell>
          <cell r="AI172">
            <v>6.7</v>
          </cell>
        </row>
        <row r="173">
          <cell r="AB173">
            <v>1551.3</v>
          </cell>
          <cell r="AI173">
            <v>1864.1</v>
          </cell>
        </row>
        <row r="174">
          <cell r="AB174">
            <v>33031.3</v>
          </cell>
          <cell r="AI174">
            <v>36330.8</v>
          </cell>
        </row>
        <row r="175">
          <cell r="AB175">
            <v>12679.2</v>
          </cell>
          <cell r="AI175">
            <v>13783.5</v>
          </cell>
        </row>
        <row r="176">
          <cell r="AB176">
            <v>29296.5</v>
          </cell>
          <cell r="AI176">
            <v>30609.9</v>
          </cell>
        </row>
        <row r="177">
          <cell r="AB177">
            <v>35172.5</v>
          </cell>
          <cell r="AI177">
            <v>37583.9</v>
          </cell>
        </row>
        <row r="178">
          <cell r="AB178">
            <v>903.6</v>
          </cell>
          <cell r="AI178">
            <v>960.2</v>
          </cell>
        </row>
        <row r="179">
          <cell r="AB179">
            <v>206.9</v>
          </cell>
          <cell r="AI179">
            <v>220.7</v>
          </cell>
        </row>
        <row r="180">
          <cell r="AB180">
            <v>65798</v>
          </cell>
          <cell r="AI180">
            <v>87750.3</v>
          </cell>
        </row>
        <row r="181">
          <cell r="AB181">
            <v>139918.8</v>
          </cell>
          <cell r="AI181">
            <v>214989.5</v>
          </cell>
        </row>
        <row r="182">
          <cell r="AB182">
            <v>6889.5</v>
          </cell>
          <cell r="AI182">
            <v>8006.6</v>
          </cell>
        </row>
        <row r="183">
          <cell r="AB183">
            <v>289253.1</v>
          </cell>
          <cell r="AI183">
            <v>358455.2</v>
          </cell>
        </row>
        <row r="184">
          <cell r="AB184">
            <v>241.3</v>
          </cell>
          <cell r="AI184">
            <v>622.9</v>
          </cell>
        </row>
        <row r="185">
          <cell r="AB185">
            <v>1612.8</v>
          </cell>
          <cell r="AI185">
            <v>3166.2</v>
          </cell>
        </row>
        <row r="186">
          <cell r="AB186">
            <v>239727.2</v>
          </cell>
          <cell r="AI186">
            <v>366401.7</v>
          </cell>
        </row>
        <row r="187">
          <cell r="AB187">
            <v>36102.9</v>
          </cell>
          <cell r="AI187">
            <v>43046</v>
          </cell>
        </row>
      </sheetData>
      <sheetData sheetId="13">
        <row r="168">
          <cell r="AB168">
            <v>6952.5</v>
          </cell>
          <cell r="AI168">
            <v>8960.4</v>
          </cell>
        </row>
        <row r="169">
          <cell r="AB169">
            <v>486.8</v>
          </cell>
          <cell r="AI169">
            <v>492.8</v>
          </cell>
        </row>
        <row r="170">
          <cell r="AB170">
            <v>15521.8</v>
          </cell>
          <cell r="AI170">
            <v>17999</v>
          </cell>
        </row>
        <row r="171">
          <cell r="AB171">
            <v>13048.3</v>
          </cell>
          <cell r="AI171">
            <v>14034.3</v>
          </cell>
        </row>
        <row r="172">
          <cell r="AB172">
            <v>0</v>
          </cell>
          <cell r="AI172">
            <v>0</v>
          </cell>
        </row>
        <row r="173">
          <cell r="AB173">
            <v>0</v>
          </cell>
          <cell r="AI173">
            <v>0</v>
          </cell>
        </row>
        <row r="174">
          <cell r="AB174">
            <v>11200</v>
          </cell>
          <cell r="AI174">
            <v>11670.6</v>
          </cell>
        </row>
        <row r="175">
          <cell r="AB175">
            <v>1038</v>
          </cell>
          <cell r="AI175">
            <v>1079.5</v>
          </cell>
        </row>
        <row r="176">
          <cell r="AB176">
            <v>26.5</v>
          </cell>
          <cell r="AI176">
            <v>79.4</v>
          </cell>
        </row>
        <row r="177">
          <cell r="AB177">
            <v>0</v>
          </cell>
          <cell r="AI177">
            <v>18.6</v>
          </cell>
        </row>
        <row r="178">
          <cell r="AB178">
            <v>4480.4</v>
          </cell>
          <cell r="AI178">
            <v>4591.4</v>
          </cell>
        </row>
        <row r="179">
          <cell r="AB179">
            <v>0</v>
          </cell>
          <cell r="AI179">
            <v>29.9</v>
          </cell>
        </row>
        <row r="180">
          <cell r="AB180">
            <v>40.4</v>
          </cell>
          <cell r="AI180">
            <v>49</v>
          </cell>
        </row>
        <row r="181">
          <cell r="AB181">
            <v>153.3</v>
          </cell>
          <cell r="AI181">
            <v>338.8</v>
          </cell>
        </row>
        <row r="182">
          <cell r="AB182">
            <v>23.8</v>
          </cell>
          <cell r="AI182">
            <v>23.8</v>
          </cell>
        </row>
        <row r="183">
          <cell r="AB183">
            <v>287</v>
          </cell>
          <cell r="AI183">
            <v>405.7</v>
          </cell>
        </row>
        <row r="184">
          <cell r="AB184">
            <v>0</v>
          </cell>
          <cell r="AI184">
            <v>0</v>
          </cell>
        </row>
        <row r="185">
          <cell r="AB185">
            <v>0</v>
          </cell>
          <cell r="AI185">
            <v>0</v>
          </cell>
        </row>
        <row r="186">
          <cell r="AB186">
            <v>20407.7</v>
          </cell>
          <cell r="AI186">
            <v>27785.2</v>
          </cell>
        </row>
        <row r="187">
          <cell r="AB187">
            <v>334.6</v>
          </cell>
          <cell r="AI187">
            <v>355.6</v>
          </cell>
        </row>
      </sheetData>
      <sheetData sheetId="15">
        <row r="168">
          <cell r="AB168">
            <v>307.4</v>
          </cell>
          <cell r="AI168">
            <v>311.4</v>
          </cell>
        </row>
        <row r="169">
          <cell r="AB169">
            <v>913</v>
          </cell>
          <cell r="AI169">
            <v>1378.9</v>
          </cell>
        </row>
        <row r="170">
          <cell r="AB170">
            <v>20458.8</v>
          </cell>
          <cell r="AI170">
            <v>27084.8</v>
          </cell>
        </row>
        <row r="171">
          <cell r="AB171">
            <v>317</v>
          </cell>
          <cell r="AI171">
            <v>389.5</v>
          </cell>
        </row>
        <row r="172">
          <cell r="AB172">
            <v>4212.3</v>
          </cell>
          <cell r="AI172">
            <v>5766.4</v>
          </cell>
        </row>
        <row r="173">
          <cell r="AB173">
            <v>60345.1</v>
          </cell>
          <cell r="AI173">
            <v>69054.5</v>
          </cell>
        </row>
        <row r="174">
          <cell r="AB174">
            <v>1689.9</v>
          </cell>
          <cell r="AI174">
            <v>1805.4</v>
          </cell>
        </row>
        <row r="175">
          <cell r="AB175">
            <v>1704.1</v>
          </cell>
          <cell r="AI175">
            <v>1742.7</v>
          </cell>
        </row>
        <row r="176">
          <cell r="AB176">
            <v>46383.8</v>
          </cell>
          <cell r="AI176">
            <v>58114.4</v>
          </cell>
        </row>
        <row r="177">
          <cell r="AB177">
            <v>17582.9</v>
          </cell>
          <cell r="AI177">
            <v>24230.6</v>
          </cell>
        </row>
        <row r="178">
          <cell r="AB178">
            <v>17.4</v>
          </cell>
          <cell r="AI178">
            <v>20.3</v>
          </cell>
        </row>
        <row r="179">
          <cell r="AB179">
            <v>4455.4</v>
          </cell>
          <cell r="AI179">
            <v>4624.9</v>
          </cell>
        </row>
        <row r="180">
          <cell r="AB180">
            <v>8104.7</v>
          </cell>
          <cell r="AI180">
            <v>10374.5</v>
          </cell>
        </row>
        <row r="181">
          <cell r="AB181">
            <v>39747.6</v>
          </cell>
          <cell r="AI181">
            <v>62232.9</v>
          </cell>
        </row>
        <row r="182">
          <cell r="AB182">
            <v>21162.5</v>
          </cell>
          <cell r="AI182">
            <v>27551</v>
          </cell>
        </row>
        <row r="183">
          <cell r="AB183">
            <v>40439.6</v>
          </cell>
          <cell r="AI183">
            <v>45291.6</v>
          </cell>
        </row>
        <row r="184">
          <cell r="AB184">
            <v>16162.1</v>
          </cell>
          <cell r="AI184">
            <v>27238.7</v>
          </cell>
        </row>
        <row r="185">
          <cell r="AB185">
            <v>12514.2</v>
          </cell>
          <cell r="AI185">
            <v>19468.4</v>
          </cell>
        </row>
        <row r="186">
          <cell r="AB186">
            <v>4000.7</v>
          </cell>
          <cell r="AI186">
            <v>4370</v>
          </cell>
        </row>
        <row r="187">
          <cell r="AB187">
            <v>4243.4</v>
          </cell>
          <cell r="AI187">
            <v>4651.8</v>
          </cell>
        </row>
      </sheetData>
      <sheetData sheetId="16">
        <row r="168">
          <cell r="AB168">
            <v>1249.3</v>
          </cell>
          <cell r="AI168">
            <v>1449.4</v>
          </cell>
        </row>
        <row r="169">
          <cell r="AB169">
            <v>191.7</v>
          </cell>
          <cell r="AI169">
            <v>308.5</v>
          </cell>
        </row>
        <row r="170">
          <cell r="AB170">
            <v>1646.7</v>
          </cell>
          <cell r="AI170">
            <v>2099.8</v>
          </cell>
        </row>
        <row r="171">
          <cell r="AB171">
            <v>301.7</v>
          </cell>
          <cell r="AI171">
            <v>455.5</v>
          </cell>
        </row>
        <row r="172">
          <cell r="AB172">
            <v>14694</v>
          </cell>
          <cell r="AI172">
            <v>19937.3</v>
          </cell>
        </row>
        <row r="173">
          <cell r="AB173">
            <v>46126.8</v>
          </cell>
          <cell r="AI173">
            <v>56938.4</v>
          </cell>
        </row>
        <row r="174">
          <cell r="AB174">
            <v>114.9</v>
          </cell>
          <cell r="AI174">
            <v>115.8</v>
          </cell>
        </row>
        <row r="175">
          <cell r="AB175">
            <v>175.6</v>
          </cell>
          <cell r="AI175">
            <v>175.6</v>
          </cell>
        </row>
        <row r="176">
          <cell r="AB176">
            <v>10350.7</v>
          </cell>
          <cell r="AI176">
            <v>12697.3</v>
          </cell>
        </row>
        <row r="177">
          <cell r="AB177">
            <v>1831.6</v>
          </cell>
          <cell r="AI177">
            <v>3106.8</v>
          </cell>
        </row>
        <row r="178">
          <cell r="AB178">
            <v>15.9</v>
          </cell>
          <cell r="AI178">
            <v>15.9</v>
          </cell>
        </row>
        <row r="179">
          <cell r="AB179">
            <v>1316.9</v>
          </cell>
          <cell r="AI179">
            <v>1676.1</v>
          </cell>
        </row>
        <row r="180">
          <cell r="AB180">
            <v>1530.1</v>
          </cell>
          <cell r="AI180">
            <v>1858</v>
          </cell>
        </row>
        <row r="181">
          <cell r="AB181">
            <v>5272.6</v>
          </cell>
          <cell r="AI181">
            <v>7961.2</v>
          </cell>
        </row>
        <row r="182">
          <cell r="AB182">
            <v>32727.7</v>
          </cell>
          <cell r="AI182">
            <v>43476.5</v>
          </cell>
        </row>
        <row r="183">
          <cell r="AB183">
            <v>1200</v>
          </cell>
          <cell r="AI183">
            <v>1299.7</v>
          </cell>
        </row>
        <row r="184">
          <cell r="AB184">
            <v>20552.4</v>
          </cell>
          <cell r="AI184">
            <v>28833.2</v>
          </cell>
        </row>
        <row r="185">
          <cell r="AB185">
            <v>14002.9</v>
          </cell>
          <cell r="AI185">
            <v>15823.8</v>
          </cell>
        </row>
        <row r="186">
          <cell r="AB186">
            <v>1304.6</v>
          </cell>
          <cell r="AI186">
            <v>1613.4</v>
          </cell>
        </row>
        <row r="187">
          <cell r="AB187">
            <v>82.1</v>
          </cell>
          <cell r="AI187">
            <v>82.1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21">
          <cell r="F21">
            <v>78000</v>
          </cell>
        </row>
        <row r="22">
          <cell r="F22">
            <v>2350</v>
          </cell>
          <cell r="H22">
            <v>7050</v>
          </cell>
          <cell r="I22">
            <v>6500</v>
          </cell>
        </row>
        <row r="23">
          <cell r="F23">
            <v>6100</v>
          </cell>
          <cell r="H23">
            <v>25620</v>
          </cell>
          <cell r="I23">
            <v>22000</v>
          </cell>
        </row>
        <row r="24">
          <cell r="F24">
            <v>13800</v>
          </cell>
          <cell r="H24">
            <v>53820</v>
          </cell>
          <cell r="I24">
            <v>48000</v>
          </cell>
        </row>
      </sheetData>
      <sheetData sheetId="1">
        <row r="21">
          <cell r="F21">
            <v>76400</v>
          </cell>
        </row>
        <row r="23">
          <cell r="F23">
            <v>6600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62014"/>
    </sheetNames>
    <sheetDataSet>
      <sheetData sheetId="0">
        <row r="22">
          <cell r="F22">
            <v>3300</v>
          </cell>
          <cell r="H22">
            <v>9570</v>
          </cell>
        </row>
        <row r="23">
          <cell r="F23">
            <v>7050</v>
          </cell>
          <cell r="H23">
            <v>33135</v>
          </cell>
        </row>
        <row r="24">
          <cell r="F24">
            <v>13250</v>
          </cell>
          <cell r="H24">
            <v>49025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1">
          <cell r="F21">
            <v>97995</v>
          </cell>
        </row>
        <row r="22">
          <cell r="F22">
            <v>157990</v>
          </cell>
          <cell r="H22">
            <v>389276</v>
          </cell>
          <cell r="I22">
            <v>370000</v>
          </cell>
        </row>
        <row r="23">
          <cell r="F23">
            <v>16380</v>
          </cell>
          <cell r="H23">
            <v>57280</v>
          </cell>
          <cell r="I23">
            <v>45500</v>
          </cell>
        </row>
        <row r="24">
          <cell r="F24">
            <v>1845</v>
          </cell>
          <cell r="H24">
            <v>5074</v>
          </cell>
          <cell r="I24">
            <v>1700</v>
          </cell>
        </row>
        <row r="25">
          <cell r="F25">
            <v>1210</v>
          </cell>
          <cell r="H25">
            <v>2963</v>
          </cell>
          <cell r="I25">
            <v>2400</v>
          </cell>
        </row>
      </sheetData>
      <sheetData sheetId="1">
        <row r="21">
          <cell r="F21">
            <v>101000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4"/>
    </sheetNames>
    <sheetDataSet>
      <sheetData sheetId="0">
        <row r="22">
          <cell r="F22">
            <v>197960</v>
          </cell>
          <cell r="H22">
            <v>391016</v>
          </cell>
        </row>
        <row r="23">
          <cell r="F23">
            <v>14050</v>
          </cell>
          <cell r="H23">
            <v>55443</v>
          </cell>
        </row>
        <row r="24">
          <cell r="F24">
            <v>1215</v>
          </cell>
          <cell r="H24">
            <v>3308</v>
          </cell>
        </row>
        <row r="25">
          <cell r="F25">
            <v>405</v>
          </cell>
          <cell r="H25">
            <v>983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89600</v>
          </cell>
        </row>
        <row r="22">
          <cell r="F22">
            <v>200</v>
          </cell>
          <cell r="H22">
            <v>480</v>
          </cell>
          <cell r="I22">
            <v>350</v>
          </cell>
        </row>
        <row r="23">
          <cell r="F23">
            <v>5300</v>
          </cell>
          <cell r="H23">
            <v>23558.500000000004</v>
          </cell>
          <cell r="I23">
            <v>26000</v>
          </cell>
        </row>
        <row r="24">
          <cell r="F24">
            <v>6600</v>
          </cell>
          <cell r="H24">
            <v>33528</v>
          </cell>
          <cell r="I24">
            <v>26000</v>
          </cell>
        </row>
        <row r="25">
          <cell r="F25">
            <v>0</v>
          </cell>
          <cell r="H25">
            <v>0</v>
          </cell>
        </row>
      </sheetData>
      <sheetData sheetId="2">
        <row r="21">
          <cell r="F21">
            <v>88500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4"/>
    </sheetNames>
    <sheetDataSet>
      <sheetData sheetId="1">
        <row r="22">
          <cell r="F22">
            <v>300</v>
          </cell>
          <cell r="H22">
            <v>750</v>
          </cell>
        </row>
        <row r="23">
          <cell r="F23">
            <v>6900</v>
          </cell>
          <cell r="H23">
            <v>29808</v>
          </cell>
        </row>
        <row r="24">
          <cell r="F24">
            <v>7300</v>
          </cell>
          <cell r="H24">
            <v>28689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</sheetNames>
    <sheetDataSet>
      <sheetData sheetId="0">
        <row r="21">
          <cell r="F21">
            <v>48900</v>
          </cell>
        </row>
        <row r="22">
          <cell r="F22">
            <v>750</v>
          </cell>
          <cell r="H22">
            <v>1935</v>
          </cell>
          <cell r="I22">
            <v>1935</v>
          </cell>
        </row>
        <row r="23">
          <cell r="F23">
            <v>5670</v>
          </cell>
          <cell r="H23">
            <v>24522</v>
          </cell>
          <cell r="I23">
            <v>20000</v>
          </cell>
        </row>
        <row r="24">
          <cell r="F24">
            <v>4270</v>
          </cell>
          <cell r="H24">
            <v>21700</v>
          </cell>
          <cell r="I24">
            <v>18500</v>
          </cell>
        </row>
        <row r="25">
          <cell r="F25">
            <v>0</v>
          </cell>
          <cell r="H25">
            <v>0</v>
          </cell>
          <cell r="I25">
            <v>0</v>
          </cell>
        </row>
      </sheetData>
      <sheetData sheetId="1">
        <row r="21">
          <cell r="F21">
            <v>50000</v>
          </cell>
        </row>
        <row r="23">
          <cell r="F23">
            <v>5000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  <sheetName val="PrevReg12062014_bis"/>
    </sheetNames>
    <sheetDataSet>
      <sheetData sheetId="15">
        <row r="22">
          <cell r="F22">
            <v>1600</v>
          </cell>
          <cell r="H22">
            <v>4280</v>
          </cell>
        </row>
        <row r="23">
          <cell r="F23">
            <v>5800</v>
          </cell>
          <cell r="H23">
            <v>23170</v>
          </cell>
        </row>
        <row r="24">
          <cell r="F24">
            <v>4600</v>
          </cell>
          <cell r="H24">
            <v>16100</v>
          </cell>
        </row>
        <row r="25">
          <cell r="F25">
            <v>0</v>
          </cell>
          <cell r="H25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  <sheetName val="Feuille4"/>
    </sheetNames>
    <sheetDataSet>
      <sheetData sheetId="0">
        <row r="21">
          <cell r="F21">
            <v>47521</v>
          </cell>
        </row>
        <row r="22">
          <cell r="F22">
            <v>203639</v>
          </cell>
          <cell r="H22">
            <v>454276.7</v>
          </cell>
          <cell r="I22">
            <v>400000</v>
          </cell>
        </row>
        <row r="23">
          <cell r="F23">
            <v>4947</v>
          </cell>
          <cell r="H23">
            <v>15267.5</v>
          </cell>
          <cell r="I23">
            <v>10000</v>
          </cell>
        </row>
        <row r="24">
          <cell r="F24">
            <v>5438</v>
          </cell>
          <cell r="H24">
            <v>11925.3</v>
          </cell>
          <cell r="I24">
            <v>6000</v>
          </cell>
        </row>
        <row r="25">
          <cell r="F25">
            <v>25218</v>
          </cell>
          <cell r="H25">
            <v>73548</v>
          </cell>
          <cell r="I25">
            <v>61628.459472598086</v>
          </cell>
        </row>
      </sheetData>
      <sheetData sheetId="2">
        <row r="21">
          <cell r="F21">
            <v>45500</v>
          </cell>
        </row>
        <row r="23">
          <cell r="F23">
            <v>4900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4"/>
    </sheetNames>
    <sheetDataSet>
      <sheetData sheetId="1">
        <row r="22">
          <cell r="F22">
            <v>213191</v>
          </cell>
          <cell r="H22">
            <v>383743</v>
          </cell>
        </row>
        <row r="23">
          <cell r="F23">
            <v>2487</v>
          </cell>
          <cell r="H23">
            <v>6458</v>
          </cell>
        </row>
        <row r="24">
          <cell r="F24">
            <v>2748</v>
          </cell>
          <cell r="H24">
            <v>4943</v>
          </cell>
        </row>
        <row r="25">
          <cell r="F25">
            <v>14935</v>
          </cell>
          <cell r="H25">
            <v>33606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19095</v>
          </cell>
        </row>
        <row r="22">
          <cell r="F22">
            <v>12970</v>
          </cell>
          <cell r="H22">
            <v>36450</v>
          </cell>
          <cell r="I22">
            <v>31000</v>
          </cell>
        </row>
        <row r="23">
          <cell r="F23">
            <v>1815</v>
          </cell>
          <cell r="H23">
            <v>5685</v>
          </cell>
          <cell r="I23">
            <v>1730</v>
          </cell>
        </row>
        <row r="24">
          <cell r="F24">
            <v>626</v>
          </cell>
          <cell r="H24">
            <v>1671</v>
          </cell>
          <cell r="I24">
            <v>330</v>
          </cell>
        </row>
        <row r="25">
          <cell r="F25">
            <v>387</v>
          </cell>
          <cell r="H25">
            <v>968</v>
          </cell>
          <cell r="I25">
            <v>800</v>
          </cell>
        </row>
      </sheetData>
      <sheetData sheetId="2">
        <row r="21">
          <cell r="F21">
            <v>19000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21">
          <cell r="F21">
            <v>4200</v>
          </cell>
        </row>
        <row r="22">
          <cell r="F22">
            <v>26500</v>
          </cell>
          <cell r="H22">
            <v>53000</v>
          </cell>
          <cell r="I22">
            <v>43700</v>
          </cell>
        </row>
        <row r="23">
          <cell r="F23">
            <v>1200</v>
          </cell>
          <cell r="H23">
            <v>4100</v>
          </cell>
          <cell r="I23">
            <v>2800</v>
          </cell>
        </row>
        <row r="24">
          <cell r="F24">
            <v>100</v>
          </cell>
          <cell r="H24">
            <v>200</v>
          </cell>
          <cell r="I24">
            <v>100</v>
          </cell>
        </row>
        <row r="25">
          <cell r="F25">
            <v>200</v>
          </cell>
          <cell r="H25">
            <v>400</v>
          </cell>
          <cell r="I25">
            <v>500</v>
          </cell>
        </row>
      </sheetData>
      <sheetData sheetId="1">
        <row r="21">
          <cell r="F21">
            <v>3500</v>
          </cell>
        </row>
        <row r="23">
          <cell r="F23">
            <v>1500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4"/>
    </sheetNames>
    <sheetDataSet>
      <sheetData sheetId="0">
        <row r="22">
          <cell r="F22">
            <v>27400</v>
          </cell>
          <cell r="H22">
            <v>49605</v>
          </cell>
        </row>
        <row r="23">
          <cell r="F23">
            <v>1000</v>
          </cell>
          <cell r="H23">
            <v>3100</v>
          </cell>
        </row>
        <row r="24">
          <cell r="F24">
            <v>100</v>
          </cell>
          <cell r="H24">
            <v>200</v>
          </cell>
        </row>
        <row r="25">
          <cell r="F25">
            <v>200</v>
          </cell>
          <cell r="H25">
            <v>460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</sheetNames>
    <sheetDataSet>
      <sheetData sheetId="12">
        <row r="168">
          <cell r="AI168">
            <v>130560.2</v>
          </cell>
        </row>
        <row r="169">
          <cell r="AI169">
            <v>23170.2</v>
          </cell>
        </row>
        <row r="170">
          <cell r="AI170">
            <v>45948.5</v>
          </cell>
        </row>
        <row r="171">
          <cell r="AI171">
            <v>5105.5</v>
          </cell>
        </row>
        <row r="172">
          <cell r="AI172">
            <v>0</v>
          </cell>
        </row>
        <row r="173">
          <cell r="AI173">
            <v>1118.8</v>
          </cell>
        </row>
        <row r="174">
          <cell r="AI174">
            <v>40667.9</v>
          </cell>
        </row>
        <row r="175">
          <cell r="AI175">
            <v>10265.4</v>
          </cell>
        </row>
        <row r="176">
          <cell r="AI176">
            <v>27117.7</v>
          </cell>
        </row>
        <row r="177">
          <cell r="AI177">
            <v>23047.9</v>
          </cell>
        </row>
        <row r="178">
          <cell r="AI178">
            <v>707.6</v>
          </cell>
        </row>
        <row r="179">
          <cell r="AI179">
            <v>179.8</v>
          </cell>
        </row>
        <row r="180">
          <cell r="AI180">
            <v>60412.9</v>
          </cell>
        </row>
        <row r="181">
          <cell r="AI181">
            <v>127782.5</v>
          </cell>
        </row>
        <row r="182">
          <cell r="AI182">
            <v>6116.4</v>
          </cell>
        </row>
        <row r="183">
          <cell r="AI183">
            <v>325640.1</v>
          </cell>
        </row>
        <row r="184">
          <cell r="AI184">
            <v>194.4</v>
          </cell>
        </row>
        <row r="185">
          <cell r="AI185">
            <v>1103.9</v>
          </cell>
        </row>
        <row r="186">
          <cell r="AI186">
            <v>334196.9</v>
          </cell>
        </row>
        <row r="187">
          <cell r="AI187">
            <v>34661.6</v>
          </cell>
        </row>
      </sheetData>
      <sheetData sheetId="13">
        <row r="168">
          <cell r="AI168">
            <v>22957.2</v>
          </cell>
        </row>
        <row r="169">
          <cell r="AI169">
            <v>681.9</v>
          </cell>
        </row>
        <row r="170">
          <cell r="AI170">
            <v>35130.6</v>
          </cell>
        </row>
        <row r="171">
          <cell r="AI171">
            <v>23663.6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20056.6</v>
          </cell>
        </row>
        <row r="175">
          <cell r="AI175">
            <v>843.6</v>
          </cell>
        </row>
        <row r="176">
          <cell r="AI176">
            <v>321.7</v>
          </cell>
        </row>
        <row r="177">
          <cell r="AI177">
            <v>31.1</v>
          </cell>
        </row>
        <row r="178">
          <cell r="AI178">
            <v>5650.8</v>
          </cell>
        </row>
        <row r="179">
          <cell r="AI179">
            <v>18.4</v>
          </cell>
        </row>
        <row r="180">
          <cell r="AI180">
            <v>173.7</v>
          </cell>
        </row>
        <row r="181">
          <cell r="AI181">
            <v>417.8</v>
          </cell>
        </row>
        <row r="182">
          <cell r="AI182">
            <v>25.2</v>
          </cell>
        </row>
        <row r="183">
          <cell r="AI183">
            <v>2093.1</v>
          </cell>
        </row>
        <row r="184">
          <cell r="AI184">
            <v>0</v>
          </cell>
        </row>
        <row r="185">
          <cell r="AI185">
            <v>30.4</v>
          </cell>
        </row>
        <row r="186">
          <cell r="AI186">
            <v>52862.6</v>
          </cell>
        </row>
        <row r="187">
          <cell r="AI187">
            <v>692.1</v>
          </cell>
        </row>
      </sheetData>
      <sheetData sheetId="15">
        <row r="168">
          <cell r="AI168">
            <v>582</v>
          </cell>
        </row>
        <row r="169">
          <cell r="AI169">
            <v>917.7</v>
          </cell>
        </row>
        <row r="170">
          <cell r="AI170">
            <v>20900.8</v>
          </cell>
        </row>
        <row r="171">
          <cell r="AI171">
            <v>196.9</v>
          </cell>
        </row>
        <row r="172">
          <cell r="AI172">
            <v>1939.1</v>
          </cell>
        </row>
        <row r="173">
          <cell r="AI173">
            <v>51740</v>
          </cell>
        </row>
        <row r="174">
          <cell r="AI174">
            <v>2395.5</v>
          </cell>
        </row>
        <row r="175">
          <cell r="AI175">
            <v>1826.8</v>
          </cell>
        </row>
        <row r="176">
          <cell r="AI176">
            <v>55829.4</v>
          </cell>
        </row>
        <row r="177">
          <cell r="AI177">
            <v>15937</v>
          </cell>
        </row>
        <row r="178">
          <cell r="AI178">
            <v>3.4</v>
          </cell>
        </row>
        <row r="179">
          <cell r="AI179">
            <v>6186.2</v>
          </cell>
        </row>
        <row r="180">
          <cell r="AI180">
            <v>9575.8</v>
          </cell>
        </row>
        <row r="181">
          <cell r="AI181">
            <v>40770.9</v>
          </cell>
        </row>
        <row r="182">
          <cell r="AI182">
            <v>16314.5</v>
          </cell>
        </row>
        <row r="183">
          <cell r="AI183">
            <v>38841.6</v>
          </cell>
        </row>
        <row r="184">
          <cell r="AI184">
            <v>14603</v>
          </cell>
        </row>
        <row r="185">
          <cell r="AI185">
            <v>10998.3</v>
          </cell>
        </row>
        <row r="186">
          <cell r="AI186">
            <v>8197.1</v>
          </cell>
        </row>
        <row r="187">
          <cell r="AI187">
            <v>2622.5</v>
          </cell>
        </row>
      </sheetData>
      <sheetData sheetId="16">
        <row r="168">
          <cell r="AI168">
            <v>1164</v>
          </cell>
        </row>
        <row r="169">
          <cell r="AI169">
            <v>136.7</v>
          </cell>
        </row>
        <row r="170">
          <cell r="AI170">
            <v>1540.6</v>
          </cell>
        </row>
        <row r="171">
          <cell r="AI171">
            <v>180.6</v>
          </cell>
        </row>
        <row r="172">
          <cell r="AI172">
            <v>10902.6</v>
          </cell>
        </row>
        <row r="173">
          <cell r="AI173">
            <v>49545.4</v>
          </cell>
        </row>
        <row r="174">
          <cell r="AI174">
            <v>141.6</v>
          </cell>
        </row>
        <row r="175">
          <cell r="AI175">
            <v>215.8</v>
          </cell>
        </row>
        <row r="176">
          <cell r="AI176">
            <v>11562.2</v>
          </cell>
        </row>
        <row r="177">
          <cell r="AI177">
            <v>1762.2</v>
          </cell>
        </row>
        <row r="178">
          <cell r="AI178">
            <v>49.8</v>
          </cell>
        </row>
        <row r="179">
          <cell r="AI179">
            <v>2773.4</v>
          </cell>
        </row>
        <row r="180">
          <cell r="AI180">
            <v>3575</v>
          </cell>
        </row>
        <row r="181">
          <cell r="AI181">
            <v>6182.4</v>
          </cell>
        </row>
        <row r="182">
          <cell r="AI182">
            <v>39256.8</v>
          </cell>
        </row>
        <row r="183">
          <cell r="AI183">
            <v>1464.9</v>
          </cell>
        </row>
        <row r="184">
          <cell r="AI184">
            <v>18840.5</v>
          </cell>
        </row>
        <row r="185">
          <cell r="AI185">
            <v>8937.3</v>
          </cell>
        </row>
        <row r="186">
          <cell r="AI186">
            <v>3049.8</v>
          </cell>
        </row>
        <row r="187">
          <cell r="AI187">
            <v>35.7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4"/>
    </sheetNames>
    <sheetDataSet>
      <sheetData sheetId="1">
        <row r="22">
          <cell r="F22">
            <v>12445</v>
          </cell>
          <cell r="H22">
            <v>31599</v>
          </cell>
        </row>
        <row r="23">
          <cell r="F23">
            <v>1411</v>
          </cell>
          <cell r="H23">
            <v>4311</v>
          </cell>
        </row>
        <row r="24">
          <cell r="F24">
            <v>378</v>
          </cell>
          <cell r="H24">
            <v>1013</v>
          </cell>
        </row>
        <row r="25">
          <cell r="F25">
            <v>230</v>
          </cell>
          <cell r="H25">
            <v>492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170600</v>
          </cell>
        </row>
        <row r="22">
          <cell r="F22">
            <v>22000</v>
          </cell>
          <cell r="H22">
            <v>54280</v>
          </cell>
          <cell r="I22">
            <v>50000</v>
          </cell>
        </row>
        <row r="23">
          <cell r="F23">
            <v>12500</v>
          </cell>
          <cell r="H23">
            <v>37120</v>
          </cell>
          <cell r="I23">
            <v>27000</v>
          </cell>
        </row>
        <row r="24">
          <cell r="F24">
            <v>2380</v>
          </cell>
          <cell r="H24">
            <v>4998</v>
          </cell>
          <cell r="I24">
            <v>1800</v>
          </cell>
        </row>
        <row r="25">
          <cell r="F25">
            <v>14300</v>
          </cell>
          <cell r="H25">
            <v>43570</v>
          </cell>
          <cell r="I25">
            <v>40000</v>
          </cell>
        </row>
      </sheetData>
      <sheetData sheetId="2">
        <row r="21">
          <cell r="F21">
            <v>166000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"/>
    </sheetNames>
    <sheetDataSet>
      <sheetData sheetId="1">
        <row r="22">
          <cell r="F22">
            <v>26700</v>
          </cell>
          <cell r="H22">
            <v>51500</v>
          </cell>
        </row>
        <row r="23">
          <cell r="F23">
            <v>10090</v>
          </cell>
          <cell r="H23">
            <v>39167</v>
          </cell>
        </row>
        <row r="24">
          <cell r="F24">
            <v>1680</v>
          </cell>
          <cell r="H24">
            <v>4368</v>
          </cell>
        </row>
        <row r="25">
          <cell r="F25">
            <v>7590</v>
          </cell>
          <cell r="H25">
            <v>22338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21">
          <cell r="F21">
            <v>29800</v>
          </cell>
        </row>
        <row r="22">
          <cell r="F22">
            <v>3010</v>
          </cell>
          <cell r="H22">
            <v>7224</v>
          </cell>
          <cell r="I22">
            <v>6500</v>
          </cell>
        </row>
        <row r="23">
          <cell r="F23">
            <v>410</v>
          </cell>
          <cell r="H23">
            <v>1435</v>
          </cell>
          <cell r="I23">
            <v>250</v>
          </cell>
        </row>
        <row r="24">
          <cell r="F24">
            <v>620</v>
          </cell>
          <cell r="H24">
            <v>2790</v>
          </cell>
          <cell r="I24">
            <v>250</v>
          </cell>
        </row>
        <row r="25">
          <cell r="F25">
            <v>10340</v>
          </cell>
          <cell r="H25">
            <v>28952</v>
          </cell>
          <cell r="I25">
            <v>28000</v>
          </cell>
        </row>
      </sheetData>
      <sheetData sheetId="2">
        <row r="21">
          <cell r="F21">
            <v>30000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_bis"/>
    </sheetNames>
    <sheetDataSet>
      <sheetData sheetId="1">
        <row r="22">
          <cell r="F22">
            <v>3400</v>
          </cell>
          <cell r="H22">
            <v>9180</v>
          </cell>
        </row>
        <row r="23">
          <cell r="F23">
            <v>480</v>
          </cell>
          <cell r="H23">
            <v>1920</v>
          </cell>
        </row>
        <row r="24">
          <cell r="F24">
            <v>460</v>
          </cell>
          <cell r="H24">
            <v>1748</v>
          </cell>
        </row>
        <row r="25">
          <cell r="F25">
            <v>6300</v>
          </cell>
          <cell r="H25">
            <v>18900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workbookViewId="0" topLeftCell="A1">
      <selection activeCell="M37" sqref="M37"/>
    </sheetView>
  </sheetViews>
  <sheetFormatPr defaultColWidth="11.421875" defaultRowHeight="12.75"/>
  <sheetData>
    <row r="1" spans="1:19" ht="12.75">
      <c r="A1" s="2" t="s">
        <v>35</v>
      </c>
      <c r="B1" s="3"/>
      <c r="C1" s="4"/>
      <c r="D1" s="3"/>
      <c r="E1" s="3"/>
      <c r="F1" s="3"/>
      <c r="G1" s="5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7"/>
    </row>
    <row r="2" spans="1:19" ht="12.75">
      <c r="A2" s="8"/>
      <c r="B2" s="3"/>
      <c r="C2" s="4"/>
      <c r="D2" s="9"/>
      <c r="E2" s="3"/>
      <c r="F2" s="3"/>
      <c r="G2" s="5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7"/>
    </row>
    <row r="3" spans="1:19" ht="12.75">
      <c r="A3" s="1"/>
      <c r="B3" s="3"/>
      <c r="C3" s="4"/>
      <c r="D3" s="3"/>
      <c r="E3" s="3"/>
      <c r="F3" s="3"/>
      <c r="G3" s="5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7"/>
    </row>
    <row r="4" spans="1:19" ht="12.75">
      <c r="A4" s="11"/>
      <c r="B4" s="10"/>
      <c r="C4" s="9"/>
      <c r="D4" s="12"/>
      <c r="E4" s="10"/>
      <c r="F4" s="10"/>
      <c r="G4" s="10"/>
      <c r="H4" s="10"/>
      <c r="I4" s="10"/>
      <c r="J4" s="10"/>
      <c r="K4" s="10"/>
      <c r="L4" s="10"/>
      <c r="M4" s="10" t="s">
        <v>41</v>
      </c>
      <c r="N4" s="10"/>
      <c r="O4" s="10"/>
      <c r="P4" s="10"/>
      <c r="Q4" s="10"/>
      <c r="R4" s="10"/>
      <c r="S4" s="7"/>
    </row>
    <row r="5" spans="1:19" ht="30">
      <c r="A5" s="443" t="s">
        <v>54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1"/>
      <c r="N5" s="1"/>
      <c r="O5" s="1"/>
      <c r="P5" s="1"/>
      <c r="Q5" s="1"/>
      <c r="R5" s="1"/>
      <c r="S5" s="7"/>
    </row>
    <row r="6" spans="1:19" ht="12.75">
      <c r="A6" s="13"/>
      <c r="B6" s="7"/>
      <c r="C6" s="7"/>
      <c r="D6" s="7"/>
      <c r="E6" s="7"/>
      <c r="F6" s="7"/>
      <c r="G6" s="7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7"/>
    </row>
    <row r="7" spans="1:19" ht="13.5" thickBot="1">
      <c r="A7" s="1"/>
      <c r="B7" s="3" t="s">
        <v>40</v>
      </c>
      <c r="C7" s="4"/>
      <c r="D7" s="3"/>
      <c r="E7" s="3"/>
      <c r="F7" s="3"/>
      <c r="G7" s="5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7"/>
    </row>
    <row r="8" spans="1:19" ht="16.5" thickTop="1">
      <c r="A8" s="14" t="s">
        <v>0</v>
      </c>
      <c r="B8" s="440" t="s">
        <v>1</v>
      </c>
      <c r="C8" s="441"/>
      <c r="D8" s="441"/>
      <c r="E8" s="442"/>
      <c r="F8" s="15" t="s">
        <v>53</v>
      </c>
      <c r="G8" s="15" t="s">
        <v>42</v>
      </c>
      <c r="H8" s="16"/>
      <c r="I8" s="17" t="s">
        <v>3</v>
      </c>
      <c r="J8" s="17"/>
      <c r="K8" s="438" t="s">
        <v>57</v>
      </c>
      <c r="L8" s="438" t="s">
        <v>44</v>
      </c>
      <c r="M8" s="1"/>
      <c r="N8" s="18" t="s">
        <v>0</v>
      </c>
      <c r="O8" s="19"/>
      <c r="P8" s="20" t="s">
        <v>1</v>
      </c>
      <c r="Q8" s="21"/>
      <c r="R8" s="156" t="s">
        <v>42</v>
      </c>
      <c r="S8" s="7"/>
    </row>
    <row r="9" spans="1:19" ht="12.75">
      <c r="A9" s="22"/>
      <c r="B9" s="23" t="s">
        <v>53</v>
      </c>
      <c r="C9" s="24" t="s">
        <v>53</v>
      </c>
      <c r="D9" s="24" t="s">
        <v>53</v>
      </c>
      <c r="E9" s="25" t="s">
        <v>55</v>
      </c>
      <c r="F9" s="26" t="s">
        <v>4</v>
      </c>
      <c r="G9" s="26" t="s">
        <v>4</v>
      </c>
      <c r="H9" s="27" t="s">
        <v>2</v>
      </c>
      <c r="I9" s="28"/>
      <c r="J9" s="29"/>
      <c r="K9" s="439"/>
      <c r="L9" s="439"/>
      <c r="M9" s="1"/>
      <c r="N9" s="30" t="s">
        <v>58</v>
      </c>
      <c r="O9" s="31"/>
      <c r="P9" s="32"/>
      <c r="Q9" s="33"/>
      <c r="R9" s="157" t="s">
        <v>4</v>
      </c>
      <c r="S9" s="7"/>
    </row>
    <row r="10" spans="1:19" ht="12.75">
      <c r="A10" s="22"/>
      <c r="B10" s="34" t="s">
        <v>5</v>
      </c>
      <c r="C10" s="35" t="s">
        <v>6</v>
      </c>
      <c r="D10" s="36" t="s">
        <v>7</v>
      </c>
      <c r="E10" s="37" t="s">
        <v>7</v>
      </c>
      <c r="F10" s="33" t="s">
        <v>8</v>
      </c>
      <c r="G10" s="33" t="s">
        <v>8</v>
      </c>
      <c r="H10" s="38" t="s">
        <v>14</v>
      </c>
      <c r="I10" s="39" t="s">
        <v>56</v>
      </c>
      <c r="J10" s="39" t="s">
        <v>43</v>
      </c>
      <c r="K10" s="439"/>
      <c r="L10" s="439"/>
      <c r="M10" s="40"/>
      <c r="N10" s="30" t="s">
        <v>59</v>
      </c>
      <c r="O10" s="41" t="s">
        <v>5</v>
      </c>
      <c r="P10" s="42" t="s">
        <v>6</v>
      </c>
      <c r="Q10" s="41" t="s">
        <v>7</v>
      </c>
      <c r="R10" s="158" t="s">
        <v>8</v>
      </c>
      <c r="S10" s="7"/>
    </row>
    <row r="11" spans="1:19" ht="12.75">
      <c r="A11" s="43"/>
      <c r="B11" s="44" t="s">
        <v>9</v>
      </c>
      <c r="C11" s="45" t="s">
        <v>10</v>
      </c>
      <c r="D11" s="46" t="s">
        <v>11</v>
      </c>
      <c r="E11" s="47" t="s">
        <v>11</v>
      </c>
      <c r="F11" s="48" t="s">
        <v>12</v>
      </c>
      <c r="G11" s="48" t="s">
        <v>13</v>
      </c>
      <c r="H11" s="49"/>
      <c r="I11" s="50"/>
      <c r="J11" s="51"/>
      <c r="K11" s="439"/>
      <c r="L11" s="439"/>
      <c r="M11" s="1"/>
      <c r="N11" s="52"/>
      <c r="O11" s="48" t="s">
        <v>9</v>
      </c>
      <c r="P11" s="45" t="s">
        <v>10</v>
      </c>
      <c r="Q11" s="48" t="s">
        <v>11</v>
      </c>
      <c r="R11" s="159" t="s">
        <v>13</v>
      </c>
      <c r="S11" s="7"/>
    </row>
    <row r="12" spans="1:19" ht="12.75">
      <c r="A12" s="53" t="s">
        <v>15</v>
      </c>
      <c r="B12" s="54">
        <v>10950</v>
      </c>
      <c r="C12" s="55">
        <v>26.648401826484015</v>
      </c>
      <c r="D12" s="56">
        <v>29180</v>
      </c>
      <c r="E12" s="56">
        <v>21625</v>
      </c>
      <c r="F12" s="57">
        <v>27750</v>
      </c>
      <c r="G12" s="57">
        <v>20713.1</v>
      </c>
      <c r="H12" s="58">
        <v>0.339731860513395</v>
      </c>
      <c r="I12" s="59">
        <v>1430</v>
      </c>
      <c r="J12" s="60">
        <v>911.9000000000015</v>
      </c>
      <c r="K12" s="61">
        <v>0.049006168608636054</v>
      </c>
      <c r="L12" s="61">
        <v>0.0421687861271677</v>
      </c>
      <c r="M12" s="62"/>
      <c r="N12" s="63" t="s">
        <v>15</v>
      </c>
      <c r="O12" s="54">
        <v>9230</v>
      </c>
      <c r="P12" s="54">
        <v>23.429035752979416</v>
      </c>
      <c r="Q12" s="56">
        <v>21625</v>
      </c>
      <c r="R12" s="160">
        <v>20713.1</v>
      </c>
      <c r="S12" s="7"/>
    </row>
    <row r="13" spans="1:19" ht="12.75">
      <c r="A13" s="64" t="s">
        <v>39</v>
      </c>
      <c r="B13" s="54">
        <v>19095</v>
      </c>
      <c r="C13" s="55">
        <v>32.297983765383606</v>
      </c>
      <c r="D13" s="56">
        <v>61673</v>
      </c>
      <c r="E13" s="65">
        <v>52441</v>
      </c>
      <c r="F13" s="57">
        <v>57000</v>
      </c>
      <c r="G13" s="66">
        <v>47815.4</v>
      </c>
      <c r="H13" s="58">
        <v>0.19208455853135176</v>
      </c>
      <c r="I13" s="59">
        <v>4673</v>
      </c>
      <c r="J13" s="60">
        <v>4625.6</v>
      </c>
      <c r="K13" s="61">
        <v>0.07577059653332902</v>
      </c>
      <c r="L13" s="61">
        <v>0.08820579317709423</v>
      </c>
      <c r="M13" s="62"/>
      <c r="N13" s="67" t="s">
        <v>39</v>
      </c>
      <c r="O13" s="54">
        <v>19580</v>
      </c>
      <c r="P13" s="54">
        <v>26.7829417773238</v>
      </c>
      <c r="Q13" s="56">
        <v>52441</v>
      </c>
      <c r="R13" s="160">
        <v>47815.4</v>
      </c>
      <c r="S13" s="7"/>
    </row>
    <row r="14" spans="1:19" ht="12.75">
      <c r="A14" s="64" t="s">
        <v>16</v>
      </c>
      <c r="B14" s="69">
        <v>170600</v>
      </c>
      <c r="C14" s="70">
        <v>34.3862837045721</v>
      </c>
      <c r="D14" s="71">
        <v>586630</v>
      </c>
      <c r="E14" s="72">
        <v>427550</v>
      </c>
      <c r="F14" s="73">
        <v>560000</v>
      </c>
      <c r="G14" s="74">
        <v>432127.1</v>
      </c>
      <c r="H14" s="58">
        <v>0.2959150212981321</v>
      </c>
      <c r="I14" s="75">
        <v>26630</v>
      </c>
      <c r="J14" s="76">
        <v>-4577.099999999977</v>
      </c>
      <c r="K14" s="77">
        <v>0.04539488263471012</v>
      </c>
      <c r="L14" s="77">
        <v>-0.010705414571395105</v>
      </c>
      <c r="M14" s="62"/>
      <c r="N14" s="30" t="s">
        <v>16</v>
      </c>
      <c r="O14" s="69">
        <v>165200</v>
      </c>
      <c r="P14" s="69">
        <v>25.880750605326877</v>
      </c>
      <c r="Q14" s="71">
        <v>427550</v>
      </c>
      <c r="R14" s="161">
        <v>432127.1</v>
      </c>
      <c r="S14" s="7"/>
    </row>
    <row r="15" spans="1:19" ht="12.75">
      <c r="A15" s="64" t="s">
        <v>36</v>
      </c>
      <c r="B15" s="69">
        <v>29800</v>
      </c>
      <c r="C15" s="70">
        <v>39</v>
      </c>
      <c r="D15" s="71">
        <v>116220</v>
      </c>
      <c r="E15" s="72">
        <v>96000</v>
      </c>
      <c r="F15" s="73">
        <v>118000</v>
      </c>
      <c r="G15" s="74">
        <v>97062.3</v>
      </c>
      <c r="H15" s="58">
        <v>0.21571403109137122</v>
      </c>
      <c r="I15" s="75">
        <v>-1780</v>
      </c>
      <c r="J15" s="76">
        <v>-1062.3</v>
      </c>
      <c r="K15" s="77">
        <v>-0.015315780416451557</v>
      </c>
      <c r="L15" s="77">
        <v>-0.01106562500000003</v>
      </c>
      <c r="M15" s="62"/>
      <c r="N15" s="30" t="s">
        <v>36</v>
      </c>
      <c r="O15" s="69">
        <v>30000</v>
      </c>
      <c r="P15" s="69">
        <v>32</v>
      </c>
      <c r="Q15" s="71">
        <v>96000</v>
      </c>
      <c r="R15" s="161">
        <v>97062.3</v>
      </c>
      <c r="S15" s="7"/>
    </row>
    <row r="16" spans="1:19" ht="12.75">
      <c r="A16" s="64" t="s">
        <v>17</v>
      </c>
      <c r="B16" s="69">
        <v>32000</v>
      </c>
      <c r="C16" s="70">
        <v>36</v>
      </c>
      <c r="D16" s="71">
        <v>115200</v>
      </c>
      <c r="E16" s="72">
        <v>142000</v>
      </c>
      <c r="F16" s="73">
        <v>137000</v>
      </c>
      <c r="G16" s="74">
        <v>148448.9</v>
      </c>
      <c r="H16" s="58">
        <v>-0.07712350849349503</v>
      </c>
      <c r="I16" s="75">
        <v>-21800</v>
      </c>
      <c r="J16" s="76">
        <v>-6448.899999999994</v>
      </c>
      <c r="K16" s="77">
        <v>-0.1892361111111111</v>
      </c>
      <c r="L16" s="77">
        <v>-0.04541478873239432</v>
      </c>
      <c r="M16" s="62"/>
      <c r="N16" s="30" t="s">
        <v>17</v>
      </c>
      <c r="O16" s="69">
        <v>35500</v>
      </c>
      <c r="P16" s="69">
        <v>40</v>
      </c>
      <c r="Q16" s="71">
        <v>142000</v>
      </c>
      <c r="R16" s="161">
        <v>148448.9</v>
      </c>
      <c r="S16" s="7"/>
    </row>
    <row r="17" spans="1:19" ht="12.75">
      <c r="A17" s="64" t="s">
        <v>18</v>
      </c>
      <c r="B17" s="69">
        <v>138200</v>
      </c>
      <c r="C17" s="70">
        <v>39.797395079594786</v>
      </c>
      <c r="D17" s="71">
        <v>550000</v>
      </c>
      <c r="E17" s="72">
        <v>518560</v>
      </c>
      <c r="F17" s="73">
        <v>538000</v>
      </c>
      <c r="G17" s="74">
        <v>507786.7</v>
      </c>
      <c r="H17" s="58">
        <v>0.059499982965288245</v>
      </c>
      <c r="I17" s="75">
        <v>12000</v>
      </c>
      <c r="J17" s="76">
        <v>10773.3</v>
      </c>
      <c r="K17" s="77">
        <v>0.02181818181818182</v>
      </c>
      <c r="L17" s="77">
        <v>0.0207754165381055</v>
      </c>
      <c r="M17" s="62"/>
      <c r="N17" s="30" t="s">
        <v>18</v>
      </c>
      <c r="O17" s="69">
        <v>144100</v>
      </c>
      <c r="P17" s="69">
        <v>35.986120749479525</v>
      </c>
      <c r="Q17" s="71">
        <v>518560</v>
      </c>
      <c r="R17" s="161">
        <v>507786.7</v>
      </c>
      <c r="S17" s="68"/>
    </row>
    <row r="18" spans="1:19" ht="12.75">
      <c r="A18" s="64" t="s">
        <v>19</v>
      </c>
      <c r="B18" s="69">
        <v>20300</v>
      </c>
      <c r="C18" s="70">
        <v>33.74384236453202</v>
      </c>
      <c r="D18" s="71">
        <v>68500</v>
      </c>
      <c r="E18" s="72">
        <v>56000</v>
      </c>
      <c r="F18" s="73">
        <v>68000</v>
      </c>
      <c r="G18" s="74">
        <v>56181.2</v>
      </c>
      <c r="H18" s="58">
        <v>0.21036930503442441</v>
      </c>
      <c r="I18" s="75">
        <v>500</v>
      </c>
      <c r="J18" s="76">
        <v>-181.1999999999971</v>
      </c>
      <c r="K18" s="77">
        <v>0.0072992700729927005</v>
      </c>
      <c r="L18" s="77">
        <v>-0.0032357142857142337</v>
      </c>
      <c r="M18" s="62"/>
      <c r="N18" s="30" t="s">
        <v>19</v>
      </c>
      <c r="O18" s="69">
        <v>18970</v>
      </c>
      <c r="P18" s="69">
        <v>29.520295202952028</v>
      </c>
      <c r="Q18" s="71">
        <v>56000</v>
      </c>
      <c r="R18" s="161">
        <v>56181.2</v>
      </c>
      <c r="S18" s="68"/>
    </row>
    <row r="19" spans="1:19" ht="12.75">
      <c r="A19" s="64" t="s">
        <v>20</v>
      </c>
      <c r="B19" s="69">
        <v>3225</v>
      </c>
      <c r="C19" s="70">
        <v>22.790697674418606</v>
      </c>
      <c r="D19" s="71">
        <v>7350</v>
      </c>
      <c r="E19" s="72">
        <v>6700</v>
      </c>
      <c r="F19" s="73">
        <v>5150</v>
      </c>
      <c r="G19" s="74">
        <v>5259.2</v>
      </c>
      <c r="H19" s="58">
        <v>-0.020763614237906847</v>
      </c>
      <c r="I19" s="75">
        <v>2200</v>
      </c>
      <c r="J19" s="76">
        <v>1440.8</v>
      </c>
      <c r="K19" s="77">
        <v>0.29931972789115646</v>
      </c>
      <c r="L19" s="77">
        <v>0.215044776119403</v>
      </c>
      <c r="M19" s="62"/>
      <c r="N19" s="30" t="s">
        <v>20</v>
      </c>
      <c r="O19" s="69">
        <v>2950</v>
      </c>
      <c r="P19" s="69">
        <v>22.71186440677966</v>
      </c>
      <c r="Q19" s="71">
        <v>6700</v>
      </c>
      <c r="R19" s="161">
        <v>5259.2</v>
      </c>
      <c r="S19" s="68"/>
    </row>
    <row r="20" spans="1:19" ht="12.75">
      <c r="A20" s="64" t="s">
        <v>34</v>
      </c>
      <c r="B20" s="69">
        <v>192400</v>
      </c>
      <c r="C20" s="70">
        <v>39.33991683991684</v>
      </c>
      <c r="D20" s="71">
        <v>756900</v>
      </c>
      <c r="E20" s="72">
        <v>594720</v>
      </c>
      <c r="F20" s="73">
        <v>730000</v>
      </c>
      <c r="G20" s="74">
        <v>563770.4</v>
      </c>
      <c r="H20" s="58">
        <v>0.29485336583829147</v>
      </c>
      <c r="I20" s="75">
        <v>26900</v>
      </c>
      <c r="J20" s="76">
        <v>30949.6</v>
      </c>
      <c r="K20" s="77">
        <v>0.03553970141366099</v>
      </c>
      <c r="L20" s="77">
        <v>0.05204062415926819</v>
      </c>
      <c r="M20" s="62"/>
      <c r="N20" s="30" t="s">
        <v>34</v>
      </c>
      <c r="O20" s="69">
        <v>192120</v>
      </c>
      <c r="P20" s="69">
        <v>30.95565271705184</v>
      </c>
      <c r="Q20" s="71">
        <v>594720</v>
      </c>
      <c r="R20" s="161">
        <v>563770.4</v>
      </c>
      <c r="S20" s="68"/>
    </row>
    <row r="21" spans="1:19" ht="12.75">
      <c r="A21" s="64" t="s">
        <v>21</v>
      </c>
      <c r="B21" s="69">
        <v>124430</v>
      </c>
      <c r="C21" s="70">
        <v>37.12930965201318</v>
      </c>
      <c r="D21" s="71">
        <v>462000</v>
      </c>
      <c r="E21" s="72">
        <v>230000</v>
      </c>
      <c r="F21" s="73">
        <v>460000</v>
      </c>
      <c r="G21" s="74">
        <v>235422.9</v>
      </c>
      <c r="H21" s="58">
        <v>0.9539305649535368</v>
      </c>
      <c r="I21" s="75">
        <v>2000</v>
      </c>
      <c r="J21" s="76">
        <v>-5422.899999999994</v>
      </c>
      <c r="K21" s="77">
        <v>0.004329004329004329</v>
      </c>
      <c r="L21" s="77">
        <v>-0.023577826086956497</v>
      </c>
      <c r="M21" s="62"/>
      <c r="N21" s="30" t="s">
        <v>21</v>
      </c>
      <c r="O21" s="69">
        <v>91650</v>
      </c>
      <c r="P21" s="69">
        <v>25.095471903982542</v>
      </c>
      <c r="Q21" s="71">
        <v>230000</v>
      </c>
      <c r="R21" s="161">
        <v>235422.9</v>
      </c>
      <c r="S21" s="68"/>
    </row>
    <row r="22" spans="1:19" ht="12.75">
      <c r="A22" s="64" t="s">
        <v>37</v>
      </c>
      <c r="B22" s="69">
        <v>3000</v>
      </c>
      <c r="C22" s="70">
        <v>42.666666666666664</v>
      </c>
      <c r="D22" s="71">
        <v>12800</v>
      </c>
      <c r="E22" s="72">
        <v>10200</v>
      </c>
      <c r="F22" s="73">
        <v>12700</v>
      </c>
      <c r="G22" s="74">
        <v>9816.7</v>
      </c>
      <c r="H22" s="58">
        <v>0.29371377346766225</v>
      </c>
      <c r="I22" s="75">
        <v>100</v>
      </c>
      <c r="J22" s="76">
        <v>383.2999999999993</v>
      </c>
      <c r="K22" s="77">
        <v>0.0078125</v>
      </c>
      <c r="L22" s="77">
        <v>0.037578431372548945</v>
      </c>
      <c r="M22" s="62"/>
      <c r="N22" s="30" t="s">
        <v>37</v>
      </c>
      <c r="O22" s="69">
        <v>3000</v>
      </c>
      <c r="P22" s="69">
        <v>34</v>
      </c>
      <c r="Q22" s="71">
        <v>10200</v>
      </c>
      <c r="R22" s="161">
        <v>9816.7</v>
      </c>
      <c r="S22" s="68"/>
    </row>
    <row r="23" spans="1:19" ht="12.75">
      <c r="A23" s="64" t="s">
        <v>22</v>
      </c>
      <c r="B23" s="69">
        <v>42420</v>
      </c>
      <c r="C23" s="70">
        <v>33.84087694483734</v>
      </c>
      <c r="D23" s="71">
        <v>143553</v>
      </c>
      <c r="E23" s="72">
        <v>146910.6</v>
      </c>
      <c r="F23" s="73">
        <v>123396</v>
      </c>
      <c r="G23" s="74">
        <v>146501.8</v>
      </c>
      <c r="H23" s="58">
        <v>-0.15771683351330834</v>
      </c>
      <c r="I23" s="75">
        <v>20157</v>
      </c>
      <c r="J23" s="76">
        <v>408.80000000001746</v>
      </c>
      <c r="K23" s="77">
        <v>0.1404150383482059</v>
      </c>
      <c r="L23" s="77">
        <v>0.002782644683229239</v>
      </c>
      <c r="M23" s="62"/>
      <c r="N23" s="30" t="s">
        <v>22</v>
      </c>
      <c r="O23" s="69">
        <v>43484</v>
      </c>
      <c r="P23" s="69">
        <v>33.78497838285347</v>
      </c>
      <c r="Q23" s="71">
        <v>146910.6</v>
      </c>
      <c r="R23" s="161">
        <v>146501.8</v>
      </c>
      <c r="S23" s="68"/>
    </row>
    <row r="24" spans="1:19" ht="12.75">
      <c r="A24" s="64" t="s">
        <v>23</v>
      </c>
      <c r="B24" s="69">
        <v>60815</v>
      </c>
      <c r="C24" s="70">
        <v>36.26243525446025</v>
      </c>
      <c r="D24" s="71">
        <v>220530</v>
      </c>
      <c r="E24" s="72">
        <v>189080</v>
      </c>
      <c r="F24" s="73">
        <v>207000</v>
      </c>
      <c r="G24" s="74">
        <v>180445.4</v>
      </c>
      <c r="H24" s="58">
        <v>0.14716141281517858</v>
      </c>
      <c r="I24" s="75">
        <v>13530</v>
      </c>
      <c r="J24" s="76">
        <v>8634.600000000006</v>
      </c>
      <c r="K24" s="77">
        <v>0.06135219698000272</v>
      </c>
      <c r="L24" s="77">
        <v>0.045666384599111515</v>
      </c>
      <c r="M24" s="62"/>
      <c r="N24" s="30" t="s">
        <v>23</v>
      </c>
      <c r="O24" s="69">
        <v>64900</v>
      </c>
      <c r="P24" s="69">
        <v>29.13405238828968</v>
      </c>
      <c r="Q24" s="71">
        <v>189080</v>
      </c>
      <c r="R24" s="161">
        <v>180445.4</v>
      </c>
      <c r="S24" s="68"/>
    </row>
    <row r="25" spans="1:19" ht="12.75">
      <c r="A25" s="64" t="s">
        <v>24</v>
      </c>
      <c r="B25" s="69">
        <v>291900</v>
      </c>
      <c r="C25" s="70">
        <v>36.8276807125728</v>
      </c>
      <c r="D25" s="71">
        <v>1075000</v>
      </c>
      <c r="E25" s="72">
        <v>783000</v>
      </c>
      <c r="F25" s="73">
        <v>1070000</v>
      </c>
      <c r="G25" s="74">
        <v>786529.1</v>
      </c>
      <c r="H25" s="58">
        <v>0.3604073898855109</v>
      </c>
      <c r="I25" s="75">
        <v>5000</v>
      </c>
      <c r="J25" s="76">
        <v>-3529.0999999999767</v>
      </c>
      <c r="K25" s="77">
        <v>0.004651162790697674</v>
      </c>
      <c r="L25" s="77">
        <v>-0.004507151979565743</v>
      </c>
      <c r="M25" s="62"/>
      <c r="N25" s="30" t="s">
        <v>24</v>
      </c>
      <c r="O25" s="69">
        <v>275800</v>
      </c>
      <c r="P25" s="69">
        <v>28.390137781000725</v>
      </c>
      <c r="Q25" s="71">
        <v>783000</v>
      </c>
      <c r="R25" s="161">
        <v>786529.1</v>
      </c>
      <c r="S25" s="68"/>
    </row>
    <row r="26" spans="1:19" ht="12.75">
      <c r="A26" s="64" t="s">
        <v>25</v>
      </c>
      <c r="B26" s="69">
        <v>78000</v>
      </c>
      <c r="C26" s="70">
        <v>40</v>
      </c>
      <c r="D26" s="71">
        <v>312000</v>
      </c>
      <c r="E26" s="72">
        <v>261290</v>
      </c>
      <c r="F26" s="73">
        <v>295000</v>
      </c>
      <c r="G26" s="74">
        <v>253952.9</v>
      </c>
      <c r="H26" s="58">
        <v>0.1616327279586096</v>
      </c>
      <c r="I26" s="75">
        <v>17000</v>
      </c>
      <c r="J26" s="76">
        <v>7337.100000000006</v>
      </c>
      <c r="K26" s="77">
        <v>0.05448717948717949</v>
      </c>
      <c r="L26" s="77">
        <v>0.02808029392628882</v>
      </c>
      <c r="M26" s="62"/>
      <c r="N26" s="30" t="s">
        <v>25</v>
      </c>
      <c r="O26" s="69">
        <v>76850</v>
      </c>
      <c r="P26" s="69">
        <v>34</v>
      </c>
      <c r="Q26" s="71">
        <v>261290</v>
      </c>
      <c r="R26" s="161">
        <v>253952.9</v>
      </c>
      <c r="S26" s="68"/>
    </row>
    <row r="27" spans="1:19" ht="12.75">
      <c r="A27" s="64" t="s">
        <v>26</v>
      </c>
      <c r="B27" s="69">
        <v>97995</v>
      </c>
      <c r="C27" s="70">
        <v>35.76029389254553</v>
      </c>
      <c r="D27" s="71">
        <v>350433</v>
      </c>
      <c r="E27" s="72">
        <v>194299</v>
      </c>
      <c r="F27" s="73">
        <v>338000</v>
      </c>
      <c r="G27" s="74">
        <v>191388.3</v>
      </c>
      <c r="H27" s="58">
        <v>0.7660431698280408</v>
      </c>
      <c r="I27" s="75">
        <v>12433</v>
      </c>
      <c r="J27" s="76">
        <v>2910.7000000000116</v>
      </c>
      <c r="K27" s="77">
        <v>0.03547896459522933</v>
      </c>
      <c r="L27" s="77">
        <v>0.014980519714460763</v>
      </c>
      <c r="M27" s="62"/>
      <c r="N27" s="30" t="s">
        <v>26</v>
      </c>
      <c r="O27" s="69">
        <v>69965</v>
      </c>
      <c r="P27" s="69">
        <v>27.77088544272136</v>
      </c>
      <c r="Q27" s="71">
        <v>194299</v>
      </c>
      <c r="R27" s="161">
        <v>191388.3</v>
      </c>
      <c r="S27" s="68"/>
    </row>
    <row r="28" spans="1:19" ht="12.75">
      <c r="A28" s="64" t="s">
        <v>27</v>
      </c>
      <c r="B28" s="69">
        <v>89600</v>
      </c>
      <c r="C28" s="70">
        <v>35</v>
      </c>
      <c r="D28" s="71">
        <v>313600</v>
      </c>
      <c r="E28" s="72">
        <v>331215</v>
      </c>
      <c r="F28" s="73">
        <v>310000</v>
      </c>
      <c r="G28" s="74">
        <v>336333.5</v>
      </c>
      <c r="H28" s="58">
        <v>-0.0782957986641235</v>
      </c>
      <c r="I28" s="75">
        <v>3600</v>
      </c>
      <c r="J28" s="76">
        <v>-5118.5</v>
      </c>
      <c r="K28" s="77">
        <v>0.011479591836734694</v>
      </c>
      <c r="L28" s="77">
        <v>-0.015453708316350406</v>
      </c>
      <c r="M28" s="62"/>
      <c r="N28" s="30" t="s">
        <v>27</v>
      </c>
      <c r="O28" s="69">
        <v>93300</v>
      </c>
      <c r="P28" s="69">
        <v>35.5</v>
      </c>
      <c r="Q28" s="71">
        <v>331215</v>
      </c>
      <c r="R28" s="161">
        <v>336333.5</v>
      </c>
      <c r="S28" s="68"/>
    </row>
    <row r="29" spans="1:19" ht="12.75">
      <c r="A29" s="64" t="s">
        <v>38</v>
      </c>
      <c r="B29" s="54">
        <v>48900</v>
      </c>
      <c r="C29" s="55">
        <v>36.30061349693251</v>
      </c>
      <c r="D29" s="56">
        <v>177510</v>
      </c>
      <c r="E29" s="65">
        <v>169730</v>
      </c>
      <c r="F29" s="57">
        <v>176000</v>
      </c>
      <c r="G29" s="66">
        <v>168822.1</v>
      </c>
      <c r="H29" s="58">
        <v>0.042517537692043916</v>
      </c>
      <c r="I29" s="59">
        <v>1510</v>
      </c>
      <c r="J29" s="60">
        <v>907.8999999999942</v>
      </c>
      <c r="K29" s="61">
        <v>0.008506563010534618</v>
      </c>
      <c r="L29" s="61">
        <v>0.005349083839038439</v>
      </c>
      <c r="M29" s="1"/>
      <c r="N29" s="30" t="s">
        <v>38</v>
      </c>
      <c r="O29" s="54">
        <v>50100</v>
      </c>
      <c r="P29" s="54">
        <v>33.87824351297405</v>
      </c>
      <c r="Q29" s="56">
        <v>169730</v>
      </c>
      <c r="R29" s="160">
        <v>168822.1</v>
      </c>
      <c r="S29" s="1"/>
    </row>
    <row r="30" spans="1:19" ht="12.75">
      <c r="A30" s="64" t="s">
        <v>28</v>
      </c>
      <c r="B30" s="54">
        <v>47521</v>
      </c>
      <c r="C30" s="55">
        <v>29.30409713600303</v>
      </c>
      <c r="D30" s="56">
        <v>139256</v>
      </c>
      <c r="E30" s="65">
        <v>133224</v>
      </c>
      <c r="F30" s="57">
        <v>130000</v>
      </c>
      <c r="G30" s="66">
        <v>114024.3</v>
      </c>
      <c r="H30" s="58">
        <v>0.14010785420300764</v>
      </c>
      <c r="I30" s="59">
        <v>9256</v>
      </c>
      <c r="J30" s="60">
        <v>19199.7</v>
      </c>
      <c r="K30" s="61">
        <v>0.06646751306945482</v>
      </c>
      <c r="L30" s="61">
        <v>0.14411592505854798</v>
      </c>
      <c r="M30" s="7"/>
      <c r="N30" s="30" t="s">
        <v>28</v>
      </c>
      <c r="O30" s="54">
        <v>46853</v>
      </c>
      <c r="P30" s="54">
        <v>28.434465242353745</v>
      </c>
      <c r="Q30" s="56">
        <v>133224</v>
      </c>
      <c r="R30" s="160">
        <v>114024.3</v>
      </c>
      <c r="S30" s="1"/>
    </row>
    <row r="31" spans="1:19" ht="12.75">
      <c r="A31" s="64" t="s">
        <v>29</v>
      </c>
      <c r="B31" s="54">
        <v>4200</v>
      </c>
      <c r="C31" s="55">
        <v>27</v>
      </c>
      <c r="D31" s="56">
        <v>11340</v>
      </c>
      <c r="E31" s="56">
        <v>15600</v>
      </c>
      <c r="F31" s="57">
        <v>9000</v>
      </c>
      <c r="G31" s="57">
        <v>10973.7</v>
      </c>
      <c r="H31" s="58">
        <v>-0.17985729516935955</v>
      </c>
      <c r="I31" s="59">
        <v>2340</v>
      </c>
      <c r="J31" s="60">
        <v>4626.3</v>
      </c>
      <c r="K31" s="61">
        <v>0.06646751306945482</v>
      </c>
      <c r="L31" s="61">
        <v>0.14411592505854798</v>
      </c>
      <c r="M31" s="1"/>
      <c r="N31" s="30" t="s">
        <v>29</v>
      </c>
      <c r="O31" s="54">
        <v>4900</v>
      </c>
      <c r="P31" s="54">
        <v>31.836734693877553</v>
      </c>
      <c r="Q31" s="56">
        <v>15600</v>
      </c>
      <c r="R31" s="160">
        <v>10973.7</v>
      </c>
      <c r="S31" s="1"/>
    </row>
    <row r="32" spans="1:19" ht="12.75">
      <c r="A32" s="22"/>
      <c r="B32" s="78"/>
      <c r="C32" s="79"/>
      <c r="D32" s="80"/>
      <c r="E32" s="81"/>
      <c r="F32" s="82"/>
      <c r="G32" s="83"/>
      <c r="H32" s="84"/>
      <c r="I32" s="85"/>
      <c r="J32" s="86"/>
      <c r="K32" s="61">
        <v>0.20634920634920634</v>
      </c>
      <c r="L32" s="61">
        <v>0.29655769230769224</v>
      </c>
      <c r="M32" s="1"/>
      <c r="N32" s="30"/>
      <c r="O32" s="87"/>
      <c r="P32" s="87"/>
      <c r="Q32" s="87"/>
      <c r="R32" s="88"/>
      <c r="S32" s="1"/>
    </row>
    <row r="33" spans="1:19" ht="15.75" thickBot="1">
      <c r="A33" s="89" t="s">
        <v>30</v>
      </c>
      <c r="B33" s="90">
        <v>1505351</v>
      </c>
      <c r="C33" s="91">
        <v>36.600600125817834</v>
      </c>
      <c r="D33" s="90">
        <v>5509675</v>
      </c>
      <c r="E33" s="92">
        <v>4380144.6</v>
      </c>
      <c r="F33" s="93">
        <v>5371996</v>
      </c>
      <c r="G33" s="94">
        <v>4313375</v>
      </c>
      <c r="H33" s="95">
        <v>0.24542753644188142</v>
      </c>
      <c r="I33" s="96">
        <v>137679</v>
      </c>
      <c r="J33" s="97">
        <v>66769.60000000006</v>
      </c>
      <c r="K33" s="61">
        <v>0.02498858825611311</v>
      </c>
      <c r="L33" s="61">
        <v>0.01524369766240139</v>
      </c>
      <c r="M33" s="1"/>
      <c r="N33" s="98" t="s">
        <v>30</v>
      </c>
      <c r="O33" s="99">
        <v>1438452</v>
      </c>
      <c r="P33" s="100">
        <v>30.450405018728468</v>
      </c>
      <c r="Q33" s="96">
        <v>4380144.6</v>
      </c>
      <c r="R33" s="101">
        <v>4313375</v>
      </c>
      <c r="S33" s="7"/>
    </row>
    <row r="34" spans="1:19" ht="13.5" thickTop="1">
      <c r="A34" s="102"/>
      <c r="B34" s="103"/>
      <c r="C34" s="103"/>
      <c r="D34" s="103"/>
      <c r="E34" s="103"/>
      <c r="F34" s="103"/>
      <c r="G34" s="104"/>
      <c r="H34" s="105"/>
      <c r="I34" s="106"/>
      <c r="J34" s="1"/>
      <c r="K34" s="107"/>
      <c r="L34" s="107"/>
      <c r="M34" s="1"/>
      <c r="N34" s="1"/>
      <c r="O34" s="1"/>
      <c r="P34" s="1"/>
      <c r="Q34" s="1"/>
      <c r="R34" s="1"/>
      <c r="S34" s="7"/>
    </row>
    <row r="35" spans="1:19" ht="12.75">
      <c r="A35" s="108" t="s">
        <v>31</v>
      </c>
      <c r="B35" s="109">
        <v>1438452</v>
      </c>
      <c r="C35" s="109">
        <v>30.450405018728468</v>
      </c>
      <c r="D35" s="109">
        <v>4380144.6</v>
      </c>
      <c r="E35" s="3"/>
      <c r="F35" s="109">
        <v>4313375</v>
      </c>
      <c r="G35" s="104"/>
      <c r="H35" s="105"/>
      <c r="I35" s="106"/>
      <c r="J35" s="1"/>
      <c r="K35" s="1"/>
      <c r="L35" s="1"/>
      <c r="M35" s="1"/>
      <c r="N35" s="1"/>
      <c r="O35" s="1"/>
      <c r="P35" s="1"/>
      <c r="Q35" s="1"/>
      <c r="R35" s="1"/>
      <c r="S35" s="7"/>
    </row>
    <row r="36" spans="1:19" ht="12.75">
      <c r="A36" s="108" t="s">
        <v>32</v>
      </c>
      <c r="B36" s="107"/>
      <c r="C36" s="110"/>
      <c r="D36" s="107"/>
      <c r="E36" s="3"/>
      <c r="F36" s="107"/>
      <c r="G36" s="104"/>
      <c r="H36" s="105"/>
      <c r="I36" s="106"/>
      <c r="J36" s="1"/>
      <c r="K36" s="1"/>
      <c r="L36" s="1"/>
      <c r="M36" s="1"/>
      <c r="N36" s="1"/>
      <c r="O36" s="1"/>
      <c r="P36" s="1"/>
      <c r="Q36" s="1"/>
      <c r="R36" s="1"/>
      <c r="S36" s="7"/>
    </row>
    <row r="37" spans="1:19" ht="12.75">
      <c r="A37" s="108" t="s">
        <v>33</v>
      </c>
      <c r="B37" s="111">
        <v>0.04650763459607976</v>
      </c>
      <c r="C37" s="111">
        <v>0.20197416432742687</v>
      </c>
      <c r="D37" s="111">
        <v>0.25787513955589514</v>
      </c>
      <c r="E37" s="3"/>
      <c r="F37" s="111">
        <v>0.24542753644188142</v>
      </c>
      <c r="G37" s="104"/>
      <c r="H37" s="105"/>
      <c r="I37" s="106"/>
      <c r="J37" s="1"/>
      <c r="K37" s="1"/>
      <c r="L37" s="1"/>
      <c r="M37" s="1"/>
      <c r="N37" s="1"/>
      <c r="O37" s="1"/>
      <c r="P37" s="1"/>
      <c r="Q37" s="1"/>
      <c r="R37" s="1"/>
      <c r="S37" s="7"/>
    </row>
    <row r="38" spans="1:19" ht="13.5" thickBot="1">
      <c r="A38" s="1"/>
      <c r="B38" s="3"/>
      <c r="C38" s="4"/>
      <c r="D38" s="3"/>
      <c r="E38" s="3"/>
      <c r="F38" s="3"/>
      <c r="G38" s="5"/>
      <c r="H38" s="6"/>
      <c r="I38" s="1"/>
      <c r="J38" s="1"/>
      <c r="K38" s="1"/>
      <c r="L38" s="1"/>
      <c r="M38" s="1"/>
      <c r="N38" s="1"/>
      <c r="O38" s="1"/>
      <c r="P38" s="1"/>
      <c r="Q38" s="1"/>
      <c r="R38" s="1"/>
      <c r="S38" s="7"/>
    </row>
    <row r="39" spans="1:19" ht="12.75">
      <c r="A39" s="162" t="s">
        <v>0</v>
      </c>
      <c r="B39" s="112" t="s">
        <v>4</v>
      </c>
      <c r="C39" s="113" t="s">
        <v>4</v>
      </c>
      <c r="D39" s="114" t="s">
        <v>4</v>
      </c>
      <c r="E39" s="114" t="s">
        <v>4</v>
      </c>
      <c r="F39" s="115" t="s">
        <v>45</v>
      </c>
      <c r="G39" s="163" t="s">
        <v>46</v>
      </c>
      <c r="H39" s="6"/>
      <c r="I39" s="1"/>
      <c r="J39" s="1"/>
      <c r="K39" s="1"/>
      <c r="L39" s="1"/>
      <c r="M39" s="1"/>
      <c r="N39" s="1"/>
      <c r="O39" s="1"/>
      <c r="P39" s="1"/>
      <c r="Q39" s="1"/>
      <c r="R39" s="1"/>
      <c r="S39" s="7"/>
    </row>
    <row r="40" spans="1:19" ht="15">
      <c r="A40" s="164"/>
      <c r="B40" s="116" t="s">
        <v>47</v>
      </c>
      <c r="C40" s="117" t="s">
        <v>47</v>
      </c>
      <c r="D40" s="118" t="s">
        <v>47</v>
      </c>
      <c r="E40" s="118" t="s">
        <v>47</v>
      </c>
      <c r="F40" s="119" t="s">
        <v>48</v>
      </c>
      <c r="G40" s="165" t="s">
        <v>49</v>
      </c>
      <c r="H40" s="6"/>
      <c r="I40" s="1"/>
      <c r="J40" s="120"/>
      <c r="K40" s="121"/>
      <c r="L40" s="122"/>
      <c r="M40" s="68"/>
      <c r="N40" s="1"/>
      <c r="O40" s="1"/>
      <c r="P40" s="1"/>
      <c r="Q40" s="1"/>
      <c r="R40" s="1"/>
      <c r="S40" s="7"/>
    </row>
    <row r="41" spans="1:19" ht="12.75">
      <c r="A41" s="164"/>
      <c r="B41" s="123" t="s">
        <v>60</v>
      </c>
      <c r="C41" s="124" t="s">
        <v>61</v>
      </c>
      <c r="D41" s="125" t="s">
        <v>60</v>
      </c>
      <c r="E41" s="125" t="s">
        <v>61</v>
      </c>
      <c r="F41" s="119" t="s">
        <v>50</v>
      </c>
      <c r="G41" s="165" t="s">
        <v>14</v>
      </c>
      <c r="H41" s="126"/>
      <c r="I41" s="1"/>
      <c r="J41" s="127"/>
      <c r="K41" s="128"/>
      <c r="L41" s="129"/>
      <c r="M41" s="68"/>
      <c r="N41" s="1"/>
      <c r="O41" s="1"/>
      <c r="P41" s="1"/>
      <c r="Q41" s="1"/>
      <c r="R41" s="1"/>
      <c r="S41" s="7"/>
    </row>
    <row r="42" spans="1:19" ht="12.75">
      <c r="A42" s="164"/>
      <c r="B42" s="130" t="s">
        <v>51</v>
      </c>
      <c r="C42" s="131" t="s">
        <v>51</v>
      </c>
      <c r="D42" s="132" t="s">
        <v>52</v>
      </c>
      <c r="E42" s="132" t="s">
        <v>52</v>
      </c>
      <c r="F42" s="133" t="s">
        <v>47</v>
      </c>
      <c r="G42" s="166"/>
      <c r="H42" s="126"/>
      <c r="I42" s="1"/>
      <c r="J42" s="134"/>
      <c r="K42" s="135"/>
      <c r="L42" s="129"/>
      <c r="M42" s="68"/>
      <c r="N42" s="1"/>
      <c r="O42" s="1"/>
      <c r="P42" s="1"/>
      <c r="Q42" s="1"/>
      <c r="R42" s="1"/>
      <c r="S42" s="7"/>
    </row>
    <row r="43" spans="1:19" ht="12.75">
      <c r="A43" s="164" t="s">
        <v>15</v>
      </c>
      <c r="B43" s="136">
        <v>22191.3</v>
      </c>
      <c r="C43" s="137">
        <v>15552.5</v>
      </c>
      <c r="D43" s="138">
        <v>0.7996864864864864</v>
      </c>
      <c r="E43" s="139">
        <v>0.7508533247075523</v>
      </c>
      <c r="F43" s="140">
        <v>4.883316177893415</v>
      </c>
      <c r="G43" s="167">
        <v>0.950993831391364</v>
      </c>
      <c r="H43" s="126"/>
      <c r="I43" s="1"/>
      <c r="J43" s="134"/>
      <c r="K43" s="135"/>
      <c r="L43" s="129"/>
      <c r="M43" s="68"/>
      <c r="N43" s="1"/>
      <c r="O43" s="1"/>
      <c r="P43" s="1"/>
      <c r="Q43" s="1"/>
      <c r="R43" s="1"/>
      <c r="S43" s="7"/>
    </row>
    <row r="44" spans="1:19" ht="12.75">
      <c r="A44" s="164" t="s">
        <v>39</v>
      </c>
      <c r="B44" s="137">
        <v>42225.3</v>
      </c>
      <c r="C44" s="137">
        <v>30311.7</v>
      </c>
      <c r="D44" s="141">
        <v>0.7407947368421053</v>
      </c>
      <c r="E44" s="139">
        <v>0.6339317458392066</v>
      </c>
      <c r="F44" s="140">
        <v>10.686299100289865</v>
      </c>
      <c r="G44" s="167">
        <v>0.924229403466671</v>
      </c>
      <c r="H44" s="6"/>
      <c r="I44" s="1"/>
      <c r="J44" s="127"/>
      <c r="K44" s="128"/>
      <c r="L44" s="129"/>
      <c r="M44" s="68"/>
      <c r="N44" s="1"/>
      <c r="O44" s="1"/>
      <c r="P44" s="1"/>
      <c r="Q44" s="1"/>
      <c r="R44" s="1"/>
      <c r="S44" s="7"/>
    </row>
    <row r="45" spans="1:19" ht="12.75">
      <c r="A45" s="164" t="s">
        <v>16</v>
      </c>
      <c r="B45" s="137">
        <v>436582.2</v>
      </c>
      <c r="C45" s="137">
        <v>327974.6</v>
      </c>
      <c r="D45" s="141">
        <v>0.7796110714285714</v>
      </c>
      <c r="E45" s="142">
        <v>0.758977162043297</v>
      </c>
      <c r="F45" s="140">
        <v>2.063390938527443</v>
      </c>
      <c r="G45" s="167">
        <v>0.9546051173652899</v>
      </c>
      <c r="H45" s="6"/>
      <c r="I45" s="1"/>
      <c r="J45" s="134"/>
      <c r="K45" s="135"/>
      <c r="L45" s="129"/>
      <c r="M45" s="68"/>
      <c r="N45" s="1"/>
      <c r="O45" s="1"/>
      <c r="P45" s="1"/>
      <c r="Q45" s="1"/>
      <c r="R45" s="1"/>
      <c r="S45" s="7"/>
    </row>
    <row r="46" spans="1:19" ht="12.75">
      <c r="A46" s="164" t="s">
        <v>36</v>
      </c>
      <c r="B46" s="137">
        <v>90372.6</v>
      </c>
      <c r="C46" s="137">
        <v>72458.7</v>
      </c>
      <c r="D46" s="141">
        <v>0.7658694915254238</v>
      </c>
      <c r="E46" s="142">
        <v>0.7465174429206808</v>
      </c>
      <c r="F46" s="140">
        <v>1.9352048604743044</v>
      </c>
      <c r="G46" s="167">
        <v>1.0153157804164517</v>
      </c>
      <c r="H46" s="6"/>
      <c r="I46" s="1"/>
      <c r="J46" s="127"/>
      <c r="K46" s="128"/>
      <c r="L46" s="129"/>
      <c r="M46" s="68"/>
      <c r="N46" s="1"/>
      <c r="O46" s="1"/>
      <c r="P46" s="1"/>
      <c r="Q46" s="1"/>
      <c r="R46" s="1"/>
      <c r="S46" s="7"/>
    </row>
    <row r="47" spans="1:19" ht="12.75">
      <c r="A47" s="164" t="s">
        <v>17</v>
      </c>
      <c r="B47" s="137">
        <v>95524.1</v>
      </c>
      <c r="C47" s="137">
        <v>108296.9</v>
      </c>
      <c r="D47" s="141">
        <v>0.697256204379562</v>
      </c>
      <c r="E47" s="142">
        <v>0.7295230884162833</v>
      </c>
      <c r="F47" s="140">
        <v>-3.226688403672129</v>
      </c>
      <c r="G47" s="167">
        <v>1.1892361111111112</v>
      </c>
      <c r="H47" s="6"/>
      <c r="I47" s="1"/>
      <c r="J47" s="134"/>
      <c r="K47" s="135"/>
      <c r="L47" s="129"/>
      <c r="M47" s="68"/>
      <c r="N47" s="1"/>
      <c r="O47" s="1"/>
      <c r="P47" s="1"/>
      <c r="Q47" s="1"/>
      <c r="R47" s="1"/>
      <c r="S47" s="7"/>
    </row>
    <row r="48" spans="1:19" ht="12.75">
      <c r="A48" s="164" t="s">
        <v>18</v>
      </c>
      <c r="B48" s="137">
        <v>452439</v>
      </c>
      <c r="C48" s="137">
        <v>413376.2</v>
      </c>
      <c r="D48" s="141">
        <v>0.8409646840148699</v>
      </c>
      <c r="E48" s="142">
        <v>0.8140744923015905</v>
      </c>
      <c r="F48" s="140">
        <v>2.6890191713279443</v>
      </c>
      <c r="G48" s="167">
        <v>0.9781818181818182</v>
      </c>
      <c r="H48" s="6"/>
      <c r="I48" s="1"/>
      <c r="J48" s="143"/>
      <c r="K48" s="128"/>
      <c r="L48" s="129"/>
      <c r="M48" s="68"/>
      <c r="N48" s="1"/>
      <c r="O48" s="1"/>
      <c r="P48" s="1"/>
      <c r="Q48" s="1"/>
      <c r="R48" s="1"/>
      <c r="S48" s="7"/>
    </row>
    <row r="49" spans="1:19" ht="12.75">
      <c r="A49" s="164" t="s">
        <v>19</v>
      </c>
      <c r="B49" s="137">
        <v>63110.9</v>
      </c>
      <c r="C49" s="137">
        <v>51967.6</v>
      </c>
      <c r="D49" s="141">
        <v>0.9281014705882353</v>
      </c>
      <c r="E49" s="142">
        <v>0.924999822004514</v>
      </c>
      <c r="F49" s="140">
        <v>0.3101648583721306</v>
      </c>
      <c r="G49" s="167">
        <v>0.9927007299270073</v>
      </c>
      <c r="H49" s="6"/>
      <c r="I49" s="1"/>
      <c r="J49" s="134"/>
      <c r="K49" s="128"/>
      <c r="L49" s="129"/>
      <c r="M49" s="68"/>
      <c r="N49" s="1"/>
      <c r="O49" s="1"/>
      <c r="P49" s="1"/>
      <c r="Q49" s="7"/>
      <c r="R49" s="7"/>
      <c r="S49" s="7"/>
    </row>
    <row r="50" spans="1:19" ht="12.75">
      <c r="A50" s="164" t="s">
        <v>20</v>
      </c>
      <c r="B50" s="137">
        <v>4683</v>
      </c>
      <c r="C50" s="137">
        <v>4861.4</v>
      </c>
      <c r="D50" s="141">
        <v>0.9093203883495146</v>
      </c>
      <c r="E50" s="142">
        <v>0.9243611195619105</v>
      </c>
      <c r="F50" s="140">
        <v>-1.5040731212395908</v>
      </c>
      <c r="G50" s="167">
        <v>0.7006802721088435</v>
      </c>
      <c r="H50" s="6"/>
      <c r="I50" s="1"/>
      <c r="J50" s="143"/>
      <c r="K50" s="128"/>
      <c r="L50" s="129"/>
      <c r="M50" s="68"/>
      <c r="N50" s="1"/>
      <c r="O50" s="1"/>
      <c r="P50" s="1"/>
      <c r="Q50" s="7"/>
      <c r="R50" s="7"/>
      <c r="S50" s="7"/>
    </row>
    <row r="51" spans="1:19" ht="12.75">
      <c r="A51" s="164" t="s">
        <v>34</v>
      </c>
      <c r="B51" s="137">
        <v>663353.8</v>
      </c>
      <c r="C51" s="137">
        <v>512155.1</v>
      </c>
      <c r="D51" s="141">
        <v>0.9087038356164384</v>
      </c>
      <c r="E51" s="142">
        <v>0.9084462398167764</v>
      </c>
      <c r="F51" s="140">
        <v>0.025759579966200263</v>
      </c>
      <c r="G51" s="167">
        <v>0.964460298586339</v>
      </c>
      <c r="H51" s="6"/>
      <c r="I51" s="1"/>
      <c r="J51" s="143"/>
      <c r="K51" s="128"/>
      <c r="L51" s="129"/>
      <c r="M51" s="68"/>
      <c r="N51" s="1"/>
      <c r="O51" s="1"/>
      <c r="P51" s="1"/>
      <c r="Q51" s="7"/>
      <c r="R51" s="7"/>
      <c r="S51" s="7"/>
    </row>
    <row r="52" spans="1:19" ht="12.75">
      <c r="A52" s="164" t="s">
        <v>21</v>
      </c>
      <c r="B52" s="137">
        <v>365665</v>
      </c>
      <c r="C52" s="137">
        <v>187523.5</v>
      </c>
      <c r="D52" s="141">
        <v>0.7949239130434783</v>
      </c>
      <c r="E52" s="142">
        <v>0.7965389093414447</v>
      </c>
      <c r="F52" s="140">
        <v>-0.16149962979663535</v>
      </c>
      <c r="G52" s="167">
        <v>0.9956709956709957</v>
      </c>
      <c r="H52" s="6"/>
      <c r="I52" s="1"/>
      <c r="J52" s="143"/>
      <c r="K52" s="128"/>
      <c r="L52" s="129"/>
      <c r="M52" s="68"/>
      <c r="N52" s="1"/>
      <c r="O52" s="1"/>
      <c r="P52" s="1"/>
      <c r="Q52" s="7"/>
      <c r="R52" s="7"/>
      <c r="S52" s="7"/>
    </row>
    <row r="53" spans="1:19" ht="12.75">
      <c r="A53" s="164" t="s">
        <v>37</v>
      </c>
      <c r="B53" s="137">
        <v>12216.5</v>
      </c>
      <c r="C53" s="137">
        <v>9186.2</v>
      </c>
      <c r="D53" s="141">
        <v>0.9619291338582677</v>
      </c>
      <c r="E53" s="142">
        <v>0.9357727138447747</v>
      </c>
      <c r="F53" s="140">
        <v>2.6156420013493054</v>
      </c>
      <c r="G53" s="167">
        <v>0.9921875</v>
      </c>
      <c r="H53" s="6"/>
      <c r="I53" s="1"/>
      <c r="J53" s="143"/>
      <c r="K53" s="128"/>
      <c r="L53" s="129"/>
      <c r="M53" s="68"/>
      <c r="N53" s="1"/>
      <c r="O53" s="1"/>
      <c r="P53" s="1"/>
      <c r="Q53" s="7"/>
      <c r="R53" s="7"/>
      <c r="S53" s="7"/>
    </row>
    <row r="54" spans="1:19" ht="12.75">
      <c r="A54" s="164" t="s">
        <v>22</v>
      </c>
      <c r="B54" s="137">
        <v>122196.6</v>
      </c>
      <c r="C54" s="137">
        <v>131603.6</v>
      </c>
      <c r="D54" s="141">
        <v>0.9902800739083926</v>
      </c>
      <c r="E54" s="142">
        <v>0.8983070515174558</v>
      </c>
      <c r="F54" s="140">
        <v>9.197302239093673</v>
      </c>
      <c r="G54" s="167">
        <v>0.8595849616517941</v>
      </c>
      <c r="H54" s="6"/>
      <c r="I54" s="1"/>
      <c r="J54" s="134"/>
      <c r="K54" s="135"/>
      <c r="L54" s="129"/>
      <c r="M54" s="68"/>
      <c r="N54" s="1"/>
      <c r="O54" s="1"/>
      <c r="P54" s="1"/>
      <c r="Q54" s="7"/>
      <c r="R54" s="7"/>
      <c r="S54" s="7"/>
    </row>
    <row r="55" spans="1:19" ht="12.75">
      <c r="A55" s="164" t="s">
        <v>23</v>
      </c>
      <c r="B55" s="137">
        <v>156421.6</v>
      </c>
      <c r="C55" s="137">
        <v>129825.4</v>
      </c>
      <c r="D55" s="141">
        <v>0.7556599033816426</v>
      </c>
      <c r="E55" s="142">
        <v>0.7194719289048099</v>
      </c>
      <c r="F55" s="140">
        <v>3.618797447683264</v>
      </c>
      <c r="G55" s="167">
        <v>0.9386478030199973</v>
      </c>
      <c r="H55" s="6"/>
      <c r="I55" s="1"/>
      <c r="J55" s="143"/>
      <c r="K55" s="128"/>
      <c r="L55" s="129"/>
      <c r="M55" s="68"/>
      <c r="N55" s="1"/>
      <c r="O55" s="1"/>
      <c r="P55" s="1"/>
      <c r="Q55" s="7"/>
      <c r="R55" s="7"/>
      <c r="S55" s="7"/>
    </row>
    <row r="56" spans="1:19" ht="12.75">
      <c r="A56" s="164" t="s">
        <v>24</v>
      </c>
      <c r="B56" s="137">
        <v>643206.7</v>
      </c>
      <c r="C56" s="137">
        <v>446788.5</v>
      </c>
      <c r="D56" s="141">
        <v>0.6011277570093457</v>
      </c>
      <c r="E56" s="142">
        <v>0.568050819734451</v>
      </c>
      <c r="F56" s="140">
        <v>3.307693727489469</v>
      </c>
      <c r="G56" s="167">
        <v>0.9953488372093023</v>
      </c>
      <c r="H56" s="6"/>
      <c r="I56" s="1"/>
      <c r="J56" s="143"/>
      <c r="K56" s="128"/>
      <c r="L56" s="129"/>
      <c r="M56" s="68"/>
      <c r="N56" s="1"/>
      <c r="O56" s="1"/>
      <c r="P56" s="1"/>
      <c r="Q56" s="7"/>
      <c r="R56" s="7"/>
      <c r="S56" s="7"/>
    </row>
    <row r="57" spans="1:19" ht="12.75">
      <c r="A57" s="164" t="s">
        <v>25</v>
      </c>
      <c r="B57" s="137">
        <v>230758.5</v>
      </c>
      <c r="C57" s="137">
        <v>201813</v>
      </c>
      <c r="D57" s="141">
        <v>0.7822322033898305</v>
      </c>
      <c r="E57" s="142">
        <v>0.7946867312796979</v>
      </c>
      <c r="F57" s="140">
        <v>-1.245452788986745</v>
      </c>
      <c r="G57" s="167">
        <v>0.9455128205128205</v>
      </c>
      <c r="H57" s="6"/>
      <c r="I57" s="1"/>
      <c r="J57" s="143"/>
      <c r="K57" s="128"/>
      <c r="L57" s="129"/>
      <c r="M57" s="144"/>
      <c r="N57" s="1"/>
      <c r="O57" s="1"/>
      <c r="P57" s="3"/>
      <c r="Q57" s="7"/>
      <c r="R57" s="7"/>
      <c r="S57" s="7"/>
    </row>
    <row r="58" spans="1:19" ht="12.75">
      <c r="A58" s="164" t="s">
        <v>26</v>
      </c>
      <c r="B58" s="137">
        <v>286900.5</v>
      </c>
      <c r="C58" s="137">
        <v>155743.1</v>
      </c>
      <c r="D58" s="141">
        <v>0.8488180473372781</v>
      </c>
      <c r="E58" s="142">
        <v>0.8137545503042768</v>
      </c>
      <c r="F58" s="140">
        <v>3.5063497033001267</v>
      </c>
      <c r="G58" s="167">
        <v>0.9645210354047706</v>
      </c>
      <c r="H58" s="6"/>
      <c r="I58" s="1"/>
      <c r="J58" s="143"/>
      <c r="K58" s="128"/>
      <c r="L58" s="129"/>
      <c r="M58" s="144"/>
      <c r="N58" s="1"/>
      <c r="O58" s="1"/>
      <c r="P58" s="1"/>
      <c r="Q58" s="7"/>
      <c r="R58" s="7"/>
      <c r="S58" s="7"/>
    </row>
    <row r="59" spans="1:19" ht="12.75">
      <c r="A59" s="164" t="s">
        <v>27</v>
      </c>
      <c r="B59" s="137">
        <v>193895.8</v>
      </c>
      <c r="C59" s="137">
        <v>192783.2</v>
      </c>
      <c r="D59" s="141">
        <v>0.6254703225806452</v>
      </c>
      <c r="E59" s="142">
        <v>0.5731905980224985</v>
      </c>
      <c r="F59" s="140">
        <v>5.227972455814667</v>
      </c>
      <c r="G59" s="167">
        <v>0.9885204081632653</v>
      </c>
      <c r="H59" s="6"/>
      <c r="I59" s="1"/>
      <c r="J59" s="143"/>
      <c r="K59" s="128"/>
      <c r="L59" s="129"/>
      <c r="M59" s="68"/>
      <c r="N59" s="1"/>
      <c r="O59" s="1"/>
      <c r="P59" s="1"/>
      <c r="Q59" s="7"/>
      <c r="R59" s="7"/>
      <c r="S59" s="7"/>
    </row>
    <row r="60" spans="1:19" ht="12.75">
      <c r="A60" s="164" t="s">
        <v>38</v>
      </c>
      <c r="B60" s="137">
        <v>115726</v>
      </c>
      <c r="C60" s="137">
        <v>114173.3</v>
      </c>
      <c r="D60" s="141">
        <v>0.6575340909090909</v>
      </c>
      <c r="E60" s="142">
        <v>0.6762935658305399</v>
      </c>
      <c r="F60" s="140">
        <v>-1.8759474921449026</v>
      </c>
      <c r="G60" s="167">
        <v>0.9914934369894653</v>
      </c>
      <c r="H60" s="6"/>
      <c r="I60" s="1"/>
      <c r="J60" s="143"/>
      <c r="K60" s="128"/>
      <c r="L60" s="129"/>
      <c r="M60" s="68"/>
      <c r="N60" s="1"/>
      <c r="O60" s="1"/>
      <c r="P60" s="1"/>
      <c r="Q60" s="7"/>
      <c r="R60" s="7"/>
      <c r="S60" s="7"/>
    </row>
    <row r="61" spans="1:19" ht="12.75">
      <c r="A61" s="164" t="s">
        <v>28</v>
      </c>
      <c r="B61" s="137">
        <v>89093</v>
      </c>
      <c r="C61" s="137">
        <v>86823.3</v>
      </c>
      <c r="D61" s="141">
        <v>0.6853307692307692</v>
      </c>
      <c r="E61" s="142">
        <v>0.761445586598646</v>
      </c>
      <c r="F61" s="140">
        <v>-7.611481736787685</v>
      </c>
      <c r="G61" s="167">
        <v>0.9335324869305451</v>
      </c>
      <c r="H61" s="6"/>
      <c r="I61" s="1"/>
      <c r="J61" s="143"/>
      <c r="K61" s="128"/>
      <c r="L61" s="129"/>
      <c r="M61" s="68"/>
      <c r="N61" s="1"/>
      <c r="O61" s="1"/>
      <c r="P61" s="1"/>
      <c r="Q61" s="7"/>
      <c r="R61" s="7"/>
      <c r="S61" s="7"/>
    </row>
    <row r="62" spans="1:19" ht="12.75">
      <c r="A62" s="164" t="s">
        <v>29</v>
      </c>
      <c r="B62" s="137">
        <v>6354.7</v>
      </c>
      <c r="C62" s="137">
        <v>9319.3</v>
      </c>
      <c r="D62" s="141">
        <v>0.7060777777777778</v>
      </c>
      <c r="E62" s="142">
        <v>0.8492395454586875</v>
      </c>
      <c r="F62" s="140">
        <v>-14.31617676809097</v>
      </c>
      <c r="G62" s="167">
        <v>0.7936507936507936</v>
      </c>
      <c r="H62" s="6"/>
      <c r="I62" s="1"/>
      <c r="J62" s="145"/>
      <c r="K62" s="128"/>
      <c r="L62" s="146"/>
      <c r="M62" s="68"/>
      <c r="N62" s="1"/>
      <c r="O62" s="1"/>
      <c r="P62" s="1"/>
      <c r="Q62" s="7"/>
      <c r="R62" s="7"/>
      <c r="S62" s="7"/>
    </row>
    <row r="63" spans="1:19" ht="13.5" thickBot="1">
      <c r="A63" s="164"/>
      <c r="B63" s="147"/>
      <c r="C63" s="147"/>
      <c r="D63" s="148"/>
      <c r="E63" s="139" t="s">
        <v>62</v>
      </c>
      <c r="F63" s="140"/>
      <c r="G63" s="167"/>
      <c r="H63" s="6"/>
      <c r="I63" s="1"/>
      <c r="J63" s="149"/>
      <c r="K63" s="150"/>
      <c r="L63" s="151"/>
      <c r="M63" s="68"/>
      <c r="N63" s="1"/>
      <c r="O63" s="1"/>
      <c r="P63" s="1"/>
      <c r="Q63" s="7"/>
      <c r="R63" s="7"/>
      <c r="S63" s="7"/>
    </row>
    <row r="64" spans="1:19" ht="13.5" thickBot="1">
      <c r="A64" s="168" t="s">
        <v>30</v>
      </c>
      <c r="B64" s="152">
        <v>4092917.1</v>
      </c>
      <c r="C64" s="152">
        <v>3202537.1</v>
      </c>
      <c r="D64" s="153">
        <v>0.7618987616520937</v>
      </c>
      <c r="E64" s="154">
        <v>0.7424666531428405</v>
      </c>
      <c r="F64" s="155">
        <v>1.9432108509253143</v>
      </c>
      <c r="G64" s="169">
        <v>0.9750114117438868</v>
      </c>
      <c r="H64" s="6"/>
      <c r="I64" s="1"/>
      <c r="J64" s="68"/>
      <c r="K64" s="144"/>
      <c r="L64" s="68"/>
      <c r="M64" s="68"/>
      <c r="N64" s="1"/>
      <c r="O64" s="1"/>
      <c r="P64" s="1"/>
      <c r="Q64" s="7"/>
      <c r="R64" s="7"/>
      <c r="S64" s="7"/>
    </row>
    <row r="65" spans="1:19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68"/>
      <c r="M65" s="7"/>
      <c r="N65" s="7"/>
      <c r="O65" s="7"/>
      <c r="P65" s="7"/>
      <c r="Q65" s="7"/>
      <c r="R65" s="7"/>
      <c r="S65" s="7"/>
    </row>
  </sheetData>
  <mergeCells count="4">
    <mergeCell ref="L8:L11"/>
    <mergeCell ref="K8:K11"/>
    <mergeCell ref="B8:E8"/>
    <mergeCell ref="A5:L5"/>
  </mergeCells>
  <printOptions/>
  <pageMargins left="0.75" right="0.75" top="1" bottom="1" header="0.4921259845" footer="0.492125984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workbookViewId="0" topLeftCell="A1">
      <selection activeCell="B75" sqref="B75"/>
    </sheetView>
  </sheetViews>
  <sheetFormatPr defaultColWidth="11.421875" defaultRowHeight="12.75"/>
  <cols>
    <col min="1" max="1" width="27.140625" style="170" bestFit="1" customWidth="1"/>
    <col min="2" max="2" width="14.7109375" style="172" customWidth="1"/>
    <col min="3" max="3" width="14.7109375" style="173" customWidth="1"/>
    <col min="4" max="4" width="14.140625" style="172" customWidth="1"/>
    <col min="5" max="6" width="14.7109375" style="172" customWidth="1"/>
    <col min="7" max="7" width="16.421875" style="174" customWidth="1"/>
    <col min="8" max="8" width="16.421875" style="175" customWidth="1"/>
    <col min="9" max="9" width="14.7109375" style="170" customWidth="1"/>
    <col min="10" max="12" width="13.7109375" style="170" customWidth="1"/>
    <col min="13" max="13" width="22.00390625" style="170" customWidth="1"/>
    <col min="14" max="14" width="24.00390625" style="170" bestFit="1" customWidth="1"/>
    <col min="15" max="16" width="10.7109375" style="170" customWidth="1"/>
    <col min="17" max="17" width="11.57421875" style="170" customWidth="1"/>
    <col min="18" max="16384" width="11.421875" style="170" customWidth="1"/>
  </cols>
  <sheetData>
    <row r="1" ht="12.75">
      <c r="A1" s="171" t="s">
        <v>35</v>
      </c>
    </row>
    <row r="2" spans="1:4" ht="12.75">
      <c r="A2" s="176"/>
      <c r="B2" s="177"/>
      <c r="D2" s="178"/>
    </row>
    <row r="3" ht="15" customHeight="1" hidden="1"/>
    <row r="4" spans="1:4" s="179" customFormat="1" ht="15" customHeight="1" thickBot="1">
      <c r="A4" s="180"/>
      <c r="C4" s="178"/>
      <c r="D4" s="181"/>
    </row>
    <row r="5" spans="1:9" ht="30">
      <c r="A5" s="182" t="s">
        <v>63</v>
      </c>
      <c r="B5" s="182"/>
      <c r="C5" s="183"/>
      <c r="D5" s="184"/>
      <c r="E5" s="184"/>
      <c r="F5" s="184"/>
      <c r="G5" s="184"/>
      <c r="H5" s="185"/>
      <c r="I5" s="186"/>
    </row>
    <row r="6" spans="1:7" ht="15" customHeight="1">
      <c r="A6" s="187"/>
      <c r="B6"/>
      <c r="C6"/>
      <c r="D6"/>
      <c r="E6"/>
      <c r="F6"/>
      <c r="G6"/>
    </row>
    <row r="7" ht="13.5" thickBot="1"/>
    <row r="8" spans="1:18" ht="16.5" thickTop="1">
      <c r="A8" s="188" t="s">
        <v>0</v>
      </c>
      <c r="B8" s="445" t="s">
        <v>1</v>
      </c>
      <c r="C8" s="446"/>
      <c r="D8" s="446"/>
      <c r="E8" s="447"/>
      <c r="F8" s="189" t="s">
        <v>53</v>
      </c>
      <c r="G8" s="189" t="s">
        <v>42</v>
      </c>
      <c r="H8" s="190"/>
      <c r="I8" s="448" t="s">
        <v>3</v>
      </c>
      <c r="J8" s="449"/>
      <c r="K8" s="191"/>
      <c r="L8" s="192"/>
      <c r="N8" s="193" t="s">
        <v>0</v>
      </c>
      <c r="O8" s="194"/>
      <c r="P8" s="195" t="s">
        <v>1</v>
      </c>
      <c r="Q8" s="196"/>
      <c r="R8" s="315" t="s">
        <v>42</v>
      </c>
    </row>
    <row r="9" spans="1:18" ht="12.75">
      <c r="A9" s="197"/>
      <c r="B9" s="198" t="s">
        <v>53</v>
      </c>
      <c r="C9" s="199" t="s">
        <v>53</v>
      </c>
      <c r="D9" s="199" t="s">
        <v>53</v>
      </c>
      <c r="E9" s="200" t="s">
        <v>55</v>
      </c>
      <c r="F9" s="201" t="s">
        <v>4</v>
      </c>
      <c r="G9" s="201" t="s">
        <v>4</v>
      </c>
      <c r="H9" s="202" t="s">
        <v>2</v>
      </c>
      <c r="I9" s="203"/>
      <c r="J9" s="204"/>
      <c r="K9" s="205" t="s">
        <v>64</v>
      </c>
      <c r="L9" s="204" t="s">
        <v>65</v>
      </c>
      <c r="N9" s="206" t="s">
        <v>58</v>
      </c>
      <c r="O9" s="207"/>
      <c r="P9" s="208"/>
      <c r="Q9" s="209"/>
      <c r="R9" s="316" t="s">
        <v>4</v>
      </c>
    </row>
    <row r="10" spans="1:18" ht="12" customHeight="1">
      <c r="A10" s="197"/>
      <c r="B10" s="210" t="s">
        <v>5</v>
      </c>
      <c r="C10" s="211" t="s">
        <v>6</v>
      </c>
      <c r="D10" s="212" t="s">
        <v>7</v>
      </c>
      <c r="E10" s="213" t="s">
        <v>7</v>
      </c>
      <c r="F10" s="209" t="s">
        <v>8</v>
      </c>
      <c r="G10" s="209" t="s">
        <v>8</v>
      </c>
      <c r="H10" s="214" t="s">
        <v>14</v>
      </c>
      <c r="I10" s="215" t="s">
        <v>56</v>
      </c>
      <c r="J10" s="215" t="s">
        <v>43</v>
      </c>
      <c r="K10" s="216"/>
      <c r="L10" s="217"/>
      <c r="M10" s="218"/>
      <c r="N10" s="206" t="s">
        <v>59</v>
      </c>
      <c r="O10" s="219" t="s">
        <v>5</v>
      </c>
      <c r="P10" s="220" t="s">
        <v>6</v>
      </c>
      <c r="Q10" s="219" t="s">
        <v>7</v>
      </c>
      <c r="R10" s="317" t="s">
        <v>8</v>
      </c>
    </row>
    <row r="11" spans="1:18" ht="13.5" thickBot="1">
      <c r="A11" s="221"/>
      <c r="B11" s="222" t="s">
        <v>9</v>
      </c>
      <c r="C11" s="223" t="s">
        <v>10</v>
      </c>
      <c r="D11" s="224" t="s">
        <v>11</v>
      </c>
      <c r="E11" s="225" t="s">
        <v>11</v>
      </c>
      <c r="F11" s="226" t="s">
        <v>12</v>
      </c>
      <c r="G11" s="226" t="s">
        <v>13</v>
      </c>
      <c r="H11" s="227"/>
      <c r="I11" s="228"/>
      <c r="J11" s="229"/>
      <c r="K11" s="230"/>
      <c r="L11" s="231"/>
      <c r="N11" s="232"/>
      <c r="O11" s="226" t="s">
        <v>9</v>
      </c>
      <c r="P11" s="223" t="s">
        <v>10</v>
      </c>
      <c r="Q11" s="226" t="s">
        <v>11</v>
      </c>
      <c r="R11" s="318" t="s">
        <v>13</v>
      </c>
    </row>
    <row r="12" spans="1:21" ht="13.5" customHeight="1">
      <c r="A12" s="233" t="s">
        <v>15</v>
      </c>
      <c r="B12" s="234">
        <f>IF(ISERROR('[1]Récolte_N'!$F$22)=TRUE,"",'[1]Récolte_N'!$F$22)</f>
        <v>64950</v>
      </c>
      <c r="C12" s="235">
        <f aca="true" t="shared" si="0" ref="C12:C31">IF(OR(B12="",B12=0),"",(D12/B12)*10)</f>
        <v>27.217090069284065</v>
      </c>
      <c r="D12" s="236">
        <f>IF(ISERROR('[1]Récolte_N'!$H$22)=TRUE,"",'[1]Récolte_N'!$H$22)</f>
        <v>176775</v>
      </c>
      <c r="E12" s="236">
        <f>Q12</f>
        <v>131600</v>
      </c>
      <c r="F12" s="234">
        <f>IF(ISERROR('[1]Récolte_N'!$I$22)=TRUE,"",'[1]Récolte_N'!$I$22)</f>
        <v>165200</v>
      </c>
      <c r="G12" s="234">
        <f>R12</f>
        <v>119540.9</v>
      </c>
      <c r="H12" s="237">
        <f>IF(OR(G12=0,G12=""),"",(F12/G12)-1)</f>
        <v>0.38195379154749554</v>
      </c>
      <c r="I12" s="238">
        <f aca="true" t="shared" si="1" ref="I12:I31">D12-F12</f>
        <v>11575</v>
      </c>
      <c r="J12" s="239">
        <f>Q12-G12</f>
        <v>12059.100000000006</v>
      </c>
      <c r="K12" s="240">
        <f aca="true" t="shared" si="2" ref="K12:L33">I12/F12</f>
        <v>0.07006658595641646</v>
      </c>
      <c r="L12" s="240">
        <f t="shared" si="2"/>
        <v>0.10087844411410661</v>
      </c>
      <c r="M12" s="241"/>
      <c r="N12" s="242" t="s">
        <v>15</v>
      </c>
      <c r="O12" s="234">
        <f>IF(ISERROR('[2]Récolte_N'!$F$22)=TRUE,"",'[2]Récolte_N'!$F$22)</f>
        <v>67600</v>
      </c>
      <c r="P12" s="234">
        <f aca="true" t="shared" si="3" ref="P12:P19">IF(OR(O12="",O12=0),"",(Q12/O12)*10)</f>
        <v>19.467455621301774</v>
      </c>
      <c r="Q12" s="236">
        <f>IF(ISERROR('[2]Récolte_N'!$H$22)=TRUE,"",'[2]Récolte_N'!$H$22)</f>
        <v>131600</v>
      </c>
      <c r="R12" s="243">
        <f>'[3]TO'!$AI168</f>
        <v>119540.9</v>
      </c>
      <c r="T12"/>
      <c r="U12"/>
    </row>
    <row r="13" spans="1:21" ht="13.5" customHeight="1">
      <c r="A13" s="244" t="s">
        <v>39</v>
      </c>
      <c r="B13" s="234">
        <f>IF(ISERROR('[4]Récolte_N'!$F$22)=TRUE,"",'[4]Récolte_N'!$F$22)</f>
        <v>12970</v>
      </c>
      <c r="C13" s="235">
        <f t="shared" si="0"/>
        <v>28.10331534309946</v>
      </c>
      <c r="D13" s="236">
        <f>IF(ISERROR('[4]Récolte_N'!$H$22)=TRUE,"",'[4]Récolte_N'!$H$22)</f>
        <v>36450</v>
      </c>
      <c r="E13" s="236">
        <f>Q13</f>
        <v>31599</v>
      </c>
      <c r="F13" s="234">
        <f>IF(ISERROR('[4]Récolte_N'!$I$22)=TRUE,"",'[4]Récolte_N'!$I$22)</f>
        <v>31000</v>
      </c>
      <c r="G13" s="234">
        <f>R13</f>
        <v>28968.5</v>
      </c>
      <c r="H13" s="237">
        <f>IF(OR(G13=0,G13=""),"",(F13/G13)-1)</f>
        <v>0.07012789754388393</v>
      </c>
      <c r="I13" s="238">
        <f t="shared" si="1"/>
        <v>5450</v>
      </c>
      <c r="J13" s="239">
        <f>Q13-G13</f>
        <v>2630.5</v>
      </c>
      <c r="K13" s="240">
        <f t="shared" si="2"/>
        <v>0.17580645161290323</v>
      </c>
      <c r="L13" s="240">
        <f t="shared" si="2"/>
        <v>0.09080553014481246</v>
      </c>
      <c r="M13" s="241"/>
      <c r="N13" s="245" t="s">
        <v>39</v>
      </c>
      <c r="O13" s="234">
        <f>IF(ISERROR('[5]Récolte_N'!$F$22)=TRUE,"",'[5]Récolte_N'!$F$22)</f>
        <v>12445</v>
      </c>
      <c r="P13" s="234">
        <f t="shared" si="3"/>
        <v>25.390920048212134</v>
      </c>
      <c r="Q13" s="236">
        <f>IF(ISERROR('[5]Récolte_N'!$H$22)=TRUE,"",'[5]Récolte_N'!$H$22)</f>
        <v>31599</v>
      </c>
      <c r="R13" s="243">
        <f>'[3]TO'!$AI169</f>
        <v>28968.5</v>
      </c>
      <c r="T13"/>
      <c r="U13"/>
    </row>
    <row r="14" spans="1:21" ht="13.5" customHeight="1">
      <c r="A14" s="244" t="s">
        <v>16</v>
      </c>
      <c r="B14" s="234">
        <f>IF(ISERROR('[6]Récolte_N'!$F$22)=TRUE,"",'[6]Récolte_N'!$F$22)</f>
        <v>22000</v>
      </c>
      <c r="C14" s="235">
        <f t="shared" si="0"/>
        <v>24.672727272727272</v>
      </c>
      <c r="D14" s="236">
        <f>IF(ISERROR('[6]Récolte_N'!$H$22)=TRUE,"",'[6]Récolte_N'!$H$22)</f>
        <v>54280</v>
      </c>
      <c r="E14" s="246">
        <f>Q14</f>
        <v>51500</v>
      </c>
      <c r="F14" s="234">
        <f>IF(ISERROR('[6]Récolte_N'!$I$22)=TRUE,"",'[6]Récolte_N'!$I$22)</f>
        <v>50000</v>
      </c>
      <c r="G14" s="247">
        <f>R14</f>
        <v>47378.6</v>
      </c>
      <c r="H14" s="237">
        <f aca="true" t="shared" si="4" ref="H14:H31">IF(OR(G14=0,G14=""),"",(F14/G14)-1)</f>
        <v>0.05532877712722617</v>
      </c>
      <c r="I14" s="238">
        <f t="shared" si="1"/>
        <v>4280</v>
      </c>
      <c r="J14" s="248">
        <f>Q14-G14</f>
        <v>4121.4000000000015</v>
      </c>
      <c r="K14" s="240">
        <f t="shared" si="2"/>
        <v>0.0856</v>
      </c>
      <c r="L14" s="240">
        <f t="shared" si="2"/>
        <v>0.08698864044104304</v>
      </c>
      <c r="M14" s="241"/>
      <c r="N14" s="245" t="s">
        <v>16</v>
      </c>
      <c r="O14" s="234">
        <f>IF(ISERROR('[7]Récolte_N'!$F$22)=TRUE,"",'[7]Récolte_N'!$F$22)</f>
        <v>26700</v>
      </c>
      <c r="P14" s="234">
        <f t="shared" si="3"/>
        <v>19.288389513108616</v>
      </c>
      <c r="Q14" s="236">
        <f>IF(ISERROR('[7]Récolte_N'!$H$22)=TRUE,"",'[7]Récolte_N'!$H$22)</f>
        <v>51500</v>
      </c>
      <c r="R14" s="243">
        <f>'[3]TO'!$AI170</f>
        <v>47378.6</v>
      </c>
      <c r="T14"/>
      <c r="U14"/>
    </row>
    <row r="15" spans="1:21" ht="13.5" customHeight="1">
      <c r="A15" s="244" t="s">
        <v>36</v>
      </c>
      <c r="B15" s="234">
        <f>IF(ISERROR('[8]Récolte_N'!$F$22)=TRUE,"",'[8]Récolte_N'!$F$22)</f>
        <v>3010</v>
      </c>
      <c r="C15" s="235">
        <f t="shared" si="0"/>
        <v>24</v>
      </c>
      <c r="D15" s="236">
        <f>IF(ISERROR('[8]Récolte_N'!$H$22)=TRUE,"",'[8]Récolte_N'!$H$22)</f>
        <v>7224</v>
      </c>
      <c r="E15" s="246">
        <f aca="true" t="shared" si="5" ref="E15:E30">Q15</f>
        <v>9180</v>
      </c>
      <c r="F15" s="234">
        <f>IF(ISERROR('[8]Récolte_N'!$I$22)=TRUE,"",'[8]Récolte_N'!$I$22)</f>
        <v>6500</v>
      </c>
      <c r="G15" s="247">
        <f aca="true" t="shared" si="6" ref="G15:G30">R15</f>
        <v>6092.2</v>
      </c>
      <c r="H15" s="237">
        <f t="shared" si="4"/>
        <v>0.06693805193526159</v>
      </c>
      <c r="I15" s="238">
        <f t="shared" si="1"/>
        <v>724</v>
      </c>
      <c r="J15" s="248">
        <f aca="true" t="shared" si="7" ref="J15:J29">Q15-G15</f>
        <v>3087.8</v>
      </c>
      <c r="K15" s="240">
        <f t="shared" si="2"/>
        <v>0.11138461538461539</v>
      </c>
      <c r="L15" s="240">
        <f t="shared" si="2"/>
        <v>0.506844817963954</v>
      </c>
      <c r="M15" s="241"/>
      <c r="N15" s="245" t="s">
        <v>36</v>
      </c>
      <c r="O15" s="234">
        <f>IF(ISERROR('[9]Récolte_N'!$F$22)=TRUE,"",'[9]Récolte_N'!$F$22)</f>
        <v>3400</v>
      </c>
      <c r="P15" s="234">
        <f t="shared" si="3"/>
        <v>27</v>
      </c>
      <c r="Q15" s="236">
        <f>IF(ISERROR('[9]Récolte_N'!$H$22)=TRUE,"",'[9]Récolte_N'!$H$22)</f>
        <v>9180</v>
      </c>
      <c r="R15" s="243">
        <f>'[3]TO'!$AI171</f>
        <v>6092.2</v>
      </c>
      <c r="T15"/>
      <c r="U15"/>
    </row>
    <row r="16" spans="1:21" ht="13.5" customHeight="1">
      <c r="A16" s="244" t="s">
        <v>17</v>
      </c>
      <c r="B16" s="234">
        <f>IF(ISERROR('[10]Récolte_N'!$F$22)=TRUE,"",'[10]Récolte_N'!$F$22)</f>
      </c>
      <c r="C16" s="235">
        <f t="shared" si="0"/>
      </c>
      <c r="D16" s="236">
        <f>IF(ISERROR('[10]Récolte_N'!$H$22)=TRUE,"",'[10]Récolte_N'!$H$22)</f>
      </c>
      <c r="E16" s="246">
        <f t="shared" si="5"/>
      </c>
      <c r="F16" s="234">
        <f>IF(ISERROR('[10]Récolte_N'!$I$22)=TRUE,"",'[10]Récolte_N'!$I$22)</f>
      </c>
      <c r="G16" s="247">
        <f t="shared" si="6"/>
        <v>6.7</v>
      </c>
      <c r="H16" s="237" t="e">
        <f t="shared" si="4"/>
        <v>#VALUE!</v>
      </c>
      <c r="I16" s="238" t="e">
        <f t="shared" si="1"/>
        <v>#VALUE!</v>
      </c>
      <c r="J16" s="248" t="e">
        <f t="shared" si="7"/>
        <v>#VALUE!</v>
      </c>
      <c r="K16" s="240" t="e">
        <f>I16/F16</f>
        <v>#VALUE!</v>
      </c>
      <c r="L16" s="240" t="e">
        <f>J16/G16</f>
        <v>#VALUE!</v>
      </c>
      <c r="M16" s="241"/>
      <c r="N16" s="245" t="s">
        <v>17</v>
      </c>
      <c r="O16" s="234">
        <f>IF(ISERROR('[11]Récolte_N'!$F$22)=TRUE,"",'[11]Récolte_N'!$F$22)</f>
      </c>
      <c r="P16" s="234">
        <f t="shared" si="3"/>
      </c>
      <c r="Q16" s="236">
        <f>IF(ISERROR('[11]Récolte_N'!$H$22)=TRUE,"",'[11]Récolte_N'!$H$22)</f>
      </c>
      <c r="R16" s="243">
        <f>'[3]TO'!$AI172</f>
        <v>6.7</v>
      </c>
      <c r="T16"/>
      <c r="U16"/>
    </row>
    <row r="17" spans="1:21" ht="13.5" customHeight="1">
      <c r="A17" s="244" t="s">
        <v>18</v>
      </c>
      <c r="B17" s="234">
        <f>IF(ISERROR('[12]Récolte_N'!$F$22)=TRUE,"",'[12]Récolte_N'!$F$22)</f>
        <v>900</v>
      </c>
      <c r="C17" s="235">
        <f t="shared" si="0"/>
        <v>27.77777777777778</v>
      </c>
      <c r="D17" s="236">
        <f>IF(ISERROR('[12]Récolte_N'!$H$22)=TRUE,"",'[12]Récolte_N'!$H$22)</f>
        <v>2500</v>
      </c>
      <c r="E17" s="246">
        <f t="shared" si="5"/>
        <v>2800</v>
      </c>
      <c r="F17" s="234">
        <f>IF(ISERROR('[12]Récolte_N'!$I$22)=TRUE,"",'[12]Récolte_N'!$I$22)</f>
        <v>1700</v>
      </c>
      <c r="G17" s="247">
        <f t="shared" si="6"/>
        <v>1864.1</v>
      </c>
      <c r="H17" s="237">
        <f t="shared" si="4"/>
        <v>-0.08803175795289953</v>
      </c>
      <c r="I17" s="238">
        <f t="shared" si="1"/>
        <v>800</v>
      </c>
      <c r="J17" s="248">
        <f t="shared" si="7"/>
        <v>935.9000000000001</v>
      </c>
      <c r="K17" s="240">
        <f t="shared" si="2"/>
        <v>0.47058823529411764</v>
      </c>
      <c r="L17" s="240">
        <f t="shared" si="2"/>
        <v>0.5020653398422832</v>
      </c>
      <c r="M17" s="241"/>
      <c r="N17" s="245" t="s">
        <v>18</v>
      </c>
      <c r="O17" s="234">
        <f>IF(ISERROR('[13]Récolte_N'!$F$22)=TRUE,"",'[13]Récolte_N'!$F$22)</f>
        <v>1000</v>
      </c>
      <c r="P17" s="234">
        <f t="shared" si="3"/>
        <v>28</v>
      </c>
      <c r="Q17" s="236">
        <f>IF(ISERROR('[13]Récolte_N'!$H$22)=TRUE,"",'[13]Récolte_N'!$H$22)</f>
        <v>2800</v>
      </c>
      <c r="R17" s="243">
        <f>'[3]TO'!$AI173</f>
        <v>1864.1</v>
      </c>
      <c r="T17"/>
      <c r="U17"/>
    </row>
    <row r="18" spans="1:21" ht="13.5" customHeight="1">
      <c r="A18" s="244" t="s">
        <v>19</v>
      </c>
      <c r="B18" s="234">
        <f>IF(ISERROR('[14]Récolte_N'!$F$22)=TRUE,"",'[14]Récolte_N'!$F$22)</f>
        <v>23800</v>
      </c>
      <c r="C18" s="235">
        <f t="shared" si="0"/>
        <v>21.218487394957982</v>
      </c>
      <c r="D18" s="236">
        <f>IF(ISERROR('[14]Récolte_N'!$H$22)=TRUE,"",'[14]Récolte_N'!$H$22)</f>
        <v>50500</v>
      </c>
      <c r="E18" s="246">
        <f t="shared" si="5"/>
        <v>40725</v>
      </c>
      <c r="F18" s="234">
        <f>IF(ISERROR('[14]Récolte_N'!$I$22)=TRUE,"",'[14]Récolte_N'!$I$22)</f>
        <v>45000</v>
      </c>
      <c r="G18" s="247">
        <f t="shared" si="6"/>
        <v>36330.8</v>
      </c>
      <c r="H18" s="237">
        <f t="shared" si="4"/>
        <v>0.23861847248064993</v>
      </c>
      <c r="I18" s="238">
        <f t="shared" si="1"/>
        <v>5500</v>
      </c>
      <c r="J18" s="248">
        <f t="shared" si="7"/>
        <v>4394.199999999997</v>
      </c>
      <c r="K18" s="240">
        <f t="shared" si="2"/>
        <v>0.12222222222222222</v>
      </c>
      <c r="L18" s="240">
        <f t="shared" si="2"/>
        <v>0.12094971759498818</v>
      </c>
      <c r="M18" s="241"/>
      <c r="N18" s="245" t="s">
        <v>19</v>
      </c>
      <c r="O18" s="234">
        <f>IF(ISERROR('[15]Récolte_N'!$F$22)=TRUE,"",'[15]Récolte_N'!$F$22)</f>
        <v>22545</v>
      </c>
      <c r="P18" s="234">
        <f t="shared" si="3"/>
        <v>18.063872255489024</v>
      </c>
      <c r="Q18" s="236">
        <f>IF(ISERROR('[15]Récolte_N'!$H$22)=TRUE,"",'[15]Récolte_N'!$H$22)</f>
        <v>40725</v>
      </c>
      <c r="R18" s="243">
        <f>'[3]TO'!$AI174</f>
        <v>36330.8</v>
      </c>
      <c r="T18"/>
      <c r="U18"/>
    </row>
    <row r="19" spans="1:21" ht="13.5" customHeight="1">
      <c r="A19" s="244" t="s">
        <v>20</v>
      </c>
      <c r="B19" s="234">
        <f>IF(ISERROR('[16]Récolte_N'!$F$22)=TRUE,"",'[16]Récolte_N'!$F$22)</f>
        <v>7600</v>
      </c>
      <c r="C19" s="235">
        <f t="shared" si="0"/>
        <v>17.763157894736842</v>
      </c>
      <c r="D19" s="236">
        <f>IF(ISERROR('[16]Récolte_N'!$H$22)=TRUE,"",'[16]Récolte_N'!$H$22)</f>
        <v>13500</v>
      </c>
      <c r="E19" s="246">
        <f t="shared" si="5"/>
        <v>15250</v>
      </c>
      <c r="F19" s="234">
        <f>IF(ISERROR('[16]Récolte_N'!$I$22)=TRUE,"",'[16]Récolte_N'!$I$22)</f>
        <v>12600</v>
      </c>
      <c r="G19" s="247">
        <f t="shared" si="6"/>
        <v>13783.5</v>
      </c>
      <c r="H19" s="237">
        <f t="shared" si="4"/>
        <v>-0.0858635324844923</v>
      </c>
      <c r="I19" s="238">
        <f t="shared" si="1"/>
        <v>900</v>
      </c>
      <c r="J19" s="248">
        <f t="shared" si="7"/>
        <v>1466.5</v>
      </c>
      <c r="K19" s="240">
        <f t="shared" si="2"/>
        <v>0.07142857142857142</v>
      </c>
      <c r="L19" s="240">
        <f t="shared" si="2"/>
        <v>0.10639532774694381</v>
      </c>
      <c r="M19" s="241"/>
      <c r="N19" s="245" t="s">
        <v>20</v>
      </c>
      <c r="O19" s="234">
        <f>IF(ISERROR('[17]Récolte_N'!$F$22)=TRUE,"",'[17]Récolte_N'!$F$22)</f>
        <v>8400</v>
      </c>
      <c r="P19" s="234">
        <f t="shared" si="3"/>
        <v>18.154761904761905</v>
      </c>
      <c r="Q19" s="236">
        <f>IF(ISERROR('[17]Récolte_N'!$H$22)=TRUE,"",'[17]Récolte_N'!$H$22)</f>
        <v>15250</v>
      </c>
      <c r="R19" s="243">
        <f>'[3]TO'!$AI175</f>
        <v>13783.5</v>
      </c>
      <c r="T19"/>
      <c r="U19"/>
    </row>
    <row r="20" spans="1:21" ht="13.5" customHeight="1">
      <c r="A20" s="244" t="s">
        <v>34</v>
      </c>
      <c r="B20" s="234">
        <f>IF(ISERROR('[18]Récolte_N'!$F$22)=TRUE,"",'[18]Récolte_N'!$F$22)</f>
        <v>12120</v>
      </c>
      <c r="C20" s="235">
        <f>IF(OR(B20="",B20=0),"",(D20/B20)*10)</f>
        <v>27.22772277227723</v>
      </c>
      <c r="D20" s="236">
        <f>IF(ISERROR('[18]Récolte_N'!$H$22)=TRUE,"",'[18]Récolte_N'!$H$22)</f>
        <v>33000</v>
      </c>
      <c r="E20" s="246">
        <f t="shared" si="5"/>
        <v>34546</v>
      </c>
      <c r="F20" s="234">
        <f>IF(ISERROR('[18]Récolte_N'!$I$22)=TRUE,"",'[18]Récolte_N'!$I$22)</f>
        <v>29600</v>
      </c>
      <c r="G20" s="247">
        <f t="shared" si="6"/>
        <v>30609.9</v>
      </c>
      <c r="H20" s="237">
        <f t="shared" si="4"/>
        <v>-0.03299259389935938</v>
      </c>
      <c r="I20" s="238">
        <f t="shared" si="1"/>
        <v>3400</v>
      </c>
      <c r="J20" s="248">
        <f t="shared" si="7"/>
        <v>3936.0999999999985</v>
      </c>
      <c r="K20" s="240">
        <f t="shared" si="2"/>
        <v>0.11486486486486487</v>
      </c>
      <c r="L20" s="240">
        <f t="shared" si="2"/>
        <v>0.12858911659299763</v>
      </c>
      <c r="M20" s="241"/>
      <c r="N20" s="245" t="s">
        <v>34</v>
      </c>
      <c r="O20" s="234">
        <f>IF(ISERROR('[19]Récolte_N'!$F$22)=TRUE,"",'[19]Récolte_N'!$F$22)</f>
        <v>15580</v>
      </c>
      <c r="P20" s="234">
        <f>IF(OR(O20="",O20=0),"",(Q20/O20)*10)</f>
        <v>22.173299101412066</v>
      </c>
      <c r="Q20" s="236">
        <f>IF(ISERROR('[19]Récolte_N'!$H$22)=TRUE,"",'[19]Récolte_N'!$H$22)</f>
        <v>34546</v>
      </c>
      <c r="R20" s="243">
        <f>'[3]TO'!$AI176</f>
        <v>30609.9</v>
      </c>
      <c r="T20"/>
      <c r="U20"/>
    </row>
    <row r="21" spans="1:21" ht="13.5" customHeight="1">
      <c r="A21" s="244" t="s">
        <v>21</v>
      </c>
      <c r="B21" s="234">
        <f>IF(ISERROR('[20]Récolte_N'!$F$22)=TRUE,"",'[20]Récolte_N'!$F$22)</f>
        <v>12700</v>
      </c>
      <c r="C21" s="235">
        <f>IF(OR(B21="",B21=0),"",(D21/B21)*10)</f>
        <v>25.984251968503933</v>
      </c>
      <c r="D21" s="236">
        <f>IF(ISERROR('[20]Récolte_N'!$H$22)=TRUE,"",'[20]Récolte_N'!$H$22)</f>
        <v>33000</v>
      </c>
      <c r="E21" s="246">
        <f t="shared" si="5"/>
        <v>42000</v>
      </c>
      <c r="F21" s="234">
        <f>IF(ISERROR('[20]Récolte_N'!$I$22)=TRUE,"",'[20]Récolte_N'!$I$22)</f>
        <v>25000</v>
      </c>
      <c r="G21" s="247">
        <f t="shared" si="6"/>
        <v>37583.9</v>
      </c>
      <c r="H21" s="237">
        <f t="shared" si="4"/>
        <v>-0.3348215592314795</v>
      </c>
      <c r="I21" s="238">
        <f t="shared" si="1"/>
        <v>8000</v>
      </c>
      <c r="J21" s="248">
        <f t="shared" si="7"/>
        <v>4416.0999999999985</v>
      </c>
      <c r="K21" s="240">
        <f t="shared" si="2"/>
        <v>0.32</v>
      </c>
      <c r="L21" s="240">
        <f t="shared" si="2"/>
        <v>0.11749978049111451</v>
      </c>
      <c r="M21" s="241"/>
      <c r="N21" s="245" t="s">
        <v>21</v>
      </c>
      <c r="O21" s="234">
        <f>IF(ISERROR('[21]Récolte_N'!$F$22)=TRUE,"",'[21]Récolte_N'!$F$22)</f>
        <v>19200</v>
      </c>
      <c r="P21" s="234">
        <f>IF(OR(O21="",O21=0),"",(Q21/O21)*10)</f>
        <v>21.875</v>
      </c>
      <c r="Q21" s="236">
        <f>IF(ISERROR('[21]Récolte_N'!$H$22)=TRUE,"",'[21]Récolte_N'!$H$22)</f>
        <v>42000</v>
      </c>
      <c r="R21" s="243">
        <f>'[3]TO'!$AI177</f>
        <v>37583.9</v>
      </c>
      <c r="T21"/>
      <c r="U21"/>
    </row>
    <row r="22" spans="1:21" ht="13.5" customHeight="1">
      <c r="A22" s="244" t="s">
        <v>37</v>
      </c>
      <c r="B22" s="234">
        <f>IF(ISERROR('[22]Récolte_N'!$F$22)=TRUE,"",'[22]Récolte_N'!$F$22)</f>
        <v>640</v>
      </c>
      <c r="C22" s="235">
        <f>IF(OR(B22="",B22=0),"",(D22/B22)*10)</f>
        <v>20.3125</v>
      </c>
      <c r="D22" s="236">
        <f>IF(ISERROR('[22]Récolte_N'!$H$22)=TRUE,"",'[22]Récolte_N'!$H$22)</f>
        <v>1300</v>
      </c>
      <c r="E22" s="246">
        <f t="shared" si="5"/>
        <v>1400</v>
      </c>
      <c r="F22" s="234">
        <f>IF(ISERROR('[22]Récolte_N'!$I$22)=TRUE,"",'[22]Récolte_N'!$I$22)</f>
        <v>1220</v>
      </c>
      <c r="G22" s="247">
        <f t="shared" si="6"/>
        <v>960.2</v>
      </c>
      <c r="H22" s="237">
        <f t="shared" si="4"/>
        <v>0.2705686315350968</v>
      </c>
      <c r="I22" s="238">
        <f t="shared" si="1"/>
        <v>80</v>
      </c>
      <c r="J22" s="248">
        <f t="shared" si="7"/>
        <v>439.79999999999995</v>
      </c>
      <c r="K22" s="240">
        <f t="shared" si="2"/>
        <v>0.06557377049180328</v>
      </c>
      <c r="L22" s="240">
        <f t="shared" si="2"/>
        <v>0.45802957717142256</v>
      </c>
      <c r="M22" s="241"/>
      <c r="N22" s="245" t="s">
        <v>37</v>
      </c>
      <c r="O22" s="234">
        <f>IF(ISERROR('[23]Récolte_N'!$F$22)=TRUE,"",'[23]Récolte_N'!$F$22)</f>
        <v>600</v>
      </c>
      <c r="P22" s="234">
        <f>IF(OR(O22="",O22=0),"",(Q22/O22)*10)</f>
        <v>23.333333333333336</v>
      </c>
      <c r="Q22" s="236">
        <f>IF(ISERROR('[23]Récolte_N'!$H$22)=TRUE,"",'[23]Récolte_N'!$H$22)</f>
        <v>1400</v>
      </c>
      <c r="R22" s="243">
        <f>'[3]TO'!$AI178</f>
        <v>960.2</v>
      </c>
      <c r="T22"/>
      <c r="U22"/>
    </row>
    <row r="23" spans="1:21" ht="13.5" customHeight="1">
      <c r="A23" s="244" t="s">
        <v>22</v>
      </c>
      <c r="B23" s="234">
        <f>IF(ISERROR('[24]Récolte_N'!$F$22)=TRUE,"",'[24]Récolte_N'!$F$22)</f>
        <v>151</v>
      </c>
      <c r="C23" s="235">
        <f t="shared" si="0"/>
        <v>23.900662251655625</v>
      </c>
      <c r="D23" s="236">
        <f>IF(ISERROR('[24]Récolte_N'!$H$22)=TRUE,"",'[24]Récolte_N'!$H$22)</f>
        <v>360.9</v>
      </c>
      <c r="E23" s="246">
        <f t="shared" si="5"/>
        <v>358.1</v>
      </c>
      <c r="F23" s="249">
        <f>IF(ISERROR('[24]Récolte_N'!$I$22)=TRUE,"",'[24]Récolte_N'!$I$22)</f>
        <v>185</v>
      </c>
      <c r="G23" s="247">
        <f t="shared" si="6"/>
        <v>220.7</v>
      </c>
      <c r="H23" s="237">
        <f t="shared" si="4"/>
        <v>-0.16175804259175341</v>
      </c>
      <c r="I23" s="238">
        <f t="shared" si="1"/>
        <v>175.89999999999998</v>
      </c>
      <c r="J23" s="248">
        <f t="shared" si="7"/>
        <v>137.40000000000003</v>
      </c>
      <c r="K23" s="240">
        <f t="shared" si="2"/>
        <v>0.9508108108108106</v>
      </c>
      <c r="L23" s="240">
        <f t="shared" si="2"/>
        <v>0.6225645672859087</v>
      </c>
      <c r="M23" s="241"/>
      <c r="N23" s="245" t="s">
        <v>22</v>
      </c>
      <c r="O23" s="234">
        <f>IF(ISERROR('[25]Récolte_N'!$F$22)=TRUE,"",'[25]Récolte_N'!$F$22)</f>
        <v>151</v>
      </c>
      <c r="P23" s="234">
        <f aca="true" t="shared" si="8" ref="P23:P31">IF(OR(O23="",O23=0),"",(Q23/O23)*10)</f>
        <v>23.715231788079475</v>
      </c>
      <c r="Q23" s="236">
        <f>IF(ISERROR('[25]Récolte_N'!$H$22)=TRUE,"",'[25]Récolte_N'!$H$22)</f>
        <v>358.1</v>
      </c>
      <c r="R23" s="243">
        <f>'[3]TO'!$AI179</f>
        <v>220.7</v>
      </c>
      <c r="T23"/>
      <c r="U23"/>
    </row>
    <row r="24" spans="1:21" ht="13.5" customHeight="1">
      <c r="A24" s="244" t="s">
        <v>23</v>
      </c>
      <c r="B24" s="234">
        <f>IF(ISERROR('[26]Récolte_N'!$F$22)=TRUE,"",'[26]Récolte_N'!$F$22)</f>
        <v>27925</v>
      </c>
      <c r="C24" s="235">
        <f t="shared" si="0"/>
        <v>27.650850492390333</v>
      </c>
      <c r="D24" s="236">
        <f>IF(ISERROR('[26]Récolte_N'!$H$22)=TRUE,"",'[26]Récolte_N'!$H$22)</f>
        <v>77215</v>
      </c>
      <c r="E24" s="246">
        <f t="shared" si="5"/>
        <v>93795</v>
      </c>
      <c r="F24" s="234">
        <f>IF(ISERROR('[26]Récolte_N'!$I$22)=TRUE,"",'[26]Récolte_N'!$I$22)</f>
        <v>69000</v>
      </c>
      <c r="G24" s="247">
        <f t="shared" si="6"/>
        <v>87750.3</v>
      </c>
      <c r="H24" s="237">
        <f t="shared" si="4"/>
        <v>-0.21367790195589076</v>
      </c>
      <c r="I24" s="238">
        <f t="shared" si="1"/>
        <v>8215</v>
      </c>
      <c r="J24" s="248">
        <f t="shared" si="7"/>
        <v>6044.699999999997</v>
      </c>
      <c r="K24" s="240">
        <f t="shared" si="2"/>
        <v>0.11905797101449275</v>
      </c>
      <c r="L24" s="240">
        <f t="shared" si="2"/>
        <v>0.06888523458039456</v>
      </c>
      <c r="M24" s="241"/>
      <c r="N24" s="245" t="s">
        <v>23</v>
      </c>
      <c r="O24" s="234">
        <f>IF(ISERROR('[27]Récolte_N'!$F$22)=TRUE,"",'[27]Récolte_N'!$F$22)</f>
        <v>40875</v>
      </c>
      <c r="P24" s="234">
        <f t="shared" si="8"/>
        <v>22.946788990825688</v>
      </c>
      <c r="Q24" s="236">
        <f>IF(ISERROR('[27]Récolte_N'!$H$22)=TRUE,"",'[27]Récolte_N'!$H$22)</f>
        <v>93795</v>
      </c>
      <c r="R24" s="243">
        <f>'[3]TO'!$AI180</f>
        <v>87750.3</v>
      </c>
      <c r="T24"/>
      <c r="U24"/>
    </row>
    <row r="25" spans="1:21" ht="13.5" customHeight="1">
      <c r="A25" s="244" t="s">
        <v>24</v>
      </c>
      <c r="B25" s="234">
        <f>IF(ISERROR('[28]Récolte_N'!$F$22)=TRUE,"",'[28]Récolte_N'!$F$22)</f>
        <v>78600</v>
      </c>
      <c r="C25" s="235">
        <f t="shared" si="0"/>
        <v>22.900763358778626</v>
      </c>
      <c r="D25" s="236">
        <f>IF(ISERROR('[28]Récolte_N'!$H$22)=TRUE,"",'[28]Récolte_N'!$H$22)</f>
        <v>180000</v>
      </c>
      <c r="E25" s="246">
        <f t="shared" si="5"/>
        <v>243000</v>
      </c>
      <c r="F25" s="234">
        <f>IF(ISERROR('[28]Récolte_N'!$I$22)=TRUE,"",'[28]Récolte_N'!$I$22)</f>
        <v>170000</v>
      </c>
      <c r="G25" s="247">
        <f t="shared" si="6"/>
        <v>214989.5</v>
      </c>
      <c r="H25" s="237">
        <f t="shared" si="4"/>
        <v>-0.2092637082276111</v>
      </c>
      <c r="I25" s="238">
        <f t="shared" si="1"/>
        <v>10000</v>
      </c>
      <c r="J25" s="248">
        <f t="shared" si="7"/>
        <v>28010.5</v>
      </c>
      <c r="K25" s="240">
        <f t="shared" si="2"/>
        <v>0.058823529411764705</v>
      </c>
      <c r="L25" s="240">
        <f t="shared" si="2"/>
        <v>0.13028775823935587</v>
      </c>
      <c r="M25" s="241"/>
      <c r="N25" s="245" t="s">
        <v>24</v>
      </c>
      <c r="O25" s="234">
        <f>IF(ISERROR('[29]Récolte_N'!$F$22)=TRUE,"",'[29]Récolte_N'!$F$22)</f>
        <v>107900</v>
      </c>
      <c r="P25" s="234">
        <f t="shared" si="8"/>
        <v>22.52085264133457</v>
      </c>
      <c r="Q25" s="236">
        <f>IF(ISERROR('[29]Récolte_N'!$H$22)=TRUE,"",'[29]Récolte_N'!$H$22)</f>
        <v>243000</v>
      </c>
      <c r="R25" s="243">
        <f>'[3]TO'!$AI181</f>
        <v>214989.5</v>
      </c>
      <c r="T25"/>
      <c r="U25"/>
    </row>
    <row r="26" spans="1:21" ht="13.5" customHeight="1">
      <c r="A26" s="244" t="s">
        <v>25</v>
      </c>
      <c r="B26" s="234">
        <f>IF(ISERROR('[30]Récolte_N'!$F$22)=TRUE,"",'[30]Récolte_N'!$F$22)</f>
        <v>2350</v>
      </c>
      <c r="C26" s="235">
        <f t="shared" si="0"/>
        <v>30</v>
      </c>
      <c r="D26" s="236">
        <f>IF(ISERROR('[30]Récolte_N'!$H$22)=TRUE,"",'[30]Récolte_N'!$H$22)</f>
        <v>7050</v>
      </c>
      <c r="E26" s="246">
        <f t="shared" si="5"/>
        <v>9570</v>
      </c>
      <c r="F26" s="234">
        <f>IF(ISERROR('[30]Récolte_N'!$I$22)=TRUE,"",'[30]Récolte_N'!$I$22)</f>
        <v>6500</v>
      </c>
      <c r="G26" s="247">
        <f t="shared" si="6"/>
        <v>8006.6</v>
      </c>
      <c r="H26" s="237">
        <f t="shared" si="4"/>
        <v>-0.18816975994804286</v>
      </c>
      <c r="I26" s="238">
        <f t="shared" si="1"/>
        <v>550</v>
      </c>
      <c r="J26" s="248">
        <f t="shared" si="7"/>
        <v>1563.3999999999996</v>
      </c>
      <c r="K26" s="240">
        <f t="shared" si="2"/>
        <v>0.08461538461538462</v>
      </c>
      <c r="L26" s="240">
        <f t="shared" si="2"/>
        <v>0.19526390727649684</v>
      </c>
      <c r="M26" s="241"/>
      <c r="N26" s="245" t="s">
        <v>25</v>
      </c>
      <c r="O26" s="234">
        <f>IF(ISERROR('[31]Récolte_N'!$F$22)=TRUE,"",'[31]Récolte_N'!$F$22)</f>
        <v>3300</v>
      </c>
      <c r="P26" s="234">
        <f t="shared" si="8"/>
        <v>29</v>
      </c>
      <c r="Q26" s="236">
        <f>IF(ISERROR('[31]Récolte_N'!$H$22)=TRUE,"",'[31]Récolte_N'!$H$22)</f>
        <v>9570</v>
      </c>
      <c r="R26" s="243">
        <f>'[3]TO'!$AI182</f>
        <v>8006.6</v>
      </c>
      <c r="T26"/>
      <c r="U26"/>
    </row>
    <row r="27" spans="1:21" ht="13.5" customHeight="1">
      <c r="A27" s="244" t="s">
        <v>26</v>
      </c>
      <c r="B27" s="234">
        <f>IF(ISERROR('[32]Récolte_N'!$F$22)=TRUE,"",'[32]Récolte_N'!$F$22)</f>
        <v>157990</v>
      </c>
      <c r="C27" s="235">
        <f t="shared" si="0"/>
        <v>24.63928096714982</v>
      </c>
      <c r="D27" s="236">
        <f>IF(ISERROR('[32]Récolte_N'!$H$22)=TRUE,"",'[32]Récolte_N'!$H$22)</f>
        <v>389276</v>
      </c>
      <c r="E27" s="246">
        <f t="shared" si="5"/>
        <v>391016</v>
      </c>
      <c r="F27" s="234">
        <f>IF(ISERROR('[32]Récolte_N'!$I$22)=TRUE,"",'[32]Récolte_N'!$I$22)</f>
        <v>370000</v>
      </c>
      <c r="G27" s="247">
        <f t="shared" si="6"/>
        <v>358455.2</v>
      </c>
      <c r="H27" s="237">
        <f t="shared" si="4"/>
        <v>0.03220709310396397</v>
      </c>
      <c r="I27" s="238">
        <f t="shared" si="1"/>
        <v>19276</v>
      </c>
      <c r="J27" s="248">
        <f t="shared" si="7"/>
        <v>32560.79999999999</v>
      </c>
      <c r="K27" s="240">
        <f t="shared" si="2"/>
        <v>0.0520972972972973</v>
      </c>
      <c r="L27" s="240">
        <f t="shared" si="2"/>
        <v>0.09083645599226901</v>
      </c>
      <c r="M27" s="241"/>
      <c r="N27" s="245" t="s">
        <v>26</v>
      </c>
      <c r="O27" s="234">
        <f>IF(ISERROR('[33]Récolte_N'!$F$22)=TRUE,"",'[33]Récolte_N'!$F$22)</f>
        <v>197960</v>
      </c>
      <c r="P27" s="234">
        <f t="shared" si="8"/>
        <v>19.752273186502322</v>
      </c>
      <c r="Q27" s="236">
        <f>IF(ISERROR('[33]Récolte_N'!$H$22)=TRUE,"",'[33]Récolte_N'!$H$22)</f>
        <v>391016</v>
      </c>
      <c r="R27" s="243">
        <f>'[3]TO'!$AI183</f>
        <v>358455.2</v>
      </c>
      <c r="T27"/>
      <c r="U27"/>
    </row>
    <row r="28" spans="1:21" ht="13.5" customHeight="1">
      <c r="A28" s="244" t="s">
        <v>27</v>
      </c>
      <c r="B28" s="234">
        <f>IF(ISERROR('[34]Récolte_N'!$F$22)=TRUE,"",'[34]Récolte_N'!$F$22)</f>
        <v>200</v>
      </c>
      <c r="C28" s="235">
        <f t="shared" si="0"/>
        <v>24</v>
      </c>
      <c r="D28" s="236">
        <f>IF(ISERROR('[34]Récolte_N'!$H$22)=TRUE,"",'[34]Récolte_N'!$H$22)</f>
        <v>480</v>
      </c>
      <c r="E28" s="246">
        <f t="shared" si="5"/>
        <v>750</v>
      </c>
      <c r="F28" s="234">
        <f>IF(ISERROR('[34]Récolte_N'!$I$22)=TRUE,"",'[34]Récolte_N'!$I$22)</f>
        <v>350</v>
      </c>
      <c r="G28" s="247">
        <f t="shared" si="6"/>
        <v>622.9</v>
      </c>
      <c r="H28" s="237">
        <f t="shared" si="4"/>
        <v>-0.43811205650987317</v>
      </c>
      <c r="I28" s="238">
        <f t="shared" si="1"/>
        <v>130</v>
      </c>
      <c r="J28" s="248">
        <f t="shared" si="7"/>
        <v>127.10000000000002</v>
      </c>
      <c r="K28" s="240">
        <f t="shared" si="2"/>
        <v>0.37142857142857144</v>
      </c>
      <c r="L28" s="240">
        <f t="shared" si="2"/>
        <v>0.20404559319312895</v>
      </c>
      <c r="M28" s="241"/>
      <c r="N28" s="245" t="s">
        <v>27</v>
      </c>
      <c r="O28" s="234">
        <f>IF(ISERROR('[35]Récolte_N'!$F$22)=TRUE,"",'[35]Récolte_N'!$F$22)</f>
        <v>300</v>
      </c>
      <c r="P28" s="234">
        <f t="shared" si="8"/>
        <v>25</v>
      </c>
      <c r="Q28" s="236">
        <f>IF(ISERROR('[35]Récolte_N'!$H$22)=TRUE,"",'[35]Récolte_N'!$H$22)</f>
        <v>750</v>
      </c>
      <c r="R28" s="243">
        <f>'[3]TO'!$AI184</f>
        <v>622.9</v>
      </c>
      <c r="T28"/>
      <c r="U28"/>
    </row>
    <row r="29" spans="1:18" ht="12.75">
      <c r="A29" s="244" t="s">
        <v>38</v>
      </c>
      <c r="B29" s="234">
        <f>IF(ISERROR('[36]Récolte_N'!$F$22)=TRUE,"",'[36]Récolte_N'!$F$22)</f>
        <v>750</v>
      </c>
      <c r="C29" s="235">
        <f t="shared" si="0"/>
        <v>25.8</v>
      </c>
      <c r="D29" s="236">
        <f>IF(ISERROR('[36]Récolte_N'!$H$22)=TRUE,"",'[36]Récolte_N'!$H$22)</f>
        <v>1935</v>
      </c>
      <c r="E29" s="246">
        <f t="shared" si="5"/>
        <v>4280</v>
      </c>
      <c r="F29" s="234">
        <f>IF(ISERROR('[36]Récolte_N'!$I$22)=TRUE,"",'[36]Récolte_N'!$I$22)</f>
        <v>1935</v>
      </c>
      <c r="G29" s="247">
        <f t="shared" si="6"/>
        <v>3166.2</v>
      </c>
      <c r="H29" s="237">
        <f t="shared" si="4"/>
        <v>-0.38885730528709495</v>
      </c>
      <c r="I29" s="238">
        <f t="shared" si="1"/>
        <v>0</v>
      </c>
      <c r="J29" s="248">
        <f t="shared" si="7"/>
        <v>1113.8000000000002</v>
      </c>
      <c r="K29" s="240">
        <f t="shared" si="2"/>
        <v>0</v>
      </c>
      <c r="L29" s="240">
        <f t="shared" si="2"/>
        <v>0.3517781567809994</v>
      </c>
      <c r="N29" s="245" t="s">
        <v>38</v>
      </c>
      <c r="O29" s="234">
        <f>IF(ISERROR('[37]Récolte_N'!$F$22)=TRUE,"",'[37]Récolte_N'!$F$22)</f>
        <v>1600</v>
      </c>
      <c r="P29" s="234">
        <f t="shared" si="8"/>
        <v>26.75</v>
      </c>
      <c r="Q29" s="236">
        <f>IF(ISERROR('[37]Récolte_N'!$H$22)=TRUE,"",'[37]Récolte_N'!$H$22)</f>
        <v>4280</v>
      </c>
      <c r="R29" s="243">
        <f>'[3]TO'!$AI185</f>
        <v>3166.2</v>
      </c>
    </row>
    <row r="30" spans="1:18" ht="12.75">
      <c r="A30" s="244" t="s">
        <v>28</v>
      </c>
      <c r="B30" s="234">
        <f>IF(ISERROR('[38]Récolte_N'!$F$22)=TRUE,"",'[38]Récolte_N'!$F$22)</f>
        <v>203639</v>
      </c>
      <c r="C30" s="235">
        <f t="shared" si="0"/>
        <v>22.30794199539381</v>
      </c>
      <c r="D30" s="236">
        <f>IF(ISERROR('[38]Récolte_N'!$H$22)=TRUE,"",'[38]Récolte_N'!$H$22)</f>
        <v>454276.7</v>
      </c>
      <c r="E30" s="246">
        <f t="shared" si="5"/>
        <v>383743</v>
      </c>
      <c r="F30" s="234">
        <f>IF(ISERROR('[38]Récolte_N'!$I$22)=TRUE,"",'[38]Récolte_N'!$I$22)</f>
        <v>400000</v>
      </c>
      <c r="G30" s="247">
        <f t="shared" si="6"/>
        <v>366401.7</v>
      </c>
      <c r="H30" s="237">
        <f t="shared" si="4"/>
        <v>0.09169799157591241</v>
      </c>
      <c r="I30" s="238">
        <f t="shared" si="1"/>
        <v>54276.70000000001</v>
      </c>
      <c r="J30" s="239">
        <f>Q30-G30</f>
        <v>17341.29999999999</v>
      </c>
      <c r="K30" s="240">
        <f t="shared" si="2"/>
        <v>0.13569175000000003</v>
      </c>
      <c r="L30" s="240">
        <f t="shared" si="2"/>
        <v>0.04732865595328839</v>
      </c>
      <c r="M30"/>
      <c r="N30" s="245" t="s">
        <v>28</v>
      </c>
      <c r="O30" s="234">
        <f>IF(ISERROR('[39]Récolte_N'!$F$22)=TRUE,"",'[39]Récolte_N'!$F$22)</f>
        <v>213191</v>
      </c>
      <c r="P30" s="234">
        <f t="shared" si="8"/>
        <v>17.999962474963766</v>
      </c>
      <c r="Q30" s="236">
        <f>IF(ISERROR('[39]Récolte_N'!$H$22)=TRUE,"",'[39]Récolte_N'!$H$22)</f>
        <v>383743</v>
      </c>
      <c r="R30" s="243">
        <f>'[3]TO'!$AI186</f>
        <v>366401.7</v>
      </c>
    </row>
    <row r="31" spans="1:18" ht="12.75">
      <c r="A31" s="244" t="s">
        <v>29</v>
      </c>
      <c r="B31" s="234">
        <f>IF(ISERROR('[40]Récolte_N'!$F$22)=TRUE,"",'[40]Récolte_N'!$F$22)</f>
        <v>26500</v>
      </c>
      <c r="C31" s="235">
        <f t="shared" si="0"/>
        <v>20</v>
      </c>
      <c r="D31" s="236">
        <f>IF(ISERROR('[40]Récolte_N'!$H$22)=TRUE,"",'[40]Récolte_N'!$H$22)</f>
        <v>53000</v>
      </c>
      <c r="E31" s="236">
        <f>Q31</f>
        <v>49605</v>
      </c>
      <c r="F31" s="234">
        <f>IF(ISERROR('[40]Récolte_N'!$I$22)=TRUE,"",'[40]Récolte_N'!$I$22)</f>
        <v>43700</v>
      </c>
      <c r="G31" s="234">
        <f>R31</f>
        <v>43046</v>
      </c>
      <c r="H31" s="237">
        <f t="shared" si="4"/>
        <v>0.01519304929610188</v>
      </c>
      <c r="I31" s="238">
        <f t="shared" si="1"/>
        <v>9300</v>
      </c>
      <c r="J31" s="239">
        <f>Q31-G31</f>
        <v>6559</v>
      </c>
      <c r="K31" s="240">
        <f t="shared" si="2"/>
        <v>0.2128146453089245</v>
      </c>
      <c r="L31" s="240">
        <f t="shared" si="2"/>
        <v>0.1523718812433211</v>
      </c>
      <c r="N31" s="245" t="s">
        <v>29</v>
      </c>
      <c r="O31" s="234">
        <f>IF(ISERROR('[41]Récolte_N'!$F$22)=TRUE,"",'[41]Récolte_N'!$F$22)</f>
        <v>27400</v>
      </c>
      <c r="P31" s="234">
        <f t="shared" si="8"/>
        <v>18.104014598540147</v>
      </c>
      <c r="Q31" s="236">
        <f>IF(ISERROR('[41]Récolte_N'!$H$22)=TRUE,"",'[41]Récolte_N'!$H$22)</f>
        <v>49605</v>
      </c>
      <c r="R31" s="243">
        <f>'[3]TO'!$AI187</f>
        <v>43046</v>
      </c>
    </row>
    <row r="32" spans="1:18" ht="12.75">
      <c r="A32" s="197"/>
      <c r="B32" s="250"/>
      <c r="C32" s="251"/>
      <c r="D32" s="252"/>
      <c r="E32" s="253"/>
      <c r="F32" s="254"/>
      <c r="G32" s="255"/>
      <c r="H32" s="256"/>
      <c r="I32" s="257"/>
      <c r="J32" s="258"/>
      <c r="K32" s="240"/>
      <c r="L32" s="240"/>
      <c r="N32" s="206"/>
      <c r="O32" s="259"/>
      <c r="P32" s="259"/>
      <c r="Q32" s="259"/>
      <c r="R32" s="260"/>
    </row>
    <row r="33" spans="1:18" ht="15.75" thickBot="1">
      <c r="A33" s="261" t="s">
        <v>30</v>
      </c>
      <c r="B33" s="262">
        <f>IF(SUM(B12:B31)=0,"",SUM(B12:B31))</f>
        <v>658795</v>
      </c>
      <c r="C33" s="263">
        <f>IF(OR(B33="",B33=0),"",(D33/B33)*10)</f>
        <v>23.863608558049165</v>
      </c>
      <c r="D33" s="262">
        <f>IF(SUM(D12:D31)=0,"",SUM(D12:D31))</f>
        <v>1572122.5999999999</v>
      </c>
      <c r="E33" s="264">
        <f>IF(SUM(E12:E31)=0,"",SUM(E12:E31))</f>
        <v>1536717.1</v>
      </c>
      <c r="F33" s="265">
        <f>IF(SUM(F12:F31)=0,"",SUM(F12:F31))</f>
        <v>1429490</v>
      </c>
      <c r="G33" s="266">
        <f>IF(SUM(G12:G31)=0,"",SUM(G12:G31))</f>
        <v>1405778.4000000001</v>
      </c>
      <c r="H33" s="267">
        <f>IF(OR(F33=0,F33=""),"",(F33/G33)-1)</f>
        <v>0.01686723881943264</v>
      </c>
      <c r="I33" s="268" t="e">
        <f>SUM(I12:I31)</f>
        <v>#VALUE!</v>
      </c>
      <c r="J33" s="269" t="e">
        <f>SUM(J12:J31)</f>
        <v>#VALUE!</v>
      </c>
      <c r="K33" s="240" t="e">
        <f t="shared" si="2"/>
        <v>#VALUE!</v>
      </c>
      <c r="L33" s="240" t="e">
        <f t="shared" si="2"/>
        <v>#VALUE!</v>
      </c>
      <c r="N33" s="270" t="s">
        <v>30</v>
      </c>
      <c r="O33" s="271">
        <f>IF(SUM(O12:O31)=0,"",SUM(O12:O31))</f>
        <v>770147</v>
      </c>
      <c r="P33" s="272">
        <f>IF(OR(O33="",O33=0),"",(Q33/O33)*10)</f>
        <v>19.953555619901138</v>
      </c>
      <c r="Q33" s="268">
        <f>IF(SUM(Q12:Q31)=0,"",SUM(Q12:Q31))</f>
        <v>1536717.1</v>
      </c>
      <c r="R33" s="273">
        <f>IF(SUM(R12:R31)=0,"",SUM(R12:R31))</f>
        <v>1405778.4000000001</v>
      </c>
    </row>
    <row r="34" spans="1:9" ht="13.5" thickTop="1">
      <c r="A34" s="274" t="s">
        <v>66</v>
      </c>
      <c r="B34" s="275"/>
      <c r="C34" s="275"/>
      <c r="D34" s="275"/>
      <c r="E34" s="275"/>
      <c r="F34" s="275"/>
      <c r="G34" s="276"/>
      <c r="H34" s="277"/>
      <c r="I34" s="278"/>
    </row>
    <row r="35" spans="1:9" ht="12.75">
      <c r="A35" s="279" t="s">
        <v>31</v>
      </c>
      <c r="B35" s="280">
        <f>O33</f>
        <v>770147</v>
      </c>
      <c r="C35" s="280">
        <f>(D35/B35)*10</f>
        <v>19.953555619901138</v>
      </c>
      <c r="D35" s="280">
        <f>Q33</f>
        <v>1536717.1</v>
      </c>
      <c r="F35" s="280">
        <f>$G$33</f>
        <v>1405778.4000000001</v>
      </c>
      <c r="G35" s="276"/>
      <c r="H35" s="277"/>
      <c r="I35" s="278"/>
    </row>
    <row r="36" spans="1:9" ht="12.75">
      <c r="A36" s="279" t="s">
        <v>32</v>
      </c>
      <c r="B36" s="281"/>
      <c r="C36" s="282"/>
      <c r="D36" s="281"/>
      <c r="F36" s="281"/>
      <c r="G36" s="276"/>
      <c r="H36" s="277"/>
      <c r="I36" s="278"/>
    </row>
    <row r="37" spans="1:9" ht="12.75">
      <c r="A37" s="279" t="s">
        <v>33</v>
      </c>
      <c r="B37" s="283">
        <f>IF(OR(B33="",B33=0),"",(B33/B35)-1)</f>
        <v>-0.14458538434870227</v>
      </c>
      <c r="C37" s="283">
        <f>IF(OR(C33="",C33=0),"",(C33/C35)-1)</f>
        <v>0.1959577036108915</v>
      </c>
      <c r="D37" s="283">
        <f>IF(OR(D33="",D33=0),"",(D33/D35)-1)</f>
        <v>0.02303969936951944</v>
      </c>
      <c r="F37" s="283">
        <f>IF(OR(F33="",F33=0),"",(F33/F35)-1)</f>
        <v>0.01686723881943264</v>
      </c>
      <c r="G37" s="276"/>
      <c r="H37" s="277"/>
      <c r="I37" s="278"/>
    </row>
    <row r="38" ht="13.5" thickBot="1"/>
    <row r="39" spans="1:7" ht="12.75">
      <c r="A39" s="319" t="s">
        <v>0</v>
      </c>
      <c r="B39" s="284" t="s">
        <v>4</v>
      </c>
      <c r="C39" s="285" t="s">
        <v>4</v>
      </c>
      <c r="D39" s="286" t="s">
        <v>4</v>
      </c>
      <c r="E39" s="286" t="s">
        <v>4</v>
      </c>
      <c r="F39" s="287" t="s">
        <v>45</v>
      </c>
      <c r="G39" s="320" t="s">
        <v>46</v>
      </c>
    </row>
    <row r="40" spans="1:13" ht="12.75">
      <c r="A40" s="321"/>
      <c r="B40" s="288" t="s">
        <v>47</v>
      </c>
      <c r="C40" s="289" t="s">
        <v>47</v>
      </c>
      <c r="D40" s="290" t="s">
        <v>47</v>
      </c>
      <c r="E40" s="290" t="s">
        <v>47</v>
      </c>
      <c r="F40" s="291" t="s">
        <v>48</v>
      </c>
      <c r="G40" s="322" t="s">
        <v>49</v>
      </c>
      <c r="K40" s="292"/>
      <c r="L40" s="292"/>
      <c r="M40" s="292"/>
    </row>
    <row r="41" spans="1:13" ht="12.75">
      <c r="A41" s="321"/>
      <c r="B41" s="293" t="s">
        <v>60</v>
      </c>
      <c r="C41" s="294" t="s">
        <v>61</v>
      </c>
      <c r="D41" s="295" t="s">
        <v>60</v>
      </c>
      <c r="E41" s="295" t="s">
        <v>61</v>
      </c>
      <c r="F41" s="291" t="s">
        <v>50</v>
      </c>
      <c r="G41" s="322" t="s">
        <v>14</v>
      </c>
      <c r="K41" s="292"/>
      <c r="L41" s="296"/>
      <c r="M41" s="292"/>
    </row>
    <row r="42" spans="1:13" ht="12.75">
      <c r="A42" s="323"/>
      <c r="B42" s="297" t="s">
        <v>51</v>
      </c>
      <c r="C42" s="298" t="s">
        <v>51</v>
      </c>
      <c r="D42" s="299" t="s">
        <v>52</v>
      </c>
      <c r="E42" s="299" t="s">
        <v>52</v>
      </c>
      <c r="F42" s="300" t="s">
        <v>47</v>
      </c>
      <c r="G42" s="324"/>
      <c r="H42" s="301"/>
      <c r="K42" s="292"/>
      <c r="L42" s="296"/>
      <c r="M42" s="292"/>
    </row>
    <row r="43" spans="1:13" ht="12.75">
      <c r="A43" s="321" t="s">
        <v>15</v>
      </c>
      <c r="B43" s="302">
        <f>'[42]TO'!$AI168</f>
        <v>130560.2</v>
      </c>
      <c r="C43" s="303">
        <f>'[3]TO'!$AB168</f>
        <v>87792.2</v>
      </c>
      <c r="D43" s="304">
        <f aca="true" t="shared" si="9" ref="D43:E62">IF(OR(F12="",F12=0),"",B43/F12)</f>
        <v>0.7903159806295399</v>
      </c>
      <c r="E43" s="305">
        <f t="shared" si="9"/>
        <v>0.7344114022899275</v>
      </c>
      <c r="F43" s="306">
        <f aca="true" t="shared" si="10" ref="F43:F64">IF(OR(D43="",D43=0),"",(D43-E43)*100)</f>
        <v>5.590457833961238</v>
      </c>
      <c r="G43" s="325">
        <f aca="true" t="shared" si="11" ref="G43:G62">IF(D12="","",(F12/D12))</f>
        <v>0.9345212841182294</v>
      </c>
      <c r="K43" s="292"/>
      <c r="L43" s="296"/>
      <c r="M43" s="292"/>
    </row>
    <row r="44" spans="1:13" ht="12.75">
      <c r="A44" s="321" t="s">
        <v>39</v>
      </c>
      <c r="B44" s="303">
        <f>'[42]TO'!$AI169</f>
        <v>23170.2</v>
      </c>
      <c r="C44" s="303">
        <f>'[3]TO'!$AB169</f>
        <v>21373.5</v>
      </c>
      <c r="D44" s="307">
        <f t="shared" si="9"/>
        <v>0.7474258064516129</v>
      </c>
      <c r="E44" s="305">
        <f t="shared" si="9"/>
        <v>0.7378186651017484</v>
      </c>
      <c r="F44" s="306">
        <f t="shared" si="10"/>
        <v>0.9607141349864512</v>
      </c>
      <c r="G44" s="325">
        <f t="shared" si="11"/>
        <v>0.850480109739369</v>
      </c>
      <c r="K44" s="292"/>
      <c r="L44" s="296"/>
      <c r="M44" s="292"/>
    </row>
    <row r="45" spans="1:13" ht="12.75">
      <c r="A45" s="321" t="s">
        <v>16</v>
      </c>
      <c r="B45" s="303">
        <f>'[42]TO'!$AI170</f>
        <v>45948.5</v>
      </c>
      <c r="C45" s="303">
        <f>'[3]TO'!$AB170</f>
        <v>41678.7</v>
      </c>
      <c r="D45" s="307">
        <f t="shared" si="9"/>
        <v>0.91897</v>
      </c>
      <c r="E45" s="308">
        <f t="shared" si="9"/>
        <v>0.8796946300650504</v>
      </c>
      <c r="F45" s="306">
        <f t="shared" si="10"/>
        <v>3.927536993494951</v>
      </c>
      <c r="G45" s="325">
        <f t="shared" si="11"/>
        <v>0.9211495946941783</v>
      </c>
      <c r="K45" s="292"/>
      <c r="L45" s="296"/>
      <c r="M45" s="292"/>
    </row>
    <row r="46" spans="1:13" ht="12.75">
      <c r="A46" s="321" t="s">
        <v>36</v>
      </c>
      <c r="B46" s="303">
        <f>'[42]TO'!$AI171</f>
        <v>5105.5</v>
      </c>
      <c r="C46" s="303">
        <f>'[3]TO'!$AB171</f>
        <v>5172.6</v>
      </c>
      <c r="D46" s="307">
        <f t="shared" si="9"/>
        <v>0.7854615384615384</v>
      </c>
      <c r="E46" s="308">
        <f t="shared" si="9"/>
        <v>0.8490528872985129</v>
      </c>
      <c r="F46" s="306">
        <f t="shared" si="10"/>
        <v>-6.359134883697449</v>
      </c>
      <c r="G46" s="325">
        <f t="shared" si="11"/>
        <v>0.8997785160575859</v>
      </c>
      <c r="K46" s="292"/>
      <c r="L46" s="296"/>
      <c r="M46" s="292"/>
    </row>
    <row r="47" spans="1:13" ht="12.75">
      <c r="A47" s="321" t="s">
        <v>17</v>
      </c>
      <c r="B47" s="303">
        <f>'[42]TO'!$AI172</f>
        <v>0</v>
      </c>
      <c r="C47" s="303">
        <f>'[3]TO'!$AB172</f>
        <v>6.7</v>
      </c>
      <c r="D47" s="307">
        <f t="shared" si="9"/>
      </c>
      <c r="E47" s="308">
        <f t="shared" si="9"/>
        <v>1</v>
      </c>
      <c r="F47" s="306">
        <f t="shared" si="10"/>
      </c>
      <c r="G47" s="325">
        <f t="shared" si="11"/>
      </c>
      <c r="K47" s="292"/>
      <c r="L47" s="296"/>
      <c r="M47" s="292"/>
    </row>
    <row r="48" spans="1:13" ht="12.75">
      <c r="A48" s="321" t="s">
        <v>18</v>
      </c>
      <c r="B48" s="303">
        <f>'[42]TO'!$AI173</f>
        <v>1118.8</v>
      </c>
      <c r="C48" s="303">
        <f>'[3]TO'!$AB173</f>
        <v>1551.3</v>
      </c>
      <c r="D48" s="307">
        <f t="shared" si="9"/>
        <v>0.6581176470588235</v>
      </c>
      <c r="E48" s="308">
        <f t="shared" si="9"/>
        <v>0.8321978434633335</v>
      </c>
      <c r="F48" s="306">
        <f t="shared" si="10"/>
        <v>-17.408019640451002</v>
      </c>
      <c r="G48" s="325">
        <f t="shared" si="11"/>
        <v>0.68</v>
      </c>
      <c r="K48" s="292"/>
      <c r="L48" s="296"/>
      <c r="M48" s="292"/>
    </row>
    <row r="49" spans="1:13" ht="12.75">
      <c r="A49" s="321" t="s">
        <v>19</v>
      </c>
      <c r="B49" s="303">
        <f>'[42]TO'!$AI174</f>
        <v>40667.9</v>
      </c>
      <c r="C49" s="303">
        <f>'[3]TO'!$AB174</f>
        <v>33031.3</v>
      </c>
      <c r="D49" s="307">
        <f t="shared" si="9"/>
        <v>0.9037311111111112</v>
      </c>
      <c r="E49" s="308">
        <f t="shared" si="9"/>
        <v>0.9091817411122244</v>
      </c>
      <c r="F49" s="306">
        <f t="shared" si="10"/>
        <v>-0.5450630001113232</v>
      </c>
      <c r="G49" s="325">
        <f t="shared" si="11"/>
        <v>0.8910891089108911</v>
      </c>
      <c r="K49" s="292"/>
      <c r="L49" s="296"/>
      <c r="M49" s="292"/>
    </row>
    <row r="50" spans="1:13" ht="12.75">
      <c r="A50" s="321" t="s">
        <v>20</v>
      </c>
      <c r="B50" s="303">
        <f>'[42]TO'!$AI175</f>
        <v>10265.4</v>
      </c>
      <c r="C50" s="303">
        <f>'[3]TO'!$AB175</f>
        <v>12679.2</v>
      </c>
      <c r="D50" s="307">
        <f t="shared" si="9"/>
        <v>0.8147142857142857</v>
      </c>
      <c r="E50" s="308">
        <f t="shared" si="9"/>
        <v>0.9198824681684623</v>
      </c>
      <c r="F50" s="306">
        <f t="shared" si="10"/>
        <v>-10.516818245417658</v>
      </c>
      <c r="G50" s="325">
        <f t="shared" si="11"/>
        <v>0.9333333333333333</v>
      </c>
      <c r="K50" s="292"/>
      <c r="L50" s="296"/>
      <c r="M50" s="292"/>
    </row>
    <row r="51" spans="1:13" ht="12.75">
      <c r="A51" s="321" t="s">
        <v>34</v>
      </c>
      <c r="B51" s="303">
        <f>'[42]TO'!$AI176</f>
        <v>27117.7</v>
      </c>
      <c r="C51" s="303">
        <f>'[3]TO'!$AB176</f>
        <v>29296.5</v>
      </c>
      <c r="D51" s="307">
        <f t="shared" si="9"/>
        <v>0.9161385135135135</v>
      </c>
      <c r="E51" s="308">
        <f t="shared" si="9"/>
        <v>0.9570923132711965</v>
      </c>
      <c r="F51" s="306">
        <f t="shared" si="10"/>
        <v>-4.0953799757682985</v>
      </c>
      <c r="G51" s="325">
        <f t="shared" si="11"/>
        <v>0.896969696969697</v>
      </c>
      <c r="K51" s="292"/>
      <c r="L51" s="296"/>
      <c r="M51" s="292"/>
    </row>
    <row r="52" spans="1:13" ht="12.75">
      <c r="A52" s="321" t="s">
        <v>21</v>
      </c>
      <c r="B52" s="303">
        <f>'[42]TO'!$AI177</f>
        <v>23047.9</v>
      </c>
      <c r="C52" s="303">
        <f>'[3]TO'!$AB177</f>
        <v>35172.5</v>
      </c>
      <c r="D52" s="307">
        <f t="shared" si="9"/>
        <v>0.9219160000000001</v>
      </c>
      <c r="E52" s="308">
        <f t="shared" si="9"/>
        <v>0.9358395483172316</v>
      </c>
      <c r="F52" s="306">
        <f t="shared" si="10"/>
        <v>-1.3923548317231527</v>
      </c>
      <c r="G52" s="325">
        <f t="shared" si="11"/>
        <v>0.7575757575757576</v>
      </c>
      <c r="K52" s="292"/>
      <c r="L52" s="296"/>
      <c r="M52" s="292"/>
    </row>
    <row r="53" spans="1:13" ht="12.75">
      <c r="A53" s="321" t="s">
        <v>37</v>
      </c>
      <c r="B53" s="303">
        <f>'[42]TO'!$AI178</f>
        <v>707.6</v>
      </c>
      <c r="C53" s="303">
        <f>'[3]TO'!$AB178</f>
        <v>903.6</v>
      </c>
      <c r="D53" s="307">
        <f t="shared" si="9"/>
        <v>0.5800000000000001</v>
      </c>
      <c r="E53" s="308">
        <f t="shared" si="9"/>
        <v>0.9410539470943553</v>
      </c>
      <c r="F53" s="306">
        <f t="shared" si="10"/>
        <v>-36.10539470943552</v>
      </c>
      <c r="G53" s="325">
        <f t="shared" si="11"/>
        <v>0.9384615384615385</v>
      </c>
      <c r="K53" s="292"/>
      <c r="L53" s="296"/>
      <c r="M53" s="292"/>
    </row>
    <row r="54" spans="1:13" ht="12.75">
      <c r="A54" s="321" t="s">
        <v>22</v>
      </c>
      <c r="B54" s="303">
        <f>'[42]TO'!$AI179</f>
        <v>179.8</v>
      </c>
      <c r="C54" s="303">
        <f>'[3]TO'!$AB179</f>
        <v>206.9</v>
      </c>
      <c r="D54" s="307">
        <f t="shared" si="9"/>
        <v>0.971891891891892</v>
      </c>
      <c r="E54" s="308">
        <f t="shared" si="9"/>
        <v>0.9374716810149525</v>
      </c>
      <c r="F54" s="306">
        <f t="shared" si="10"/>
        <v>3.442021087693947</v>
      </c>
      <c r="G54" s="325">
        <f t="shared" si="11"/>
        <v>0.5126073704627321</v>
      </c>
      <c r="K54" s="292"/>
      <c r="L54" s="296"/>
      <c r="M54" s="292"/>
    </row>
    <row r="55" spans="1:13" ht="12.75">
      <c r="A55" s="321" t="s">
        <v>23</v>
      </c>
      <c r="B55" s="303">
        <f>'[42]TO'!$AI180</f>
        <v>60412.9</v>
      </c>
      <c r="C55" s="303">
        <f>'[3]TO'!$AB180</f>
        <v>65798</v>
      </c>
      <c r="D55" s="307">
        <f t="shared" si="9"/>
        <v>0.8755492753623189</v>
      </c>
      <c r="E55" s="308">
        <f t="shared" si="9"/>
        <v>0.7498321943058884</v>
      </c>
      <c r="F55" s="306">
        <f t="shared" si="10"/>
        <v>12.571708105643042</v>
      </c>
      <c r="G55" s="325">
        <f t="shared" si="11"/>
        <v>0.8936087547756265</v>
      </c>
      <c r="K55" s="292"/>
      <c r="L55" s="296"/>
      <c r="M55" s="292"/>
    </row>
    <row r="56" spans="1:13" ht="12.75">
      <c r="A56" s="321" t="s">
        <v>24</v>
      </c>
      <c r="B56" s="303">
        <f>'[42]TO'!$AI181</f>
        <v>127782.5</v>
      </c>
      <c r="C56" s="303">
        <f>'[3]TO'!$AB181</f>
        <v>139918.8</v>
      </c>
      <c r="D56" s="307">
        <f t="shared" si="9"/>
        <v>0.7516617647058823</v>
      </c>
      <c r="E56" s="308">
        <f t="shared" si="9"/>
        <v>0.6508169003602501</v>
      </c>
      <c r="F56" s="306">
        <f t="shared" si="10"/>
        <v>10.084486434563223</v>
      </c>
      <c r="G56" s="325">
        <f t="shared" si="11"/>
        <v>0.9444444444444444</v>
      </c>
      <c r="K56" s="292"/>
      <c r="L56" s="296"/>
      <c r="M56" s="292"/>
    </row>
    <row r="57" spans="1:13" ht="12.75">
      <c r="A57" s="321" t="s">
        <v>25</v>
      </c>
      <c r="B57" s="303">
        <f>'[42]TO'!$AI182</f>
        <v>6116.4</v>
      </c>
      <c r="C57" s="303">
        <f>'[3]TO'!$AB182</f>
        <v>6889.5</v>
      </c>
      <c r="D57" s="307">
        <f t="shared" si="9"/>
        <v>0.9409846153846153</v>
      </c>
      <c r="E57" s="308">
        <f t="shared" si="9"/>
        <v>0.8604776059750705</v>
      </c>
      <c r="F57" s="306">
        <f t="shared" si="10"/>
        <v>8.050700940954481</v>
      </c>
      <c r="G57" s="325">
        <f t="shared" si="11"/>
        <v>0.9219858156028369</v>
      </c>
      <c r="K57" s="292"/>
      <c r="L57" s="296"/>
      <c r="M57" s="292"/>
    </row>
    <row r="58" spans="1:13" ht="12.75">
      <c r="A58" s="321" t="s">
        <v>26</v>
      </c>
      <c r="B58" s="303">
        <f>'[42]TO'!$AI183</f>
        <v>325640.1</v>
      </c>
      <c r="C58" s="303">
        <f>'[3]TO'!$AB183</f>
        <v>289253.1</v>
      </c>
      <c r="D58" s="307">
        <f t="shared" si="9"/>
        <v>0.8801083783783783</v>
      </c>
      <c r="E58" s="308">
        <f t="shared" si="9"/>
        <v>0.8069435176278653</v>
      </c>
      <c r="F58" s="306">
        <f t="shared" si="10"/>
        <v>7.316486075051298</v>
      </c>
      <c r="G58" s="325">
        <f t="shared" si="11"/>
        <v>0.95048243405707</v>
      </c>
      <c r="K58" s="292"/>
      <c r="L58" s="296"/>
      <c r="M58" s="296"/>
    </row>
    <row r="59" spans="1:13" ht="12.75">
      <c r="A59" s="321" t="s">
        <v>27</v>
      </c>
      <c r="B59" s="303">
        <f>'[42]TO'!$AI184</f>
        <v>194.4</v>
      </c>
      <c r="C59" s="303">
        <f>'[3]TO'!$AB184</f>
        <v>241.3</v>
      </c>
      <c r="D59" s="307">
        <f t="shared" si="9"/>
        <v>0.5554285714285715</v>
      </c>
      <c r="E59" s="308">
        <f t="shared" si="9"/>
        <v>0.38738160218333606</v>
      </c>
      <c r="F59" s="306">
        <f t="shared" si="10"/>
        <v>16.804696924523544</v>
      </c>
      <c r="G59" s="325">
        <f t="shared" si="11"/>
        <v>0.7291666666666666</v>
      </c>
      <c r="K59" s="292"/>
      <c r="L59" s="296"/>
      <c r="M59" s="292"/>
    </row>
    <row r="60" spans="1:13" ht="12.75">
      <c r="A60" s="321" t="s">
        <v>38</v>
      </c>
      <c r="B60" s="303">
        <f>'[42]TO'!$AI185</f>
        <v>1103.9</v>
      </c>
      <c r="C60" s="303">
        <f>'[3]TO'!$AB185</f>
        <v>1612.8</v>
      </c>
      <c r="D60" s="307">
        <f t="shared" si="9"/>
        <v>0.5704909560723515</v>
      </c>
      <c r="E60" s="308">
        <f t="shared" si="9"/>
        <v>0.5093803297328028</v>
      </c>
      <c r="F60" s="306">
        <f t="shared" si="10"/>
        <v>6.111062633954867</v>
      </c>
      <c r="G60" s="325">
        <f t="shared" si="11"/>
        <v>1</v>
      </c>
      <c r="K60" s="292"/>
      <c r="L60" s="296"/>
      <c r="M60" s="292"/>
    </row>
    <row r="61" spans="1:13" ht="12.75">
      <c r="A61" s="321" t="s">
        <v>28</v>
      </c>
      <c r="B61" s="303">
        <f>'[42]TO'!$AI186</f>
        <v>334196.9</v>
      </c>
      <c r="C61" s="303">
        <f>'[3]TO'!$AB186</f>
        <v>239727.2</v>
      </c>
      <c r="D61" s="307">
        <f t="shared" si="9"/>
        <v>0.83549225</v>
      </c>
      <c r="E61" s="308">
        <f t="shared" si="9"/>
        <v>0.6542742569152927</v>
      </c>
      <c r="F61" s="306">
        <f t="shared" si="10"/>
        <v>18.12179930847073</v>
      </c>
      <c r="G61" s="325">
        <f t="shared" si="11"/>
        <v>0.8805206166197825</v>
      </c>
      <c r="K61" s="292"/>
      <c r="L61" s="296"/>
      <c r="M61" s="292"/>
    </row>
    <row r="62" spans="1:13" ht="12.75">
      <c r="A62" s="321" t="s">
        <v>29</v>
      </c>
      <c r="B62" s="303">
        <f>'[42]TO'!$AI187</f>
        <v>34661.6</v>
      </c>
      <c r="C62" s="303">
        <f>'[3]TO'!$AB187</f>
        <v>36102.9</v>
      </c>
      <c r="D62" s="307">
        <f t="shared" si="9"/>
        <v>0.7931716247139587</v>
      </c>
      <c r="E62" s="308">
        <f t="shared" si="9"/>
        <v>0.8387051061654974</v>
      </c>
      <c r="F62" s="306">
        <f t="shared" si="10"/>
        <v>-4.553348145153868</v>
      </c>
      <c r="G62" s="325">
        <f t="shared" si="11"/>
        <v>0.8245283018867925</v>
      </c>
      <c r="K62" s="292"/>
      <c r="L62" s="296"/>
      <c r="M62" s="292"/>
    </row>
    <row r="63" spans="1:13" ht="12.75">
      <c r="A63" s="321"/>
      <c r="B63" s="309"/>
      <c r="C63" s="309"/>
      <c r="D63" s="310"/>
      <c r="E63" s="305">
        <f>IF(OR(G32="",G32=0),"",C63/G32)</f>
      </c>
      <c r="F63" s="306"/>
      <c r="G63" s="325"/>
      <c r="K63" s="292"/>
      <c r="L63" s="296"/>
      <c r="M63" s="292"/>
    </row>
    <row r="64" spans="1:7" ht="13.5" thickBot="1">
      <c r="A64" s="326" t="s">
        <v>30</v>
      </c>
      <c r="B64" s="311">
        <f>IF(SUM(B43:B62)=0,"",SUM(B43:B62))</f>
        <v>1197998.2000000002</v>
      </c>
      <c r="C64" s="311">
        <f>IF(SUM(C43:C62)=0,"",SUM(C43:C62))</f>
        <v>1048408.6</v>
      </c>
      <c r="D64" s="312">
        <f>IF(OR(F33="",F33=0),"",B64/F33)</f>
        <v>0.8380598675051943</v>
      </c>
      <c r="E64" s="313">
        <f>IF(OR(G33="",G33=0),"",C64/G33)</f>
        <v>0.7457851109392489</v>
      </c>
      <c r="F64" s="314">
        <f t="shared" si="10"/>
        <v>9.227475656594542</v>
      </c>
      <c r="G64" s="327">
        <f>IF(D33="","",(F33/D33))</f>
        <v>0.9092738696078793</v>
      </c>
    </row>
  </sheetData>
  <mergeCells count="2">
    <mergeCell ref="B8:E8"/>
    <mergeCell ref="I8:J8"/>
  </mergeCell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selection activeCell="L53" sqref="L53"/>
    </sheetView>
  </sheetViews>
  <sheetFormatPr defaultColWidth="11.421875" defaultRowHeight="12.75"/>
  <cols>
    <col min="1" max="1" width="16.140625" style="170" customWidth="1"/>
    <col min="2" max="2" width="16.140625" style="172" customWidth="1"/>
    <col min="3" max="3" width="16.140625" style="173" customWidth="1"/>
    <col min="4" max="6" width="16.140625" style="172" customWidth="1"/>
    <col min="7" max="7" width="16.140625" style="174" customWidth="1"/>
    <col min="8" max="8" width="16.140625" style="175" customWidth="1"/>
    <col min="9" max="11" width="16.140625" style="170" customWidth="1"/>
    <col min="12" max="12" width="25.8515625" style="170" customWidth="1"/>
    <col min="13" max="16384" width="16.140625" style="170" customWidth="1"/>
  </cols>
  <sheetData>
    <row r="1" ht="12.75">
      <c r="A1" s="171" t="s">
        <v>35</v>
      </c>
    </row>
    <row r="2" spans="1:4" ht="12.75">
      <c r="A2" s="176"/>
      <c r="B2" s="177"/>
      <c r="D2" s="178"/>
    </row>
    <row r="3" ht="15" customHeight="1" hidden="1"/>
    <row r="4" spans="1:4" s="179" customFormat="1" ht="15" customHeight="1" thickBot="1">
      <c r="A4" s="180"/>
      <c r="C4" s="178"/>
      <c r="D4" s="181"/>
    </row>
    <row r="5" spans="1:9" ht="30">
      <c r="A5" s="182" t="s">
        <v>67</v>
      </c>
      <c r="B5" s="182"/>
      <c r="C5" s="183"/>
      <c r="D5" s="184"/>
      <c r="E5" s="184"/>
      <c r="F5" s="184"/>
      <c r="G5" s="184"/>
      <c r="H5" s="185"/>
      <c r="I5" s="186"/>
    </row>
    <row r="6" spans="1:7" ht="15" customHeight="1">
      <c r="A6" s="187"/>
      <c r="B6"/>
      <c r="C6"/>
      <c r="D6"/>
      <c r="E6"/>
      <c r="F6"/>
      <c r="G6"/>
    </row>
    <row r="7" ht="13.5" thickBot="1"/>
    <row r="8" spans="1:16" ht="16.5" thickTop="1">
      <c r="A8" s="328" t="s">
        <v>0</v>
      </c>
      <c r="B8" s="445" t="s">
        <v>1</v>
      </c>
      <c r="C8" s="446"/>
      <c r="D8" s="446"/>
      <c r="E8" s="447"/>
      <c r="F8" s="189" t="s">
        <v>53</v>
      </c>
      <c r="G8" s="189" t="s">
        <v>42</v>
      </c>
      <c r="H8" s="190"/>
      <c r="I8" s="329" t="s">
        <v>3</v>
      </c>
      <c r="J8" s="330"/>
      <c r="L8" s="193" t="s">
        <v>0</v>
      </c>
      <c r="M8" s="194"/>
      <c r="N8" s="195" t="s">
        <v>1</v>
      </c>
      <c r="O8" s="196"/>
      <c r="P8" s="315" t="s">
        <v>42</v>
      </c>
    </row>
    <row r="9" spans="1:16" ht="12.75">
      <c r="A9" s="331"/>
      <c r="B9" s="198" t="s">
        <v>53</v>
      </c>
      <c r="C9" s="199" t="s">
        <v>53</v>
      </c>
      <c r="D9" s="199" t="s">
        <v>53</v>
      </c>
      <c r="E9" s="200" t="s">
        <v>55</v>
      </c>
      <c r="F9" s="201" t="s">
        <v>4</v>
      </c>
      <c r="G9" s="201" t="s">
        <v>4</v>
      </c>
      <c r="H9" s="202" t="s">
        <v>2</v>
      </c>
      <c r="I9" s="332"/>
      <c r="J9" s="333"/>
      <c r="L9" s="206" t="s">
        <v>58</v>
      </c>
      <c r="M9" s="207"/>
      <c r="N9" s="208"/>
      <c r="O9" s="209"/>
      <c r="P9" s="316" t="s">
        <v>4</v>
      </c>
    </row>
    <row r="10" spans="1:16" ht="12" customHeight="1">
      <c r="A10" s="331"/>
      <c r="B10" s="210" t="s">
        <v>5</v>
      </c>
      <c r="C10" s="211" t="s">
        <v>6</v>
      </c>
      <c r="D10" s="212" t="s">
        <v>7</v>
      </c>
      <c r="E10" s="213" t="s">
        <v>7</v>
      </c>
      <c r="F10" s="209" t="s">
        <v>8</v>
      </c>
      <c r="G10" s="209" t="s">
        <v>8</v>
      </c>
      <c r="H10" s="214" t="s">
        <v>14</v>
      </c>
      <c r="I10" s="334" t="s">
        <v>56</v>
      </c>
      <c r="J10" s="335" t="s">
        <v>43</v>
      </c>
      <c r="K10" s="218"/>
      <c r="L10" s="206" t="s">
        <v>59</v>
      </c>
      <c r="M10" s="219" t="s">
        <v>5</v>
      </c>
      <c r="N10" s="220" t="s">
        <v>6</v>
      </c>
      <c r="O10" s="219" t="s">
        <v>7</v>
      </c>
      <c r="P10" s="317" t="s">
        <v>8</v>
      </c>
    </row>
    <row r="11" spans="1:16" ht="12.75">
      <c r="A11" s="336"/>
      <c r="B11" s="222" t="s">
        <v>9</v>
      </c>
      <c r="C11" s="223" t="s">
        <v>10</v>
      </c>
      <c r="D11" s="224" t="s">
        <v>11</v>
      </c>
      <c r="E11" s="225" t="s">
        <v>11</v>
      </c>
      <c r="F11" s="226" t="s">
        <v>12</v>
      </c>
      <c r="G11" s="226" t="s">
        <v>13</v>
      </c>
      <c r="H11" s="227"/>
      <c r="I11" s="337"/>
      <c r="J11" s="338"/>
      <c r="L11" s="232"/>
      <c r="M11" s="226" t="s">
        <v>9</v>
      </c>
      <c r="N11" s="223" t="s">
        <v>10</v>
      </c>
      <c r="O11" s="226" t="s">
        <v>11</v>
      </c>
      <c r="P11" s="318" t="s">
        <v>13</v>
      </c>
    </row>
    <row r="12" spans="1:16" ht="13.5" customHeight="1">
      <c r="A12" s="339" t="s">
        <v>15</v>
      </c>
      <c r="B12" s="234">
        <f>IF(ISERROR('[1]Récolte_N'!$F$25)=TRUE,"",'[1]Récolte_N'!$F$25)</f>
        <v>11945</v>
      </c>
      <c r="C12" s="234">
        <f aca="true" t="shared" si="0" ref="C12:C31">IF(OR(B12="",B12=0),"",(D12/B12)*10)</f>
        <v>31.469233989116784</v>
      </c>
      <c r="D12" s="236">
        <f>IF(ISERROR('[1]Récolte_N'!$H$25)=TRUE,"",'[1]Récolte_N'!$H$25)</f>
        <v>37590</v>
      </c>
      <c r="E12" s="236">
        <f>O12</f>
        <v>15820</v>
      </c>
      <c r="F12" s="340">
        <f>IF(ISERROR('[1]Récolte_N'!$I$25)=TRUE,"",'[1]Récolte_N'!$I$25)</f>
        <v>27300</v>
      </c>
      <c r="G12" s="340">
        <f>P12</f>
        <v>8960.4</v>
      </c>
      <c r="H12" s="237">
        <f>IF(OR(G12=0,G12=""),"",(F12/G12)-1)</f>
        <v>2.046738984866747</v>
      </c>
      <c r="I12" s="238">
        <f>D12-F12</f>
        <v>10290</v>
      </c>
      <c r="J12" s="341">
        <f>O12-G12</f>
        <v>6859.6</v>
      </c>
      <c r="K12" s="241"/>
      <c r="L12" s="342" t="s">
        <v>15</v>
      </c>
      <c r="M12" s="234">
        <f>IF(ISERROR('[2]Récolte_N'!$F$25)=TRUE,"",'[2]Récolte_N'!$F$25)</f>
        <v>6500</v>
      </c>
      <c r="N12" s="234">
        <f aca="true" t="shared" si="1" ref="N12:N19">IF(OR(M12="",M12=0),"",(O12/M12)*10)</f>
        <v>24.33846153846154</v>
      </c>
      <c r="O12" s="236">
        <f>IF(ISERROR('[2]Récolte_N'!$H$25)=TRUE,"",'[2]Récolte_N'!$H$25)</f>
        <v>15820</v>
      </c>
      <c r="P12" s="343">
        <f>'[3]SJ'!$AI168</f>
        <v>8960.4</v>
      </c>
    </row>
    <row r="13" spans="1:16" ht="13.5" customHeight="1">
      <c r="A13" s="344" t="s">
        <v>39</v>
      </c>
      <c r="B13" s="234">
        <f>IF(ISERROR('[4]Récolte_N'!$F$25)=TRUE,"",'[4]Récolte_N'!$F$25)</f>
        <v>387</v>
      </c>
      <c r="C13" s="234">
        <f t="shared" si="0"/>
        <v>25.012919896640827</v>
      </c>
      <c r="D13" s="236">
        <f>IF(ISERROR('[4]Récolte_N'!$H$25)=TRUE,"",'[4]Récolte_N'!$H$25)</f>
        <v>968</v>
      </c>
      <c r="E13" s="236">
        <f>O13</f>
        <v>492</v>
      </c>
      <c r="F13" s="340">
        <f>IF(ISERROR('[4]Récolte_N'!$I$25)=TRUE,"",'[4]Récolte_N'!$I$25)</f>
        <v>800</v>
      </c>
      <c r="G13" s="340">
        <f>P13</f>
        <v>492.8</v>
      </c>
      <c r="H13" s="237">
        <f>IF(OR(G13=0,G13=""),"",(F13/G13)-1)</f>
        <v>0.6233766233766234</v>
      </c>
      <c r="I13" s="238">
        <f aca="true" t="shared" si="2" ref="I13:I31">D13-F13</f>
        <v>168</v>
      </c>
      <c r="J13" s="341">
        <f>O13-G13</f>
        <v>-0.8000000000000114</v>
      </c>
      <c r="K13" s="241"/>
      <c r="L13" s="345" t="s">
        <v>39</v>
      </c>
      <c r="M13" s="234">
        <f>IF(ISERROR('[5]Récolte_N'!$F$25)=TRUE,"",'[5]Récolte_N'!$F$25)</f>
        <v>230</v>
      </c>
      <c r="N13" s="234">
        <f t="shared" si="1"/>
        <v>21.391304347826086</v>
      </c>
      <c r="O13" s="236">
        <f>IF(ISERROR('[5]Récolte_N'!$H$25)=TRUE,"",'[5]Récolte_N'!$H$25)</f>
        <v>492</v>
      </c>
      <c r="P13" s="343">
        <f>'[3]SJ'!$AI169</f>
        <v>492.8</v>
      </c>
    </row>
    <row r="14" spans="1:16" ht="13.5" customHeight="1">
      <c r="A14" s="344" t="s">
        <v>16</v>
      </c>
      <c r="B14" s="234">
        <f>IF(ISERROR('[6]Récolte_N'!$F$25)=TRUE,"",'[6]Récolte_N'!$F$25)</f>
        <v>14300</v>
      </c>
      <c r="C14" s="234">
        <f t="shared" si="0"/>
        <v>30.46853146853147</v>
      </c>
      <c r="D14" s="236">
        <f>IF(ISERROR('[6]Récolte_N'!$H$25)=TRUE,"",'[6]Récolte_N'!$H$25)</f>
        <v>43570</v>
      </c>
      <c r="E14" s="246">
        <f>O14</f>
        <v>22338</v>
      </c>
      <c r="F14" s="340">
        <f>IF(ISERROR('[6]Récolte_N'!$I$25)=TRUE,"",'[6]Récolte_N'!$I$25)</f>
        <v>40000</v>
      </c>
      <c r="G14" s="346">
        <f>P14</f>
        <v>17999</v>
      </c>
      <c r="H14" s="237">
        <f aca="true" t="shared" si="3" ref="H14:H31">IF(OR(G14=0,G14=""),"",(F14/G14)-1)</f>
        <v>1.2223456858714372</v>
      </c>
      <c r="I14" s="238">
        <f t="shared" si="2"/>
        <v>3570</v>
      </c>
      <c r="J14" s="341">
        <f aca="true" t="shared" si="4" ref="J14:J30">O14-G14</f>
        <v>4339</v>
      </c>
      <c r="K14" s="241"/>
      <c r="L14" s="206" t="s">
        <v>16</v>
      </c>
      <c r="M14" s="234">
        <f>IF(ISERROR('[7]Récolte_N'!$F$25)=TRUE,"",'[7]Récolte_N'!$F$25)</f>
        <v>7590</v>
      </c>
      <c r="N14" s="234">
        <f t="shared" si="1"/>
        <v>29.43083003952569</v>
      </c>
      <c r="O14" s="236">
        <f>IF(ISERROR('[7]Récolte_N'!$H$25)=TRUE,"",'[7]Récolte_N'!$H$25)</f>
        <v>22338</v>
      </c>
      <c r="P14" s="343">
        <f>'[3]SJ'!$AI170</f>
        <v>17999</v>
      </c>
    </row>
    <row r="15" spans="1:16" ht="13.5" customHeight="1">
      <c r="A15" s="344" t="s">
        <v>36</v>
      </c>
      <c r="B15" s="234">
        <f>IF(ISERROR('[8]Récolte_N'!$F$25)=TRUE,"",'[8]Récolte_N'!$F$25)</f>
        <v>10340</v>
      </c>
      <c r="C15" s="234">
        <f t="shared" si="0"/>
        <v>28</v>
      </c>
      <c r="D15" s="236">
        <f>IF(ISERROR('[8]Récolte_N'!$H$25)=TRUE,"",'[8]Récolte_N'!$H$25)</f>
        <v>28952</v>
      </c>
      <c r="E15" s="246">
        <f aca="true" t="shared" si="5" ref="E15:E30">O15</f>
        <v>18900</v>
      </c>
      <c r="F15" s="340">
        <f>IF(ISERROR('[8]Récolte_N'!$I$25)=TRUE,"",'[8]Récolte_N'!$I$25)</f>
        <v>28000</v>
      </c>
      <c r="G15" s="346">
        <f aca="true" t="shared" si="6" ref="G15:G29">P15</f>
        <v>14034.3</v>
      </c>
      <c r="H15" s="237">
        <f t="shared" si="3"/>
        <v>0.995111975659634</v>
      </c>
      <c r="I15" s="238">
        <f t="shared" si="2"/>
        <v>952</v>
      </c>
      <c r="J15" s="341">
        <f t="shared" si="4"/>
        <v>4865.700000000001</v>
      </c>
      <c r="K15" s="241"/>
      <c r="L15" s="206" t="s">
        <v>36</v>
      </c>
      <c r="M15" s="234">
        <f>IF(ISERROR('[9]Récolte_N'!$F$25)=TRUE,"",'[9]Récolte_N'!$F$25)</f>
        <v>6300</v>
      </c>
      <c r="N15" s="234">
        <f t="shared" si="1"/>
        <v>30</v>
      </c>
      <c r="O15" s="236">
        <f>IF(ISERROR('[9]Récolte_N'!$H$25)=TRUE,"",'[9]Récolte_N'!$H$25)</f>
        <v>18900</v>
      </c>
      <c r="P15" s="343">
        <f>'[3]SJ'!$AI171</f>
        <v>14034.3</v>
      </c>
    </row>
    <row r="16" spans="1:16" ht="13.5" customHeight="1">
      <c r="A16" s="344" t="s">
        <v>17</v>
      </c>
      <c r="B16" s="234">
        <f>IF(ISERROR('[10]Récolte_N'!$F$25)=TRUE,"",'[10]Récolte_N'!$F$25)</f>
      </c>
      <c r="C16" s="234">
        <f t="shared" si="0"/>
      </c>
      <c r="D16" s="236">
        <f>IF(ISERROR('[10]Récolte_N'!$H$25)=TRUE,"",'[10]Récolte_N'!$H$25)</f>
      </c>
      <c r="E16" s="246">
        <f t="shared" si="5"/>
      </c>
      <c r="F16" s="340">
        <f>IF(ISERROR('[10]Récolte_N'!$I$25)=TRUE,"",'[10]Récolte_N'!$I$25)</f>
      </c>
      <c r="G16" s="346">
        <f t="shared" si="6"/>
        <v>0</v>
      </c>
      <c r="H16" s="237">
        <f t="shared" si="3"/>
      </c>
      <c r="I16" s="238" t="e">
        <f t="shared" si="2"/>
        <v>#VALUE!</v>
      </c>
      <c r="J16" s="341" t="e">
        <f t="shared" si="4"/>
        <v>#VALUE!</v>
      </c>
      <c r="K16" s="241"/>
      <c r="L16" s="206" t="s">
        <v>17</v>
      </c>
      <c r="M16" s="234">
        <f>IF(ISERROR('[11]Récolte_N'!$F$25)=TRUE,"",'[11]Récolte_N'!$F$25)</f>
      </c>
      <c r="N16" s="234">
        <f t="shared" si="1"/>
      </c>
      <c r="O16" s="236">
        <f>IF(ISERROR('[11]Récolte_N'!$H$25)=TRUE,"",'[11]Récolte_N'!$H$25)</f>
      </c>
      <c r="P16" s="343">
        <f>'[3]SJ'!$AI172</f>
        <v>0</v>
      </c>
    </row>
    <row r="17" spans="1:16" ht="13.5" customHeight="1">
      <c r="A17" s="344" t="s">
        <v>18</v>
      </c>
      <c r="B17" s="234">
        <f>IF(ISERROR('[12]Récolte_N'!$F$25)=TRUE,"",'[12]Récolte_N'!$F$25)</f>
      </c>
      <c r="C17" s="234">
        <f t="shared" si="0"/>
      </c>
      <c r="D17" s="236">
        <f>IF(ISERROR('[12]Récolte_N'!$H$25)=TRUE,"",'[12]Récolte_N'!$H$25)</f>
      </c>
      <c r="E17" s="246">
        <f t="shared" si="5"/>
      </c>
      <c r="F17" s="340">
        <f>IF(ISERROR('[12]Récolte_N'!$I$25)=TRUE,"",'[12]Récolte_N'!$I$25)</f>
      </c>
      <c r="G17" s="346">
        <f t="shared" si="6"/>
        <v>0</v>
      </c>
      <c r="H17" s="237">
        <f t="shared" si="3"/>
      </c>
      <c r="I17" s="238" t="e">
        <f t="shared" si="2"/>
        <v>#VALUE!</v>
      </c>
      <c r="J17" s="341" t="e">
        <f t="shared" si="4"/>
        <v>#VALUE!</v>
      </c>
      <c r="K17" s="241"/>
      <c r="L17" s="206" t="s">
        <v>18</v>
      </c>
      <c r="M17" s="234">
        <f>IF(ISERROR('[13]Récolte_N'!$F$25)=TRUE,"",'[13]Récolte_N'!$F$25)</f>
      </c>
      <c r="N17" s="234">
        <f t="shared" si="1"/>
      </c>
      <c r="O17" s="236">
        <f>IF(ISERROR('[13]Récolte_N'!$H$25)=TRUE,"",'[13]Récolte_N'!$H$25)</f>
      </c>
      <c r="P17" s="343">
        <f>'[3]SJ'!$AI173</f>
        <v>0</v>
      </c>
    </row>
    <row r="18" spans="1:16" ht="13.5" customHeight="1">
      <c r="A18" s="344" t="s">
        <v>19</v>
      </c>
      <c r="B18" s="234">
        <f>IF(ISERROR('[14]Récolte_N'!$F$25)=TRUE,"",'[14]Récolte_N'!$F$25)</f>
        <v>7020</v>
      </c>
      <c r="C18" s="234">
        <f t="shared" si="0"/>
        <v>32.02279202279202</v>
      </c>
      <c r="D18" s="236">
        <f>IF(ISERROR('[14]Récolte_N'!$H$25)=TRUE,"",'[14]Récolte_N'!$H$25)</f>
        <v>22480</v>
      </c>
      <c r="E18" s="246">
        <f t="shared" si="5"/>
        <v>13030</v>
      </c>
      <c r="F18" s="340">
        <f>IF(ISERROR('[14]Récolte_N'!$I$25)=TRUE,"",'[14]Récolte_N'!$I$25)</f>
        <v>21000</v>
      </c>
      <c r="G18" s="346">
        <f t="shared" si="6"/>
        <v>11670.6</v>
      </c>
      <c r="H18" s="237">
        <f t="shared" si="3"/>
        <v>0.7993933473857384</v>
      </c>
      <c r="I18" s="238">
        <f t="shared" si="2"/>
        <v>1480</v>
      </c>
      <c r="J18" s="341">
        <f t="shared" si="4"/>
        <v>1359.3999999999996</v>
      </c>
      <c r="K18" s="241"/>
      <c r="L18" s="206" t="s">
        <v>19</v>
      </c>
      <c r="M18" s="234">
        <f>IF(ISERROR('[15]Récolte_N'!$F$25)=TRUE,"",'[15]Récolte_N'!$F$25)</f>
        <v>4320</v>
      </c>
      <c r="N18" s="234">
        <f t="shared" si="1"/>
        <v>30.162037037037038</v>
      </c>
      <c r="O18" s="236">
        <f>IF(ISERROR('[15]Récolte_N'!$H$25)=TRUE,"",'[15]Récolte_N'!$H$25)</f>
        <v>13030</v>
      </c>
      <c r="P18" s="343">
        <f>'[3]SJ'!$AI174</f>
        <v>11670.6</v>
      </c>
    </row>
    <row r="19" spans="1:16" ht="13.5" customHeight="1">
      <c r="A19" s="344" t="s">
        <v>20</v>
      </c>
      <c r="B19" s="234">
        <f>IF(ISERROR('[16]Récolte_N'!$F$25)=TRUE,"",'[16]Récolte_N'!$F$25)</f>
        <v>500</v>
      </c>
      <c r="C19" s="234">
        <f t="shared" si="0"/>
        <v>26.9</v>
      </c>
      <c r="D19" s="236">
        <f>IF(ISERROR('[16]Récolte_N'!$H$25)=TRUE,"",'[16]Récolte_N'!$H$25)</f>
        <v>1345</v>
      </c>
      <c r="E19" s="246">
        <f t="shared" si="5"/>
        <v>970</v>
      </c>
      <c r="F19" s="340">
        <f>IF(ISERROR('[16]Récolte_N'!$I$25)=TRUE,"",'[16]Récolte_N'!$I$25)</f>
        <v>1200</v>
      </c>
      <c r="G19" s="346">
        <f t="shared" si="6"/>
        <v>1079.5</v>
      </c>
      <c r="H19" s="237">
        <f>IF(OR(G19=0,G19=""),"",(F19/G19)-1)</f>
        <v>0.11162575266327002</v>
      </c>
      <c r="I19" s="238">
        <f>D19-F19</f>
        <v>145</v>
      </c>
      <c r="J19" s="341">
        <f t="shared" si="4"/>
        <v>-109.5</v>
      </c>
      <c r="K19" s="241"/>
      <c r="L19" s="206" t="s">
        <v>20</v>
      </c>
      <c r="M19" s="234">
        <f>IF(ISERROR('[17]Récolte_N'!$F$25)=TRUE,"",'[17]Récolte_N'!$F$25)</f>
        <v>350</v>
      </c>
      <c r="N19" s="234">
        <f t="shared" si="1"/>
        <v>27.714285714285715</v>
      </c>
      <c r="O19" s="236">
        <f>IF(ISERROR('[17]Récolte_N'!$H$25)=TRUE,"",'[17]Récolte_N'!$H$25)</f>
        <v>970</v>
      </c>
      <c r="P19" s="343">
        <f>'[3]SJ'!$AI175</f>
        <v>1079.5</v>
      </c>
    </row>
    <row r="20" spans="1:16" ht="13.5" customHeight="1">
      <c r="A20" s="344" t="s">
        <v>34</v>
      </c>
      <c r="B20" s="234">
        <f>IF(ISERROR('[18]Récolte_N'!$F$25)=TRUE,"",'[18]Récolte_N'!$F$25)</f>
      </c>
      <c r="C20" s="234">
        <f>IF(OR(B20="",B20=0),"",(D20/B20)*10)</f>
      </c>
      <c r="D20" s="236">
        <f>IF(ISERROR('[18]Récolte_N'!$H$25)=TRUE,"",'[18]Récolte_N'!$H$25)</f>
      </c>
      <c r="E20" s="246">
        <f t="shared" si="5"/>
      </c>
      <c r="F20" s="340">
        <f>IF(ISERROR('[18]Récolte_N'!$I$25)=TRUE,"",'[18]Récolte_N'!$I$25)</f>
      </c>
      <c r="G20" s="346">
        <f t="shared" si="6"/>
        <v>79.4</v>
      </c>
      <c r="H20" s="237" t="e">
        <f t="shared" si="3"/>
        <v>#VALUE!</v>
      </c>
      <c r="I20" s="238" t="e">
        <f t="shared" si="2"/>
        <v>#VALUE!</v>
      </c>
      <c r="J20" s="341" t="e">
        <f t="shared" si="4"/>
        <v>#VALUE!</v>
      </c>
      <c r="K20" s="241"/>
      <c r="L20" s="206" t="s">
        <v>34</v>
      </c>
      <c r="M20" s="234">
        <f>IF(ISERROR('[19]Récolte_N'!$F$25)=TRUE,"",'[19]Récolte_N'!$F$25)</f>
      </c>
      <c r="N20" s="234">
        <f>IF(OR(M20="",M20=0),"",(O20/M20)*10)</f>
      </c>
      <c r="O20" s="236">
        <f>IF(ISERROR('[19]Récolte_N'!$H$25)=TRUE,"",'[19]Récolte_N'!$H$25)</f>
      </c>
      <c r="P20" s="343">
        <f>'[3]SJ'!$AI176</f>
        <v>79.4</v>
      </c>
    </row>
    <row r="21" spans="1:16" ht="13.5" customHeight="1">
      <c r="A21" s="344" t="s">
        <v>21</v>
      </c>
      <c r="B21" s="234">
        <f>IF(ISERROR('[20]Récolte_N'!$F$25)=TRUE,"",'[20]Récolte_N'!$F$25)</f>
        <v>110</v>
      </c>
      <c r="C21" s="234">
        <f>IF(OR(B21="",B21=0),"",(D21/B21)*10)</f>
        <v>22.72727272727273</v>
      </c>
      <c r="D21" s="236">
        <f>IF(ISERROR('[20]Récolte_N'!$H$25)=TRUE,"",'[20]Récolte_N'!$H$25)</f>
        <v>250</v>
      </c>
      <c r="E21" s="246">
        <f t="shared" si="5"/>
        <v>80</v>
      </c>
      <c r="F21" s="340">
        <f>IF(ISERROR('[20]Récolte_N'!$I$25)=TRUE,"",'[20]Récolte_N'!$I$25)</f>
        <v>300</v>
      </c>
      <c r="G21" s="346">
        <f t="shared" si="6"/>
        <v>18.6</v>
      </c>
      <c r="H21" s="237">
        <f t="shared" si="3"/>
        <v>15.129032258064516</v>
      </c>
      <c r="I21" s="238">
        <f t="shared" si="2"/>
        <v>-50</v>
      </c>
      <c r="J21" s="341">
        <f t="shared" si="4"/>
        <v>61.4</v>
      </c>
      <c r="K21" s="241"/>
      <c r="L21" s="206" t="s">
        <v>21</v>
      </c>
      <c r="M21" s="234">
        <f>IF(ISERROR('[21]Récolte_N'!$F$25)=TRUE,"",'[21]Récolte_N'!$F$25)</f>
        <v>40</v>
      </c>
      <c r="N21" s="234">
        <f>IF(OR(M21="",M21=0),"",(O21/M21)*10)</f>
        <v>20</v>
      </c>
      <c r="O21" s="236">
        <f>IF(ISERROR('[21]Récolte_N'!$H$25)=TRUE,"",'[21]Récolte_N'!$H$25)</f>
        <v>80</v>
      </c>
      <c r="P21" s="343">
        <f>'[3]SJ'!$AI177</f>
        <v>18.6</v>
      </c>
    </row>
    <row r="22" spans="1:16" ht="13.5" customHeight="1">
      <c r="A22" s="344" t="s">
        <v>37</v>
      </c>
      <c r="B22" s="234">
        <f>IF(ISERROR('[22]Récolte_N'!$F$25)=TRUE,"",'[22]Récolte_N'!$F$25)</f>
        <v>1710</v>
      </c>
      <c r="C22" s="234">
        <f>IF(OR(B22="",B22=0),"",(D22/B22)*10)</f>
        <v>34.50292397660819</v>
      </c>
      <c r="D22" s="236">
        <f>IF(ISERROR('[22]Récolte_N'!$H$25)=TRUE,"",'[22]Récolte_N'!$H$25)</f>
        <v>5900</v>
      </c>
      <c r="E22" s="246">
        <f t="shared" si="5"/>
        <v>4700</v>
      </c>
      <c r="F22" s="340">
        <f>IF(ISERROR('[22]Récolte_N'!$I$25)=TRUE,"",'[22]Récolte_N'!$I$25)</f>
        <v>5800</v>
      </c>
      <c r="G22" s="346">
        <f t="shared" si="6"/>
        <v>4591.4</v>
      </c>
      <c r="H22" s="237">
        <f t="shared" si="3"/>
        <v>0.26323125843969164</v>
      </c>
      <c r="I22" s="238">
        <f t="shared" si="2"/>
        <v>100</v>
      </c>
      <c r="J22" s="341">
        <f t="shared" si="4"/>
        <v>108.60000000000036</v>
      </c>
      <c r="K22" s="241"/>
      <c r="L22" s="206" t="s">
        <v>37</v>
      </c>
      <c r="M22" s="234">
        <f>IF(ISERROR('[23]Récolte_N'!$F$25)=TRUE,"",'[23]Récolte_N'!$F$25)</f>
        <v>1500</v>
      </c>
      <c r="N22" s="234">
        <f>IF(OR(M22="",M22=0),"",(O22/M22)*10)</f>
        <v>31.333333333333332</v>
      </c>
      <c r="O22" s="236">
        <f>IF(ISERROR('[23]Récolte_N'!$H$25)=TRUE,"",'[23]Récolte_N'!$H$25)</f>
        <v>4700</v>
      </c>
      <c r="P22" s="343">
        <f>'[3]SJ'!$AI178</f>
        <v>4591.4</v>
      </c>
    </row>
    <row r="23" spans="1:16" ht="13.5" customHeight="1">
      <c r="A23" s="344" t="s">
        <v>22</v>
      </c>
      <c r="B23" s="234">
        <f>IF(ISERROR('[24]Récolte_N'!$F$25)=TRUE,"",'[24]Récolte_N'!$F$25)</f>
        <v>2</v>
      </c>
      <c r="C23" s="234">
        <f t="shared" si="0"/>
        <v>28</v>
      </c>
      <c r="D23" s="236">
        <f>IF(ISERROR('[24]Récolte_N'!$H$25)=TRUE,"",'[24]Récolte_N'!$H$25)</f>
        <v>5.6</v>
      </c>
      <c r="E23" s="246">
        <f t="shared" si="5"/>
        <v>5.6</v>
      </c>
      <c r="F23" s="340">
        <f>IF(ISERROR('[24]Récolte_N'!$I$25)=TRUE,"",'[24]Récolte_N'!$I$25)</f>
        <v>5.6</v>
      </c>
      <c r="G23" s="346">
        <f t="shared" si="6"/>
        <v>29.9</v>
      </c>
      <c r="H23" s="237">
        <f t="shared" si="3"/>
        <v>-0.8127090301003345</v>
      </c>
      <c r="I23" s="238">
        <f t="shared" si="2"/>
        <v>0</v>
      </c>
      <c r="J23" s="341">
        <f t="shared" si="4"/>
        <v>-24.299999999999997</v>
      </c>
      <c r="K23" s="241"/>
      <c r="L23" s="206" t="s">
        <v>22</v>
      </c>
      <c r="M23" s="234">
        <f>IF(ISERROR('[25]Récolte_N'!$F$25)=TRUE,"",'[25]Récolte_N'!$F$25)</f>
        <v>2</v>
      </c>
      <c r="N23" s="234">
        <f aca="true" t="shared" si="7" ref="N23:N31">IF(OR(M23="",M23=0),"",(O23/M23)*10)</f>
        <v>28</v>
      </c>
      <c r="O23" s="236">
        <f>IF(ISERROR('[25]Récolte_N'!$H$25)=TRUE,"",'[25]Récolte_N'!$H$25)</f>
        <v>5.6</v>
      </c>
      <c r="P23" s="343">
        <f>'[3]SJ'!$AI179</f>
        <v>29.9</v>
      </c>
    </row>
    <row r="24" spans="1:16" ht="13.5" customHeight="1">
      <c r="A24" s="344" t="s">
        <v>23</v>
      </c>
      <c r="B24" s="234">
        <f>IF(ISERROR('[26]Récolte_N'!$F$25)=TRUE,"",'[26]Récolte_N'!$F$25)</f>
        <v>145</v>
      </c>
      <c r="C24" s="234">
        <f t="shared" si="0"/>
        <v>23.793103448275865</v>
      </c>
      <c r="D24" s="236">
        <f>IF(ISERROR('[26]Récolte_N'!$H$25)=TRUE,"",'[26]Récolte_N'!$H$25)</f>
        <v>345</v>
      </c>
      <c r="E24" s="246">
        <f t="shared" si="5"/>
        <v>170</v>
      </c>
      <c r="F24" s="340">
        <f>IF(ISERROR('[26]Récolte_N'!$I$25)=TRUE,"",'[26]Récolte_N'!$I$25)</f>
        <v>185</v>
      </c>
      <c r="G24" s="346">
        <f t="shared" si="6"/>
        <v>49</v>
      </c>
      <c r="H24" s="237">
        <f t="shared" si="3"/>
        <v>2.7755102040816326</v>
      </c>
      <c r="I24" s="238">
        <f t="shared" si="2"/>
        <v>160</v>
      </c>
      <c r="J24" s="341">
        <f t="shared" si="4"/>
        <v>121</v>
      </c>
      <c r="K24" s="241"/>
      <c r="L24" s="206" t="s">
        <v>23</v>
      </c>
      <c r="M24" s="234">
        <f>IF(ISERROR('[27]Récolte_N'!$F$25)=TRUE,"",'[27]Récolte_N'!$F$25)</f>
        <v>95</v>
      </c>
      <c r="N24" s="234">
        <f t="shared" si="7"/>
        <v>17.894736842105264</v>
      </c>
      <c r="O24" s="236">
        <f>IF(ISERROR('[27]Récolte_N'!$H$25)=TRUE,"",'[27]Récolte_N'!$H$25)</f>
        <v>170</v>
      </c>
      <c r="P24" s="343">
        <f>'[3]SJ'!$AI180</f>
        <v>49</v>
      </c>
    </row>
    <row r="25" spans="1:16" ht="13.5" customHeight="1">
      <c r="A25" s="344" t="s">
        <v>24</v>
      </c>
      <c r="B25" s="234">
        <f>IF(ISERROR('[28]Récolte_N'!$F$25)=TRUE,"",'[28]Récolte_N'!$F$25)</f>
        <v>560</v>
      </c>
      <c r="C25" s="234">
        <f t="shared" si="0"/>
        <v>26.785714285714285</v>
      </c>
      <c r="D25" s="236">
        <f>IF(ISERROR('[28]Récolte_N'!$H$25)=TRUE,"",'[28]Récolte_N'!$H$25)</f>
        <v>1500</v>
      </c>
      <c r="E25" s="246">
        <f t="shared" si="5"/>
        <v>750</v>
      </c>
      <c r="F25" s="340">
        <f>IF(ISERROR('[28]Récolte_N'!$I$25)=TRUE,"",'[28]Récolte_N'!$I$25)</f>
        <v>500</v>
      </c>
      <c r="G25" s="346">
        <f t="shared" si="6"/>
        <v>338.8</v>
      </c>
      <c r="H25" s="237">
        <f t="shared" si="3"/>
        <v>0.4757969303423848</v>
      </c>
      <c r="I25" s="238">
        <f t="shared" si="2"/>
        <v>1000</v>
      </c>
      <c r="J25" s="341">
        <f t="shared" si="4"/>
        <v>411.2</v>
      </c>
      <c r="K25" s="241"/>
      <c r="L25" s="206" t="s">
        <v>24</v>
      </c>
      <c r="M25" s="234">
        <f>IF(ISERROR('[29]Récolte_N'!$F$25)=TRUE,"",'[29]Récolte_N'!$F$25)</f>
        <v>300</v>
      </c>
      <c r="N25" s="234">
        <f t="shared" si="7"/>
        <v>25</v>
      </c>
      <c r="O25" s="236">
        <f>IF(ISERROR('[29]Récolte_N'!$H$25)=TRUE,"",'[29]Récolte_N'!$H$25)</f>
        <v>750</v>
      </c>
      <c r="P25" s="343">
        <f>'[3]SJ'!$AI181</f>
        <v>338.8</v>
      </c>
    </row>
    <row r="26" spans="1:16" ht="13.5" customHeight="1">
      <c r="A26" s="344" t="s">
        <v>25</v>
      </c>
      <c r="B26" s="234">
        <f>IF(ISERROR('[30]Récolte_N'!$F$25)=TRUE,"",'[30]Récolte_N'!$F$25)</f>
      </c>
      <c r="C26" s="234">
        <f t="shared" si="0"/>
      </c>
      <c r="D26" s="236">
        <f>IF(ISERROR('[30]Récolte_N'!$H$25)=TRUE,"",'[30]Récolte_N'!$H$25)</f>
      </c>
      <c r="E26" s="246">
        <f t="shared" si="5"/>
      </c>
      <c r="F26" s="340">
        <f>IF(ISERROR('[30]Récolte_N'!$I$25)=TRUE,"",'[30]Récolte_N'!$I$25)</f>
      </c>
      <c r="G26" s="346">
        <f t="shared" si="6"/>
        <v>23.8</v>
      </c>
      <c r="H26" s="237" t="e">
        <f t="shared" si="3"/>
        <v>#VALUE!</v>
      </c>
      <c r="I26" s="238" t="e">
        <f t="shared" si="2"/>
        <v>#VALUE!</v>
      </c>
      <c r="J26" s="341" t="e">
        <f t="shared" si="4"/>
        <v>#VALUE!</v>
      </c>
      <c r="K26" s="241"/>
      <c r="L26" s="206" t="s">
        <v>25</v>
      </c>
      <c r="M26" s="234">
        <f>IF(ISERROR('[31]Récolte_N'!$F$25)=TRUE,"",'[31]Récolte_N'!$F$25)</f>
      </c>
      <c r="N26" s="234">
        <f t="shared" si="7"/>
      </c>
      <c r="O26" s="236">
        <f>IF(ISERROR('[31]Récolte_N'!$H$25)=TRUE,"",'[31]Récolte_N'!$H$25)</f>
      </c>
      <c r="P26" s="343">
        <f>'[3]SJ'!$AI182</f>
        <v>23.8</v>
      </c>
    </row>
    <row r="27" spans="1:16" ht="13.5" customHeight="1">
      <c r="A27" s="344" t="s">
        <v>26</v>
      </c>
      <c r="B27" s="234">
        <f>IF(ISERROR('[32]Récolte_N'!$F$25)=TRUE,"",'[32]Récolte_N'!$F$25)</f>
        <v>1210</v>
      </c>
      <c r="C27" s="234">
        <f t="shared" si="0"/>
        <v>24.487603305785125</v>
      </c>
      <c r="D27" s="236">
        <f>IF(ISERROR('[32]Récolte_N'!$H$25)=TRUE,"",'[32]Récolte_N'!$H$25)</f>
        <v>2963</v>
      </c>
      <c r="E27" s="246">
        <f t="shared" si="5"/>
        <v>983</v>
      </c>
      <c r="F27" s="340">
        <f>IF(ISERROR('[32]Récolte_N'!$I$25)=TRUE,"",'[32]Récolte_N'!$I$25)</f>
        <v>2400</v>
      </c>
      <c r="G27" s="346">
        <f t="shared" si="6"/>
        <v>405.7</v>
      </c>
      <c r="H27" s="237">
        <f t="shared" si="3"/>
        <v>4.915701257086518</v>
      </c>
      <c r="I27" s="238">
        <f t="shared" si="2"/>
        <v>563</v>
      </c>
      <c r="J27" s="341">
        <f t="shared" si="4"/>
        <v>577.3</v>
      </c>
      <c r="K27" s="241"/>
      <c r="L27" s="206" t="s">
        <v>26</v>
      </c>
      <c r="M27" s="234">
        <f>IF(ISERROR('[33]Récolte_N'!$F$25)=TRUE,"",'[33]Récolte_N'!$F$25)</f>
        <v>405</v>
      </c>
      <c r="N27" s="234">
        <f t="shared" si="7"/>
        <v>24.271604938271608</v>
      </c>
      <c r="O27" s="236">
        <f>IF(ISERROR('[33]Récolte_N'!$H$25)=TRUE,"",'[33]Récolte_N'!$H$25)</f>
        <v>983</v>
      </c>
      <c r="P27" s="343">
        <f>'[3]SJ'!$AI183</f>
        <v>405.7</v>
      </c>
    </row>
    <row r="28" spans="1:16" ht="13.5" customHeight="1">
      <c r="A28" s="344" t="s">
        <v>27</v>
      </c>
      <c r="B28" s="234">
        <f>IF(ISERROR('[34]Récolte_N'!$F$25)=TRUE,"",'[34]Récolte_N'!$F$25)</f>
        <v>0</v>
      </c>
      <c r="C28" s="234">
        <f t="shared" si="0"/>
      </c>
      <c r="D28" s="236">
        <f>IF(ISERROR('[34]Récolte_N'!$H$25)=TRUE,"",'[34]Récolte_N'!$H$25)</f>
        <v>0</v>
      </c>
      <c r="E28" s="246">
        <f t="shared" si="5"/>
        <v>0</v>
      </c>
      <c r="F28" s="340">
        <f>IF(ISERROR('[34]Récolte_N'!$I$25)=TRUE,"",'[34]Récolte_N'!$I$25)</f>
      </c>
      <c r="G28" s="346">
        <f t="shared" si="6"/>
        <v>0</v>
      </c>
      <c r="H28" s="237">
        <f t="shared" si="3"/>
      </c>
      <c r="I28" s="238" t="e">
        <f t="shared" si="2"/>
        <v>#VALUE!</v>
      </c>
      <c r="J28" s="341">
        <f t="shared" si="4"/>
        <v>0</v>
      </c>
      <c r="K28" s="241"/>
      <c r="L28" s="206" t="s">
        <v>27</v>
      </c>
      <c r="M28" s="234">
        <f>IF(ISERROR('[35]Récolte_N'!$F$25)=TRUE,"",'[35]Récolte_N'!$F$25)</f>
        <v>0</v>
      </c>
      <c r="N28" s="234">
        <f t="shared" si="7"/>
      </c>
      <c r="O28" s="236">
        <f>IF(ISERROR('[35]Récolte_N'!$H$25)=TRUE,"",'[35]Récolte_N'!$H$25)</f>
        <v>0</v>
      </c>
      <c r="P28" s="343">
        <f>'[3]SJ'!$AI184</f>
        <v>0</v>
      </c>
    </row>
    <row r="29" spans="1:16" ht="12.75">
      <c r="A29" s="344" t="s">
        <v>38</v>
      </c>
      <c r="B29" s="234">
        <f>IF(ISERROR('[36]Récolte_N'!$F$25)=TRUE,"",'[36]Récolte_N'!$F$25)</f>
        <v>0</v>
      </c>
      <c r="C29" s="234">
        <f t="shared" si="0"/>
      </c>
      <c r="D29" s="236">
        <f>IF(ISERROR('[36]Récolte_N'!$H$25)=TRUE,"",'[36]Récolte_N'!$H$25)</f>
        <v>0</v>
      </c>
      <c r="E29" s="246">
        <f t="shared" si="5"/>
        <v>0</v>
      </c>
      <c r="F29" s="340">
        <f>IF(ISERROR('[36]Récolte_N'!$I$25)=TRUE,"",'[36]Récolte_N'!$I$25)</f>
        <v>0</v>
      </c>
      <c r="G29" s="346">
        <f t="shared" si="6"/>
        <v>0</v>
      </c>
      <c r="H29" s="237">
        <f t="shared" si="3"/>
      </c>
      <c r="I29" s="238">
        <f t="shared" si="2"/>
        <v>0</v>
      </c>
      <c r="J29" s="341">
        <f t="shared" si="4"/>
        <v>0</v>
      </c>
      <c r="L29" s="206" t="s">
        <v>38</v>
      </c>
      <c r="M29" s="234">
        <f>IF(ISERROR('[37]Récolte_N'!$F$25)=TRUE,"",'[37]Récolte_N'!$F$25)</f>
        <v>0</v>
      </c>
      <c r="N29" s="234">
        <f t="shared" si="7"/>
      </c>
      <c r="O29" s="236">
        <f>IF(ISERROR('[37]Récolte_N'!$H$25)=TRUE,"",'[37]Récolte_N'!$H$25)</f>
        <v>0</v>
      </c>
      <c r="P29" s="343">
        <f>'[3]SJ'!$AI185</f>
        <v>0</v>
      </c>
    </row>
    <row r="30" spans="1:16" ht="12.75">
      <c r="A30" s="344" t="s">
        <v>28</v>
      </c>
      <c r="B30" s="234">
        <f>IF(ISERROR('[38]Récolte_N'!$F$25)=TRUE,"",'[38]Récolte_N'!$F$25)</f>
        <v>25218</v>
      </c>
      <c r="C30" s="234">
        <f t="shared" si="0"/>
        <v>29.164882226980726</v>
      </c>
      <c r="D30" s="236">
        <f>IF(ISERROR('[38]Récolte_N'!$H$25)=TRUE,"",'[38]Récolte_N'!$H$25)</f>
        <v>73548</v>
      </c>
      <c r="E30" s="246">
        <f t="shared" si="5"/>
        <v>33606</v>
      </c>
      <c r="F30" s="340">
        <f>IF(ISERROR('[38]Récolte_N'!$I$25)=TRUE,"",'[38]Récolte_N'!$I$25)</f>
        <v>61628.459472598086</v>
      </c>
      <c r="G30" s="340">
        <f>P30</f>
        <v>27785.2</v>
      </c>
      <c r="H30" s="237">
        <f t="shared" si="3"/>
        <v>1.2180318828944214</v>
      </c>
      <c r="I30" s="238">
        <f t="shared" si="2"/>
        <v>11919.540527401914</v>
      </c>
      <c r="J30" s="341">
        <f t="shared" si="4"/>
        <v>5820.799999999999</v>
      </c>
      <c r="K30"/>
      <c r="L30" s="206" t="s">
        <v>28</v>
      </c>
      <c r="M30" s="234">
        <f>IF(ISERROR('[39]Récolte_N'!$F$25)=TRUE,"",'[39]Récolte_N'!$F$25)</f>
        <v>14935</v>
      </c>
      <c r="N30" s="234">
        <f t="shared" si="7"/>
        <v>22.50150652828925</v>
      </c>
      <c r="O30" s="236">
        <f>IF(ISERROR('[39]Récolte_N'!$H$25)=TRUE,"",'[39]Récolte_N'!$H$25)</f>
        <v>33606</v>
      </c>
      <c r="P30" s="343">
        <f>'[3]SJ'!$AI186</f>
        <v>27785.2</v>
      </c>
    </row>
    <row r="31" spans="1:16" ht="12.75">
      <c r="A31" s="344" t="s">
        <v>29</v>
      </c>
      <c r="B31" s="234">
        <f>IF(ISERROR('[40]Récolte_N'!$F$25)=TRUE,"",'[40]Récolte_N'!$F$25)</f>
        <v>200</v>
      </c>
      <c r="C31" s="234">
        <f t="shared" si="0"/>
        <v>20</v>
      </c>
      <c r="D31" s="236">
        <f>IF(ISERROR('[40]Récolte_N'!$H$25)=TRUE,"",'[40]Récolte_N'!$H$25)</f>
        <v>400</v>
      </c>
      <c r="E31" s="236">
        <f>O31</f>
        <v>460</v>
      </c>
      <c r="F31" s="340">
        <f>IF(ISERROR('[40]Récolte_N'!$I$25)=TRUE,"",'[40]Récolte_N'!$I$25)</f>
        <v>500</v>
      </c>
      <c r="G31" s="340">
        <f>P31</f>
        <v>355.6</v>
      </c>
      <c r="H31" s="237">
        <f t="shared" si="3"/>
        <v>0.40607424071990983</v>
      </c>
      <c r="I31" s="238">
        <f t="shared" si="2"/>
        <v>-100</v>
      </c>
      <c r="J31" s="341">
        <f>O31-G31</f>
        <v>104.39999999999998</v>
      </c>
      <c r="L31" s="206" t="s">
        <v>29</v>
      </c>
      <c r="M31" s="234">
        <f>IF(ISERROR('[41]Récolte_N'!$F$25)=TRUE,"",'[41]Récolte_N'!$F$25)</f>
        <v>200</v>
      </c>
      <c r="N31" s="234">
        <f t="shared" si="7"/>
        <v>23</v>
      </c>
      <c r="O31" s="236">
        <f>IF(ISERROR('[41]Récolte_N'!$H$25)=TRUE,"",'[41]Récolte_N'!$H$25)</f>
        <v>460</v>
      </c>
      <c r="P31" s="343">
        <f>'[3]SJ'!$AI187</f>
        <v>355.6</v>
      </c>
    </row>
    <row r="32" spans="1:16" ht="12.75">
      <c r="A32" s="331"/>
      <c r="B32" s="250"/>
      <c r="C32" s="250"/>
      <c r="D32" s="252"/>
      <c r="E32" s="253"/>
      <c r="F32" s="254"/>
      <c r="G32" s="255"/>
      <c r="H32" s="256"/>
      <c r="I32" s="257"/>
      <c r="J32" s="347"/>
      <c r="L32" s="206"/>
      <c r="M32" s="259"/>
      <c r="N32" s="259"/>
      <c r="O32" s="259"/>
      <c r="P32" s="348"/>
    </row>
    <row r="33" spans="1:16" ht="15.75" thickBot="1">
      <c r="A33" s="349" t="s">
        <v>30</v>
      </c>
      <c r="B33" s="262">
        <f>IF(SUM(B12:B31)=0,"",SUM(B12:B31))</f>
        <v>73647</v>
      </c>
      <c r="C33" s="350">
        <f>IF(OR(B33="",B33=0),"",(D33/B33)*10)</f>
        <v>29.847325756649965</v>
      </c>
      <c r="D33" s="262">
        <f>IF(SUM(D12:D31)=0,"",SUM(D12:D31))</f>
        <v>219816.6</v>
      </c>
      <c r="E33" s="264">
        <f>IF(SUM(E12:E31)=0,"",SUM(E12:E31))</f>
        <v>112304.6</v>
      </c>
      <c r="F33" s="265">
        <f>IF(SUM(F12:F31)=0,"",SUM(F12:F31))</f>
        <v>189619.05947259808</v>
      </c>
      <c r="G33" s="266">
        <f>IF(SUM(G12:G31)=0,"",SUM(G12:G31))</f>
        <v>87914.00000000001</v>
      </c>
      <c r="H33" s="267">
        <f>IF(OR(F33=0,F33=""),"",(F33/G33)-1)</f>
        <v>1.1568698895807046</v>
      </c>
      <c r="I33" s="351" t="e">
        <f>SUM(I12:I31)</f>
        <v>#VALUE!</v>
      </c>
      <c r="J33" s="271" t="e">
        <f>SUM(J12:J31)</f>
        <v>#VALUE!</v>
      </c>
      <c r="L33" s="270" t="s">
        <v>30</v>
      </c>
      <c r="M33" s="271">
        <f>IF(SUM(M12:M31)=0,"",SUM(M12:M31))</f>
        <v>42767</v>
      </c>
      <c r="N33" s="272">
        <f>IF(OR(M33="",M33=0),"",(O33/M33)*10)</f>
        <v>26.259639441625552</v>
      </c>
      <c r="O33" s="268">
        <f>IF(SUM(O12:O31)=0,"",SUM(O12:O31))</f>
        <v>112304.6</v>
      </c>
      <c r="P33" s="352">
        <f>IF(SUM(P12:P31)=0,"",SUM(P12:P31))</f>
        <v>87914.00000000001</v>
      </c>
    </row>
    <row r="34" spans="1:9" ht="13.5" thickTop="1">
      <c r="A34" s="274"/>
      <c r="B34" s="275"/>
      <c r="C34" s="353"/>
      <c r="D34" s="275"/>
      <c r="E34" s="275"/>
      <c r="F34" s="275"/>
      <c r="G34" s="276"/>
      <c r="H34" s="277"/>
      <c r="I34" s="278"/>
    </row>
    <row r="35" spans="1:9" ht="12.75">
      <c r="A35" s="279" t="s">
        <v>31</v>
      </c>
      <c r="B35" s="280">
        <f>M33</f>
        <v>42767</v>
      </c>
      <c r="C35" s="280">
        <f>(D35/B35)*10</f>
        <v>26.259639441625552</v>
      </c>
      <c r="D35" s="280">
        <f>O33</f>
        <v>112304.6</v>
      </c>
      <c r="F35" s="280">
        <f>$G$33</f>
        <v>87914.00000000001</v>
      </c>
      <c r="G35" s="276"/>
      <c r="H35" s="277"/>
      <c r="I35" s="278"/>
    </row>
    <row r="36" spans="1:9" ht="12.75">
      <c r="A36" s="279" t="s">
        <v>32</v>
      </c>
      <c r="B36" s="281"/>
      <c r="C36" s="282"/>
      <c r="D36" s="281"/>
      <c r="E36" s="281"/>
      <c r="F36" s="275"/>
      <c r="G36" s="276"/>
      <c r="H36" s="277"/>
      <c r="I36" s="278"/>
    </row>
    <row r="37" spans="1:9" ht="12.75">
      <c r="A37" s="279" t="s">
        <v>33</v>
      </c>
      <c r="B37" s="283">
        <f>IF(OR(B33="",B33=0),"",(B33/B35)-1)</f>
        <v>0.7220520494774008</v>
      </c>
      <c r="C37" s="283">
        <f>IF(OR(C33="",C33=0),"",(C33/C35)-1)</f>
        <v>0.13662359389967027</v>
      </c>
      <c r="D37" s="283">
        <f>IF(OR(D33="",D33=0),"",(D33/D35)-1)</f>
        <v>0.9573249893592961</v>
      </c>
      <c r="E37" s="283"/>
      <c r="F37" s="283">
        <f>IF(OR(F33="",F33=0),"",(F33/F35)-1)</f>
        <v>1.1568698895807046</v>
      </c>
      <c r="G37" s="276"/>
      <c r="H37" s="277"/>
      <c r="I37" s="278"/>
    </row>
    <row r="38" ht="13.5" thickBot="1"/>
    <row r="39" spans="1:7" ht="12.75">
      <c r="A39" s="354" t="s">
        <v>0</v>
      </c>
      <c r="B39" s="284" t="s">
        <v>4</v>
      </c>
      <c r="C39" s="285" t="s">
        <v>4</v>
      </c>
      <c r="D39" s="286" t="s">
        <v>4</v>
      </c>
      <c r="E39" s="286" t="s">
        <v>4</v>
      </c>
      <c r="F39" s="355" t="s">
        <v>45</v>
      </c>
      <c r="G39" s="356" t="s">
        <v>46</v>
      </c>
    </row>
    <row r="40" spans="1:12" ht="12.75">
      <c r="A40" s="331"/>
      <c r="B40" s="288" t="s">
        <v>47</v>
      </c>
      <c r="C40" s="289" t="s">
        <v>47</v>
      </c>
      <c r="D40" s="290" t="s">
        <v>47</v>
      </c>
      <c r="E40" s="290" t="s">
        <v>47</v>
      </c>
      <c r="F40" s="357" t="s">
        <v>48</v>
      </c>
      <c r="G40" s="214" t="s">
        <v>49</v>
      </c>
      <c r="J40" s="292"/>
      <c r="K40" s="292"/>
      <c r="L40" s="292"/>
    </row>
    <row r="41" spans="1:12" ht="12.75">
      <c r="A41" s="331"/>
      <c r="B41" s="293" t="s">
        <v>60</v>
      </c>
      <c r="C41" s="294" t="s">
        <v>61</v>
      </c>
      <c r="D41" s="295" t="s">
        <v>60</v>
      </c>
      <c r="E41" s="295" t="s">
        <v>61</v>
      </c>
      <c r="F41" s="357" t="s">
        <v>50</v>
      </c>
      <c r="G41" s="214" t="s">
        <v>14</v>
      </c>
      <c r="J41" s="292"/>
      <c r="K41" s="296"/>
      <c r="L41" s="292"/>
    </row>
    <row r="42" spans="1:12" ht="12.75">
      <c r="A42" s="336"/>
      <c r="B42" s="297" t="s">
        <v>51</v>
      </c>
      <c r="C42" s="298" t="s">
        <v>51</v>
      </c>
      <c r="D42" s="299" t="s">
        <v>52</v>
      </c>
      <c r="E42" s="299" t="s">
        <v>52</v>
      </c>
      <c r="F42" s="358" t="s">
        <v>47</v>
      </c>
      <c r="G42" s="227"/>
      <c r="J42" s="292"/>
      <c r="K42" s="296"/>
      <c r="L42" s="292"/>
    </row>
    <row r="43" spans="1:12" ht="12.75">
      <c r="A43" s="331" t="s">
        <v>15</v>
      </c>
      <c r="B43" s="302">
        <f>'[42]SJ'!$AI168</f>
        <v>22957.2</v>
      </c>
      <c r="C43" s="303">
        <f>'[3]SJ'!$AB168</f>
        <v>6952.5</v>
      </c>
      <c r="D43" s="304">
        <f>IF(OR(F12="",F12=0),"",B43/F12)</f>
        <v>0.840923076923077</v>
      </c>
      <c r="E43" s="305">
        <f>IF(OR(G12="",G12=0),"",C43/G12)</f>
        <v>0.7759140216954601</v>
      </c>
      <c r="F43" s="359">
        <f aca="true" t="shared" si="8" ref="F43:F64">IF(OR(D43="",D43=0),"",(D43-E43)*100)</f>
        <v>6.500905522761691</v>
      </c>
      <c r="G43" s="360">
        <f>IF(D12="","",(F12/D12))</f>
        <v>0.7262569832402235</v>
      </c>
      <c r="J43" s="292"/>
      <c r="K43" s="296"/>
      <c r="L43" s="292"/>
    </row>
    <row r="44" spans="1:12" ht="12.75">
      <c r="A44" s="331" t="s">
        <v>39</v>
      </c>
      <c r="B44" s="303">
        <f>'[42]SJ'!$AI169</f>
        <v>681.9</v>
      </c>
      <c r="C44" s="303">
        <f>'[3]SJ'!$AB169</f>
        <v>486.8</v>
      </c>
      <c r="D44" s="307">
        <f>IF(OR(F13="",F13=0),"",B44/F13)</f>
        <v>0.852375</v>
      </c>
      <c r="E44" s="305">
        <f>IF(OR(G13="",G13=0),"",C44/G13)</f>
        <v>0.9878246753246753</v>
      </c>
      <c r="F44" s="359">
        <f t="shared" si="8"/>
        <v>-13.544967532467533</v>
      </c>
      <c r="G44" s="360">
        <f>IF(D13="","",(F13/D13))</f>
        <v>0.8264462809917356</v>
      </c>
      <c r="J44" s="292"/>
      <c r="K44" s="296"/>
      <c r="L44" s="292"/>
    </row>
    <row r="45" spans="1:12" ht="12.75">
      <c r="A45" s="331" t="s">
        <v>16</v>
      </c>
      <c r="B45" s="303">
        <f>'[42]SJ'!$AI170</f>
        <v>35130.6</v>
      </c>
      <c r="C45" s="303">
        <f>'[3]SJ'!$AB170</f>
        <v>15521.8</v>
      </c>
      <c r="D45" s="307">
        <f aca="true" t="shared" si="9" ref="D45:E61">IF(OR(F14="",F14=0),"",B45/F14)</f>
        <v>0.878265</v>
      </c>
      <c r="E45" s="308">
        <f t="shared" si="9"/>
        <v>0.8623701316739818</v>
      </c>
      <c r="F45" s="359">
        <f t="shared" si="8"/>
        <v>1.5894868326018163</v>
      </c>
      <c r="G45" s="360">
        <f>IF(D14="","",(F14/D14))</f>
        <v>0.9180628873077806</v>
      </c>
      <c r="J45" s="292"/>
      <c r="K45" s="296"/>
      <c r="L45" s="292"/>
    </row>
    <row r="46" spans="1:12" ht="12.75">
      <c r="A46" s="331" t="s">
        <v>36</v>
      </c>
      <c r="B46" s="303">
        <f>'[42]SJ'!$AI171</f>
        <v>23663.6</v>
      </c>
      <c r="C46" s="303">
        <f>'[3]SJ'!$AB171</f>
        <v>13048.3</v>
      </c>
      <c r="D46" s="307">
        <f t="shared" si="9"/>
        <v>0.8451285714285713</v>
      </c>
      <c r="E46" s="308">
        <f t="shared" si="9"/>
        <v>0.9297435568571286</v>
      </c>
      <c r="F46" s="359">
        <f t="shared" si="8"/>
        <v>-8.461498542855727</v>
      </c>
      <c r="G46" s="360">
        <f>IF(D15="","",(F15/D15))</f>
        <v>0.9671179883945842</v>
      </c>
      <c r="J46" s="292"/>
      <c r="K46" s="296"/>
      <c r="L46" s="292"/>
    </row>
    <row r="47" spans="1:12" ht="12.75">
      <c r="A47" s="331" t="s">
        <v>17</v>
      </c>
      <c r="B47" s="303">
        <f>'[42]SJ'!$AI172</f>
        <v>0</v>
      </c>
      <c r="C47" s="303">
        <f>'[3]SJ'!$AB172</f>
        <v>0</v>
      </c>
      <c r="D47" s="307">
        <f t="shared" si="9"/>
      </c>
      <c r="E47" s="308">
        <f t="shared" si="9"/>
      </c>
      <c r="F47" s="359">
        <f t="shared" si="8"/>
      </c>
      <c r="G47" s="360">
        <f aca="true" t="shared" si="10" ref="G47:G62">IF(D16="","",(F16/D16))</f>
      </c>
      <c r="J47" s="292"/>
      <c r="K47" s="296"/>
      <c r="L47" s="292"/>
    </row>
    <row r="48" spans="1:12" ht="12.75">
      <c r="A48" s="331" t="s">
        <v>18</v>
      </c>
      <c r="B48" s="303">
        <f>'[42]SJ'!$AI173</f>
        <v>0</v>
      </c>
      <c r="C48" s="303">
        <f>'[3]SJ'!$AB173</f>
        <v>0</v>
      </c>
      <c r="D48" s="307">
        <f t="shared" si="9"/>
      </c>
      <c r="E48" s="308">
        <f t="shared" si="9"/>
      </c>
      <c r="F48" s="359">
        <f t="shared" si="8"/>
      </c>
      <c r="G48" s="360">
        <f t="shared" si="10"/>
      </c>
      <c r="J48" s="292"/>
      <c r="K48" s="296"/>
      <c r="L48" s="292"/>
    </row>
    <row r="49" spans="1:12" ht="12.75">
      <c r="A49" s="331" t="s">
        <v>19</v>
      </c>
      <c r="B49" s="303">
        <f>'[42]SJ'!$AI174</f>
        <v>20056.6</v>
      </c>
      <c r="C49" s="303">
        <f>'[3]SJ'!$AB174</f>
        <v>11200</v>
      </c>
      <c r="D49" s="307">
        <f t="shared" si="9"/>
        <v>0.9550761904761904</v>
      </c>
      <c r="E49" s="308">
        <f t="shared" si="9"/>
        <v>0.9596764519390605</v>
      </c>
      <c r="F49" s="359">
        <f t="shared" si="8"/>
        <v>-0.460026146287007</v>
      </c>
      <c r="G49" s="360">
        <f t="shared" si="10"/>
        <v>0.9341637010676157</v>
      </c>
      <c r="J49" s="292"/>
      <c r="K49" s="296"/>
      <c r="L49" s="292"/>
    </row>
    <row r="50" spans="1:12" ht="12.75">
      <c r="A50" s="331" t="s">
        <v>20</v>
      </c>
      <c r="B50" s="303">
        <f>'[42]SJ'!$AI175</f>
        <v>843.6</v>
      </c>
      <c r="C50" s="303">
        <f>'[3]SJ'!$AB175</f>
        <v>1038</v>
      </c>
      <c r="D50" s="307">
        <f t="shared" si="9"/>
        <v>0.7030000000000001</v>
      </c>
      <c r="E50" s="308">
        <f t="shared" si="9"/>
        <v>0.9615562760537286</v>
      </c>
      <c r="F50" s="359">
        <f t="shared" si="8"/>
        <v>-25.855627605372856</v>
      </c>
      <c r="G50" s="360">
        <f t="shared" si="10"/>
        <v>0.8921933085501859</v>
      </c>
      <c r="J50" s="292"/>
      <c r="K50" s="296"/>
      <c r="L50" s="296"/>
    </row>
    <row r="51" spans="1:12" ht="12.75">
      <c r="A51" s="331" t="s">
        <v>34</v>
      </c>
      <c r="B51" s="303">
        <f>'[42]SJ'!$AI176</f>
        <v>321.7</v>
      </c>
      <c r="C51" s="303">
        <f>'[3]SJ'!$AB176</f>
        <v>26.5</v>
      </c>
      <c r="D51" s="307">
        <f t="shared" si="9"/>
      </c>
      <c r="E51" s="308">
        <f t="shared" si="9"/>
        <v>0.33375314861460953</v>
      </c>
      <c r="F51" s="359">
        <f t="shared" si="8"/>
      </c>
      <c r="G51" s="360">
        <f t="shared" si="10"/>
      </c>
      <c r="J51" s="292"/>
      <c r="K51" s="296"/>
      <c r="L51" s="292"/>
    </row>
    <row r="52" spans="1:12" ht="12.75">
      <c r="A52" s="331" t="s">
        <v>21</v>
      </c>
      <c r="B52" s="303">
        <f>'[42]SJ'!$AI177</f>
        <v>31.1</v>
      </c>
      <c r="C52" s="303">
        <f>'[3]SJ'!$AB177</f>
        <v>0</v>
      </c>
      <c r="D52" s="307">
        <f t="shared" si="9"/>
        <v>0.10366666666666667</v>
      </c>
      <c r="E52" s="308">
        <f t="shared" si="9"/>
        <v>0</v>
      </c>
      <c r="F52" s="359">
        <f t="shared" si="8"/>
        <v>10.366666666666667</v>
      </c>
      <c r="G52" s="360">
        <f t="shared" si="10"/>
        <v>1.2</v>
      </c>
      <c r="J52" s="292"/>
      <c r="K52" s="296"/>
      <c r="L52" s="292"/>
    </row>
    <row r="53" spans="1:12" ht="12.75">
      <c r="A53" s="331" t="s">
        <v>37</v>
      </c>
      <c r="B53" s="303">
        <f>'[42]SJ'!$AI178</f>
        <v>5650.8</v>
      </c>
      <c r="C53" s="303">
        <f>'[3]SJ'!$AB178</f>
        <v>4480.4</v>
      </c>
      <c r="D53" s="307">
        <f t="shared" si="9"/>
        <v>0.9742758620689655</v>
      </c>
      <c r="E53" s="308">
        <f t="shared" si="9"/>
        <v>0.9758243672953784</v>
      </c>
      <c r="F53" s="359">
        <f t="shared" si="8"/>
        <v>-0.15485052264128107</v>
      </c>
      <c r="G53" s="360">
        <f t="shared" si="10"/>
        <v>0.9830508474576272</v>
      </c>
      <c r="J53" s="292"/>
      <c r="K53" s="296"/>
      <c r="L53" s="292"/>
    </row>
    <row r="54" spans="1:12" ht="12.75">
      <c r="A54" s="331" t="s">
        <v>22</v>
      </c>
      <c r="B54" s="303">
        <f>'[42]SJ'!$AI179</f>
        <v>18.4</v>
      </c>
      <c r="C54" s="303">
        <f>'[3]SJ'!$AB179</f>
        <v>0</v>
      </c>
      <c r="D54" s="307">
        <f t="shared" si="9"/>
        <v>3.2857142857142856</v>
      </c>
      <c r="E54" s="308">
        <f t="shared" si="9"/>
        <v>0</v>
      </c>
      <c r="F54" s="359">
        <f t="shared" si="8"/>
        <v>328.57142857142856</v>
      </c>
      <c r="G54" s="360">
        <f t="shared" si="10"/>
        <v>1</v>
      </c>
      <c r="J54" s="292"/>
      <c r="K54" s="296"/>
      <c r="L54" s="292"/>
    </row>
    <row r="55" spans="1:12" ht="12.75">
      <c r="A55" s="331" t="s">
        <v>23</v>
      </c>
      <c r="B55" s="303">
        <f>'[42]SJ'!$AI180</f>
        <v>173.7</v>
      </c>
      <c r="C55" s="303">
        <f>'[3]SJ'!$AB180</f>
        <v>40.4</v>
      </c>
      <c r="D55" s="307">
        <f t="shared" si="9"/>
        <v>0.9389189189189189</v>
      </c>
      <c r="E55" s="308">
        <f t="shared" si="9"/>
        <v>0.8244897959183674</v>
      </c>
      <c r="F55" s="359">
        <f t="shared" si="8"/>
        <v>11.442912300055152</v>
      </c>
      <c r="G55" s="360">
        <f t="shared" si="10"/>
        <v>0.5362318840579711</v>
      </c>
      <c r="J55" s="292"/>
      <c r="K55" s="296"/>
      <c r="L55" s="292"/>
    </row>
    <row r="56" spans="1:12" ht="12.75">
      <c r="A56" s="331" t="s">
        <v>24</v>
      </c>
      <c r="B56" s="303">
        <f>'[42]SJ'!$AI181</f>
        <v>417.8</v>
      </c>
      <c r="C56" s="303">
        <f>'[3]SJ'!$AB181</f>
        <v>153.3</v>
      </c>
      <c r="D56" s="307">
        <f t="shared" si="9"/>
        <v>0.8356</v>
      </c>
      <c r="E56" s="308">
        <f t="shared" si="9"/>
        <v>0.4524793388429752</v>
      </c>
      <c r="F56" s="359">
        <f t="shared" si="8"/>
        <v>38.31206611570248</v>
      </c>
      <c r="G56" s="360">
        <f t="shared" si="10"/>
        <v>0.3333333333333333</v>
      </c>
      <c r="J56" s="292"/>
      <c r="K56" s="296"/>
      <c r="L56" s="292"/>
    </row>
    <row r="57" spans="1:12" ht="12.75">
      <c r="A57" s="331" t="s">
        <v>25</v>
      </c>
      <c r="B57" s="303">
        <f>'[42]SJ'!$AI182</f>
        <v>25.2</v>
      </c>
      <c r="C57" s="303">
        <f>'[3]SJ'!$AB182</f>
        <v>23.8</v>
      </c>
      <c r="D57" s="307">
        <f t="shared" si="9"/>
      </c>
      <c r="E57" s="308">
        <f t="shared" si="9"/>
        <v>1</v>
      </c>
      <c r="F57" s="359">
        <f t="shared" si="8"/>
      </c>
      <c r="G57" s="360">
        <f t="shared" si="10"/>
      </c>
      <c r="J57" s="292"/>
      <c r="K57" s="296"/>
      <c r="L57" s="292"/>
    </row>
    <row r="58" spans="1:12" ht="12.75">
      <c r="A58" s="331" t="s">
        <v>26</v>
      </c>
      <c r="B58" s="303">
        <f>'[42]SJ'!$AI183</f>
        <v>2093.1</v>
      </c>
      <c r="C58" s="303">
        <f>'[3]SJ'!$AB183</f>
        <v>287</v>
      </c>
      <c r="D58" s="307">
        <f t="shared" si="9"/>
        <v>0.8721249999999999</v>
      </c>
      <c r="E58" s="308">
        <f t="shared" si="9"/>
        <v>0.707419275326596</v>
      </c>
      <c r="F58" s="359">
        <f t="shared" si="8"/>
        <v>16.470572467340393</v>
      </c>
      <c r="G58" s="360">
        <f t="shared" si="10"/>
        <v>0.809989875126561</v>
      </c>
      <c r="J58" s="292"/>
      <c r="K58" s="296"/>
      <c r="L58" s="292"/>
    </row>
    <row r="59" spans="1:12" ht="12.75">
      <c r="A59" s="331" t="s">
        <v>27</v>
      </c>
      <c r="B59" s="303">
        <f>'[42]SJ'!$AI184</f>
        <v>0</v>
      </c>
      <c r="C59" s="303">
        <f>'[3]SJ'!$AB184</f>
        <v>0</v>
      </c>
      <c r="D59" s="307">
        <f t="shared" si="9"/>
      </c>
      <c r="E59" s="308">
        <f t="shared" si="9"/>
      </c>
      <c r="F59" s="359">
        <f t="shared" si="8"/>
      </c>
      <c r="G59" s="360" t="e">
        <f>IF(D28="","",(F28/D28))</f>
        <v>#VALUE!</v>
      </c>
      <c r="J59" s="292"/>
      <c r="K59" s="296"/>
      <c r="L59" s="292"/>
    </row>
    <row r="60" spans="1:12" ht="12.75">
      <c r="A60" s="331" t="s">
        <v>38</v>
      </c>
      <c r="B60" s="303">
        <f>'[42]SJ'!$AI185</f>
        <v>30.4</v>
      </c>
      <c r="C60" s="303">
        <f>'[3]SJ'!$AB185</f>
        <v>0</v>
      </c>
      <c r="D60" s="307">
        <f t="shared" si="9"/>
      </c>
      <c r="E60" s="308">
        <f t="shared" si="9"/>
      </c>
      <c r="F60" s="359">
        <f t="shared" si="8"/>
      </c>
      <c r="G60" s="360" t="e">
        <f>IF(D29="","",(F29/D29))</f>
        <v>#DIV/0!</v>
      </c>
      <c r="J60" s="292"/>
      <c r="K60" s="296"/>
      <c r="L60" s="292"/>
    </row>
    <row r="61" spans="1:12" ht="12.75">
      <c r="A61" s="331" t="s">
        <v>28</v>
      </c>
      <c r="B61" s="303">
        <f>'[42]SJ'!$AI186</f>
        <v>52862.6</v>
      </c>
      <c r="C61" s="303">
        <f>'[3]SJ'!$AB186</f>
        <v>20407.7</v>
      </c>
      <c r="D61" s="307">
        <f t="shared" si="9"/>
        <v>0.8577628006993155</v>
      </c>
      <c r="E61" s="308">
        <f t="shared" si="9"/>
        <v>0.7344809466910441</v>
      </c>
      <c r="F61" s="359">
        <f t="shared" si="8"/>
        <v>12.328185400827142</v>
      </c>
      <c r="G61" s="360">
        <f t="shared" si="10"/>
        <v>0.8379352188040203</v>
      </c>
      <c r="J61" s="292"/>
      <c r="K61" s="296"/>
      <c r="L61" s="292"/>
    </row>
    <row r="62" spans="1:12" ht="12.75">
      <c r="A62" s="331" t="s">
        <v>29</v>
      </c>
      <c r="B62" s="303">
        <f>'[42]SJ'!$AI187</f>
        <v>692.1</v>
      </c>
      <c r="C62" s="303">
        <f>'[3]SJ'!$AB187</f>
        <v>334.6</v>
      </c>
      <c r="D62" s="307">
        <f>IF(OR(F31="",F31=0),"",B62/F31)</f>
        <v>1.3842</v>
      </c>
      <c r="E62" s="308">
        <f>IF(OR(G31="",G31=0),"",C62/G31)</f>
        <v>0.9409448818897638</v>
      </c>
      <c r="F62" s="359">
        <f t="shared" si="8"/>
        <v>44.32551181102363</v>
      </c>
      <c r="G62" s="360">
        <f t="shared" si="10"/>
        <v>1.25</v>
      </c>
      <c r="J62" s="292"/>
      <c r="K62" s="296"/>
      <c r="L62" s="292"/>
    </row>
    <row r="63" spans="1:12" ht="12.75">
      <c r="A63" s="331"/>
      <c r="B63" s="309"/>
      <c r="C63" s="309"/>
      <c r="D63" s="310"/>
      <c r="E63" s="305">
        <f>IF(OR(G32="",G32=0),"",C63/G32)</f>
      </c>
      <c r="F63" s="359"/>
      <c r="G63" s="360"/>
      <c r="J63" s="292"/>
      <c r="K63" s="296"/>
      <c r="L63" s="292"/>
    </row>
    <row r="64" spans="1:7" ht="13.5" thickBot="1">
      <c r="A64" s="361" t="s">
        <v>30</v>
      </c>
      <c r="B64" s="311">
        <f>IF(SUM(B43:B62)=0,"",SUM(B43:B62))</f>
        <v>165650.4</v>
      </c>
      <c r="C64" s="311">
        <f>IF(SUM(C43:C62)=0,"",SUM(C43:C62))</f>
        <v>74001.1</v>
      </c>
      <c r="D64" s="312">
        <f>IF(OR(F33="",F33=0),"",B64/F33)</f>
        <v>0.8735957264039599</v>
      </c>
      <c r="E64" s="313">
        <f>IF(OR(G33="",G33=0),"",C64/G33)</f>
        <v>0.8417442045635507</v>
      </c>
      <c r="F64" s="362">
        <f t="shared" si="8"/>
        <v>3.185152184040918</v>
      </c>
      <c r="G64" s="363">
        <f>IF(D33="","",(F33/D33))</f>
        <v>0.862623930461112</v>
      </c>
    </row>
  </sheetData>
  <mergeCells count="1">
    <mergeCell ref="B8:E8"/>
  </mergeCells>
  <printOptions/>
  <pageMargins left="0.75" right="0.75" top="1" bottom="1" header="0.4921259845" footer="0.492125984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22">
      <selection activeCell="M57" sqref="M57"/>
    </sheetView>
  </sheetViews>
  <sheetFormatPr defaultColWidth="11.421875" defaultRowHeight="12.75"/>
  <cols>
    <col min="1" max="1" width="26.7109375" style="170" customWidth="1"/>
    <col min="2" max="2" width="14.7109375" style="172" customWidth="1"/>
    <col min="3" max="3" width="14.7109375" style="173" customWidth="1"/>
    <col min="4" max="4" width="14.140625" style="172" customWidth="1"/>
    <col min="5" max="6" width="14.7109375" style="172" customWidth="1"/>
    <col min="7" max="7" width="16.421875" style="174" customWidth="1"/>
    <col min="8" max="8" width="16.421875" style="175" customWidth="1"/>
    <col min="9" max="9" width="14.7109375" style="170" customWidth="1"/>
    <col min="10" max="10" width="13.7109375" style="170" customWidth="1"/>
    <col min="11" max="11" width="22.00390625" style="170" customWidth="1"/>
    <col min="12" max="14" width="10.7109375" style="170" customWidth="1"/>
    <col min="15" max="15" width="11.57421875" style="170" customWidth="1"/>
    <col min="16" max="16384" width="11.421875" style="170" customWidth="1"/>
  </cols>
  <sheetData>
    <row r="1" ht="12.75">
      <c r="A1" s="171" t="s">
        <v>35</v>
      </c>
    </row>
    <row r="2" spans="1:4" ht="12.75">
      <c r="A2" s="176"/>
      <c r="B2" s="364"/>
      <c r="D2" s="178"/>
    </row>
    <row r="3" ht="15" customHeight="1" hidden="1"/>
    <row r="4" spans="1:4" s="179" customFormat="1" ht="15" customHeight="1" thickBot="1">
      <c r="A4" s="180"/>
      <c r="C4" s="178"/>
      <c r="D4" s="181"/>
    </row>
    <row r="5" spans="1:9" ht="30">
      <c r="A5" s="182" t="s">
        <v>68</v>
      </c>
      <c r="B5" s="182"/>
      <c r="C5" s="183"/>
      <c r="D5" s="184"/>
      <c r="E5" s="184"/>
      <c r="F5" s="184"/>
      <c r="G5" s="184"/>
      <c r="H5" s="185"/>
      <c r="I5" s="186"/>
    </row>
    <row r="6" spans="1:7" ht="15" customHeight="1">
      <c r="A6" s="187"/>
      <c r="B6"/>
      <c r="C6"/>
      <c r="D6"/>
      <c r="E6"/>
      <c r="F6"/>
      <c r="G6"/>
    </row>
    <row r="7" ht="13.5" thickBot="1"/>
    <row r="8" spans="1:16" ht="16.5" thickTop="1">
      <c r="A8" s="188" t="s">
        <v>0</v>
      </c>
      <c r="B8" s="445" t="s">
        <v>1</v>
      </c>
      <c r="C8" s="446"/>
      <c r="D8" s="446"/>
      <c r="E8" s="447"/>
      <c r="F8" s="189" t="s">
        <v>53</v>
      </c>
      <c r="G8" s="189" t="s">
        <v>42</v>
      </c>
      <c r="H8" s="190"/>
      <c r="I8" s="365" t="s">
        <v>3</v>
      </c>
      <c r="J8" s="365"/>
      <c r="L8" s="193" t="s">
        <v>0</v>
      </c>
      <c r="M8" s="194"/>
      <c r="N8" s="195" t="s">
        <v>1</v>
      </c>
      <c r="O8" s="196"/>
      <c r="P8" s="315" t="s">
        <v>42</v>
      </c>
    </row>
    <row r="9" spans="1:16" ht="12.75">
      <c r="A9" s="197"/>
      <c r="B9" s="198" t="s">
        <v>53</v>
      </c>
      <c r="C9" s="199" t="s">
        <v>53</v>
      </c>
      <c r="D9" s="199" t="s">
        <v>53</v>
      </c>
      <c r="E9" s="200" t="s">
        <v>55</v>
      </c>
      <c r="F9" s="201" t="s">
        <v>4</v>
      </c>
      <c r="G9" s="201" t="s">
        <v>4</v>
      </c>
      <c r="H9" s="202" t="s">
        <v>2</v>
      </c>
      <c r="I9" s="203"/>
      <c r="J9" s="204"/>
      <c r="L9" s="206" t="s">
        <v>58</v>
      </c>
      <c r="M9" s="207"/>
      <c r="N9" s="208"/>
      <c r="O9" s="209"/>
      <c r="P9" s="316" t="s">
        <v>4</v>
      </c>
    </row>
    <row r="10" spans="1:16" ht="12" customHeight="1">
      <c r="A10" s="197"/>
      <c r="B10" s="210" t="s">
        <v>5</v>
      </c>
      <c r="C10" s="211" t="s">
        <v>6</v>
      </c>
      <c r="D10" s="212" t="s">
        <v>7</v>
      </c>
      <c r="E10" s="213" t="s">
        <v>7</v>
      </c>
      <c r="F10" s="209" t="s">
        <v>8</v>
      </c>
      <c r="G10" s="209" t="s">
        <v>8</v>
      </c>
      <c r="H10" s="214" t="s">
        <v>14</v>
      </c>
      <c r="I10" s="215" t="s">
        <v>56</v>
      </c>
      <c r="J10" s="215" t="s">
        <v>43</v>
      </c>
      <c r="K10" s="218"/>
      <c r="L10" s="206" t="s">
        <v>59</v>
      </c>
      <c r="M10" s="219" t="s">
        <v>5</v>
      </c>
      <c r="N10" s="220" t="s">
        <v>6</v>
      </c>
      <c r="O10" s="219" t="s">
        <v>7</v>
      </c>
      <c r="P10" s="317" t="s">
        <v>8</v>
      </c>
    </row>
    <row r="11" spans="1:16" ht="12.75">
      <c r="A11" s="221"/>
      <c r="B11" s="222" t="s">
        <v>9</v>
      </c>
      <c r="C11" s="223" t="s">
        <v>10</v>
      </c>
      <c r="D11" s="224" t="s">
        <v>11</v>
      </c>
      <c r="E11" s="225" t="s">
        <v>11</v>
      </c>
      <c r="F11" s="226" t="s">
        <v>12</v>
      </c>
      <c r="G11" s="226" t="s">
        <v>13</v>
      </c>
      <c r="H11" s="227"/>
      <c r="I11" s="228"/>
      <c r="J11" s="229"/>
      <c r="L11" s="232"/>
      <c r="M11" s="226" t="s">
        <v>9</v>
      </c>
      <c r="N11" s="223" t="s">
        <v>10</v>
      </c>
      <c r="O11" s="226" t="s">
        <v>11</v>
      </c>
      <c r="P11" s="318" t="s">
        <v>13</v>
      </c>
    </row>
    <row r="12" spans="1:16" ht="13.5" customHeight="1">
      <c r="A12" s="233" t="s">
        <v>15</v>
      </c>
      <c r="B12" s="234">
        <f>IF(ISERROR('[1]Récolte_N'!$F$23)=TRUE,"",'[1]Récolte_N'!$F$23)</f>
        <v>865</v>
      </c>
      <c r="C12" s="234">
        <f aca="true" t="shared" si="0" ref="C12:C31">IF(OR(B12="",B12=0),"",(D12/B12)*10)</f>
        <v>23.699421965317917</v>
      </c>
      <c r="D12" s="236">
        <f>IF(ISERROR('[1]Récolte_N'!$H$23)=TRUE,"",'[1]Récolte_N'!$H$23)</f>
        <v>2050</v>
      </c>
      <c r="E12" s="236">
        <f>O12</f>
        <v>1540</v>
      </c>
      <c r="F12" s="340">
        <f>IF(ISERROR('[1]Récolte_N'!$I$23)=TRUE,"",'[1]Récolte_N'!$I$23)</f>
        <v>700</v>
      </c>
      <c r="G12" s="340">
        <f>P12</f>
        <v>311.4</v>
      </c>
      <c r="H12" s="237">
        <f aca="true" t="shared" si="1" ref="H12:H31">IF(OR(G12=0,G12=""),"",(F12/G12)-1)</f>
        <v>1.2479126525369302</v>
      </c>
      <c r="I12" s="238">
        <f aca="true" t="shared" si="2" ref="I12:I31">D12-F12</f>
        <v>1350</v>
      </c>
      <c r="J12" s="239">
        <f>O12-G12</f>
        <v>1228.6</v>
      </c>
      <c r="K12" s="241"/>
      <c r="L12" s="342" t="s">
        <v>15</v>
      </c>
      <c r="M12" s="234">
        <f>IF(ISERROR('[2]Récolte_N'!$F$23)=TRUE,"",'[2]Récolte_N'!$F$23)</f>
        <v>680</v>
      </c>
      <c r="N12" s="234">
        <f aca="true" t="shared" si="3" ref="N12:N19">IF(OR(M12="",M12=0),"",(O12/M12)*10)</f>
        <v>22.647058823529413</v>
      </c>
      <c r="O12" s="236">
        <f>IF(ISERROR('[2]Récolte_N'!$H$23)=TRUE,"",'[2]Récolte_N'!$H$23)</f>
        <v>1540</v>
      </c>
      <c r="P12" s="343">
        <f>'[3]PO'!$AI168</f>
        <v>311.4</v>
      </c>
    </row>
    <row r="13" spans="1:16" ht="13.5" customHeight="1">
      <c r="A13" s="244" t="s">
        <v>39</v>
      </c>
      <c r="B13" s="234">
        <f>IF(ISERROR('[4]Récolte_N'!$F$23)=TRUE,"",'[4]Récolte_N'!$F$23)</f>
        <v>1815</v>
      </c>
      <c r="C13" s="234">
        <f t="shared" si="0"/>
        <v>31.322314049586776</v>
      </c>
      <c r="D13" s="236">
        <f>IF(ISERROR('[4]Récolte_N'!$H$23)=TRUE,"",'[4]Récolte_N'!$H$23)</f>
        <v>5685</v>
      </c>
      <c r="E13" s="236">
        <f>O13</f>
        <v>4311</v>
      </c>
      <c r="F13" s="340">
        <f>IF(ISERROR('[4]Récolte_N'!$I$23)=TRUE,"",'[4]Récolte_N'!$I$23)</f>
        <v>1730</v>
      </c>
      <c r="G13" s="340">
        <f>P13</f>
        <v>1378.9</v>
      </c>
      <c r="H13" s="237">
        <f t="shared" si="1"/>
        <v>0.25462325041699896</v>
      </c>
      <c r="I13" s="238">
        <f t="shared" si="2"/>
        <v>3955</v>
      </c>
      <c r="J13" s="239">
        <f>O13-G13</f>
        <v>2932.1</v>
      </c>
      <c r="K13" s="241"/>
      <c r="L13" s="345" t="s">
        <v>39</v>
      </c>
      <c r="M13" s="234">
        <f>IF(ISERROR('[5]Récolte_N'!$F$23)=TRUE,"",'[5]Récolte_N'!$F$23)</f>
        <v>1411</v>
      </c>
      <c r="N13" s="234">
        <f t="shared" si="3"/>
        <v>30.552799433026223</v>
      </c>
      <c r="O13" s="236">
        <f>IF(ISERROR('[5]Récolte_N'!$H$23)=TRUE,"",'[5]Récolte_N'!$H$23)</f>
        <v>4311</v>
      </c>
      <c r="P13" s="343">
        <f>'[3]PO'!$AI169</f>
        <v>1378.9</v>
      </c>
    </row>
    <row r="14" spans="1:16" ht="13.5" customHeight="1">
      <c r="A14" s="244" t="s">
        <v>16</v>
      </c>
      <c r="B14" s="234">
        <f>IF(ISERROR('[6]Récolte_N'!$F$23)=TRUE,"",'[6]Récolte_N'!$F$23)</f>
        <v>12500</v>
      </c>
      <c r="C14" s="234">
        <f t="shared" si="0"/>
        <v>29.695999999999998</v>
      </c>
      <c r="D14" s="236">
        <f>IF(ISERROR('[6]Récolte_N'!$H$23)=TRUE,"",'[6]Récolte_N'!$H$23)</f>
        <v>37120</v>
      </c>
      <c r="E14" s="246">
        <f>O14</f>
        <v>39167</v>
      </c>
      <c r="F14" s="340">
        <f>IF(ISERROR('[6]Récolte_N'!$I$23)=TRUE,"",'[6]Récolte_N'!$I$23)</f>
        <v>27000</v>
      </c>
      <c r="G14" s="346">
        <f>P14</f>
        <v>27084.8</v>
      </c>
      <c r="H14" s="237">
        <f t="shared" si="1"/>
        <v>-0.0031309073724007375</v>
      </c>
      <c r="I14" s="238">
        <f t="shared" si="2"/>
        <v>10120</v>
      </c>
      <c r="J14" s="366">
        <f>O14-G14</f>
        <v>12082.2</v>
      </c>
      <c r="K14" s="241"/>
      <c r="L14" s="206" t="s">
        <v>16</v>
      </c>
      <c r="M14" s="234">
        <f>IF(ISERROR('[7]Récolte_N'!$F$23)=TRUE,"",'[7]Récolte_N'!$F$23)</f>
        <v>10090</v>
      </c>
      <c r="N14" s="234">
        <f t="shared" si="3"/>
        <v>38.81764122893954</v>
      </c>
      <c r="O14" s="236">
        <f>IF(ISERROR('[7]Récolte_N'!$H$23)=TRUE,"",'[7]Récolte_N'!$H$23)</f>
        <v>39167</v>
      </c>
      <c r="P14" s="343">
        <f>'[3]PO'!$AI170</f>
        <v>27084.8</v>
      </c>
    </row>
    <row r="15" spans="1:16" ht="13.5" customHeight="1">
      <c r="A15" s="244" t="s">
        <v>36</v>
      </c>
      <c r="B15" s="234">
        <f>IF(ISERROR('[8]Récolte_N'!$F$23)=TRUE,"",'[8]Récolte_N'!$F$23)</f>
        <v>410</v>
      </c>
      <c r="C15" s="234">
        <f t="shared" si="0"/>
        <v>35</v>
      </c>
      <c r="D15" s="236">
        <f>IF(ISERROR('[8]Récolte_N'!$H$23)=TRUE,"",'[8]Récolte_N'!$H$23)</f>
        <v>1435</v>
      </c>
      <c r="E15" s="246">
        <f aca="true" t="shared" si="4" ref="E15:E30">O15</f>
        <v>1920</v>
      </c>
      <c r="F15" s="340">
        <f>IF(ISERROR('[8]Récolte_N'!$I$23)=TRUE,"",'[8]Récolte_N'!$I$23)</f>
        <v>250</v>
      </c>
      <c r="G15" s="346">
        <f aca="true" t="shared" si="5" ref="G15:G29">P15</f>
        <v>389.5</v>
      </c>
      <c r="H15" s="237">
        <f t="shared" si="1"/>
        <v>-0.3581514762516046</v>
      </c>
      <c r="I15" s="238">
        <f t="shared" si="2"/>
        <v>1185</v>
      </c>
      <c r="J15" s="366">
        <f aca="true" t="shared" si="6" ref="J15:J30">O15-G15</f>
        <v>1530.5</v>
      </c>
      <c r="K15" s="241"/>
      <c r="L15" s="206" t="s">
        <v>36</v>
      </c>
      <c r="M15" s="234">
        <f>IF(ISERROR('[9]Récolte_N'!$F$23)=TRUE,"",'[9]Récolte_N'!$F$23)</f>
        <v>480</v>
      </c>
      <c r="N15" s="234">
        <f t="shared" si="3"/>
        <v>40</v>
      </c>
      <c r="O15" s="236">
        <f>IF(ISERROR('[9]Récolte_N'!$H$23)=TRUE,"",'[9]Récolte_N'!$H$23)</f>
        <v>1920</v>
      </c>
      <c r="P15" s="343">
        <f>'[3]PO'!$AI171</f>
        <v>389.5</v>
      </c>
    </row>
    <row r="16" spans="1:16" ht="13.5" customHeight="1">
      <c r="A16" s="244" t="s">
        <v>17</v>
      </c>
      <c r="B16" s="234">
        <f>IF(ISERROR('[10]Récolte_N'!$F$23)=TRUE,"",'[10]Récolte_N'!$F$23)</f>
        <v>1575</v>
      </c>
      <c r="C16" s="234">
        <f t="shared" si="0"/>
        <v>48</v>
      </c>
      <c r="D16" s="236">
        <f>IF(ISERROR('[10]Récolte_N'!$H$23)=TRUE,"",'[10]Récolte_N'!$H$23)</f>
        <v>7560</v>
      </c>
      <c r="E16" s="246">
        <f t="shared" si="4"/>
        <v>7800</v>
      </c>
      <c r="F16" s="340">
        <f>IF(ISERROR('[10]Récolte_N'!$I$23)=TRUE,"",'[10]Récolte_N'!$I$23)</f>
        <v>3000</v>
      </c>
      <c r="G16" s="346">
        <f t="shared" si="5"/>
        <v>5766.4</v>
      </c>
      <c r="H16" s="237">
        <f t="shared" si="1"/>
        <v>-0.4797447280799112</v>
      </c>
      <c r="I16" s="238">
        <f t="shared" si="2"/>
        <v>4560</v>
      </c>
      <c r="J16" s="366">
        <f t="shared" si="6"/>
        <v>2033.6000000000004</v>
      </c>
      <c r="K16" s="241"/>
      <c r="L16" s="206" t="s">
        <v>17</v>
      </c>
      <c r="M16" s="234">
        <f>IF(ISERROR('[11]Récolte_N'!$F$23)=TRUE,"",'[11]Récolte_N'!$F$23)</f>
        <v>1500</v>
      </c>
      <c r="N16" s="234">
        <f t="shared" si="3"/>
        <v>52</v>
      </c>
      <c r="O16" s="236">
        <f>IF(ISERROR('[11]Récolte_N'!$H$23)=TRUE,"",'[11]Récolte_N'!$H$23)</f>
        <v>7800</v>
      </c>
      <c r="P16" s="343">
        <f>'[3]PO'!$AI172</f>
        <v>5766.4</v>
      </c>
    </row>
    <row r="17" spans="1:16" ht="13.5" customHeight="1">
      <c r="A17" s="244" t="s">
        <v>18</v>
      </c>
      <c r="B17" s="234">
        <f>IF(ISERROR('[12]Récolte_N'!$F$23)=TRUE,"",'[12]Récolte_N'!$F$23)</f>
        <v>16200</v>
      </c>
      <c r="C17" s="234">
        <f t="shared" si="0"/>
        <v>41.358024691358025</v>
      </c>
      <c r="D17" s="236">
        <f>IF(ISERROR('[12]Récolte_N'!$H$23)=TRUE,"",'[12]Récolte_N'!$H$23)</f>
        <v>67000</v>
      </c>
      <c r="E17" s="246">
        <f t="shared" si="4"/>
        <v>71100</v>
      </c>
      <c r="F17" s="340">
        <f>IF(ISERROR('[12]Récolte_N'!$I$23)=TRUE,"",'[12]Récolte_N'!$I$23)</f>
        <v>60000</v>
      </c>
      <c r="G17" s="346">
        <f t="shared" si="5"/>
        <v>69054.5</v>
      </c>
      <c r="H17" s="237">
        <f t="shared" si="1"/>
        <v>-0.13112107103809312</v>
      </c>
      <c r="I17" s="238">
        <f t="shared" si="2"/>
        <v>7000</v>
      </c>
      <c r="J17" s="366">
        <f t="shared" si="6"/>
        <v>2045.5</v>
      </c>
      <c r="K17" s="241"/>
      <c r="L17" s="206" t="s">
        <v>18</v>
      </c>
      <c r="M17" s="234">
        <f>IF(ISERROR('[13]Récolte_N'!$F$23)=TRUE,"",'[13]Récolte_N'!$F$23)</f>
        <v>15100</v>
      </c>
      <c r="N17" s="234">
        <f t="shared" si="3"/>
        <v>47.08609271523179</v>
      </c>
      <c r="O17" s="236">
        <f>IF(ISERROR('[13]Récolte_N'!$H$23)=TRUE,"",'[13]Récolte_N'!$H$23)</f>
        <v>71100</v>
      </c>
      <c r="P17" s="343">
        <f>'[3]PO'!$AI173</f>
        <v>69054.5</v>
      </c>
    </row>
    <row r="18" spans="1:16" ht="13.5" customHeight="1">
      <c r="A18" s="244" t="s">
        <v>19</v>
      </c>
      <c r="B18" s="234">
        <f>IF(ISERROR('[14]Récolte_N'!$F$23)=TRUE,"",'[14]Récolte_N'!$F$23)</f>
        <v>1360</v>
      </c>
      <c r="C18" s="234">
        <f t="shared" si="0"/>
        <v>32.720588235294116</v>
      </c>
      <c r="D18" s="236">
        <f>IF(ISERROR('[14]Récolte_N'!$H$23)=TRUE,"",'[14]Récolte_N'!$H$23)</f>
        <v>4450</v>
      </c>
      <c r="E18" s="246">
        <f t="shared" si="4"/>
        <v>3140</v>
      </c>
      <c r="F18" s="340">
        <f>IF(ISERROR('[14]Récolte_N'!$I$23)=TRUE,"",'[14]Récolte_N'!$I$23)</f>
        <v>2500</v>
      </c>
      <c r="G18" s="346">
        <f t="shared" si="5"/>
        <v>1805.4</v>
      </c>
      <c r="H18" s="237">
        <f t="shared" si="1"/>
        <v>0.38473468483438555</v>
      </c>
      <c r="I18" s="238">
        <f t="shared" si="2"/>
        <v>1950</v>
      </c>
      <c r="J18" s="366">
        <f t="shared" si="6"/>
        <v>1334.6</v>
      </c>
      <c r="K18" s="241"/>
      <c r="L18" s="206" t="s">
        <v>19</v>
      </c>
      <c r="M18" s="234">
        <f>IF(ISERROR('[15]Récolte_N'!$F$23)=TRUE,"",'[15]Récolte_N'!$F$23)</f>
        <v>980</v>
      </c>
      <c r="N18" s="234">
        <f t="shared" si="3"/>
        <v>32.04081632653061</v>
      </c>
      <c r="O18" s="236">
        <f>IF(ISERROR('[15]Récolte_N'!$H$23)=TRUE,"",'[15]Récolte_N'!$H$23)</f>
        <v>3140</v>
      </c>
      <c r="P18" s="343">
        <f>'[3]PO'!$AI174</f>
        <v>1805.4</v>
      </c>
    </row>
    <row r="19" spans="1:16" ht="13.5" customHeight="1">
      <c r="A19" s="244" t="s">
        <v>20</v>
      </c>
      <c r="B19" s="234">
        <f>IF(ISERROR('[16]Récolte_N'!$F$23)=TRUE,"",'[16]Récolte_N'!$F$23)</f>
        <v>1120</v>
      </c>
      <c r="C19" s="234">
        <f t="shared" si="0"/>
        <v>22.767857142857146</v>
      </c>
      <c r="D19" s="236">
        <f>IF(ISERROR('[16]Récolte_N'!$H$23)=TRUE,"",'[16]Récolte_N'!$H$23)</f>
        <v>2550</v>
      </c>
      <c r="E19" s="246">
        <f t="shared" si="4"/>
        <v>2200</v>
      </c>
      <c r="F19" s="340">
        <f>IF(ISERROR('[16]Récolte_N'!$I$23)=TRUE,"",'[16]Récolte_N'!$I$23)</f>
        <v>2050</v>
      </c>
      <c r="G19" s="346">
        <f t="shared" si="5"/>
        <v>1742.7</v>
      </c>
      <c r="H19" s="237">
        <f t="shared" si="1"/>
        <v>0.17633557124002985</v>
      </c>
      <c r="I19" s="238">
        <f t="shared" si="2"/>
        <v>500</v>
      </c>
      <c r="J19" s="366">
        <f t="shared" si="6"/>
        <v>457.29999999999995</v>
      </c>
      <c r="K19" s="241"/>
      <c r="L19" s="206" t="s">
        <v>20</v>
      </c>
      <c r="M19" s="234">
        <f>IF(ISERROR('[17]Récolte_N'!$F$23)=TRUE,"",'[17]Récolte_N'!$F$23)</f>
        <v>840</v>
      </c>
      <c r="N19" s="234">
        <f t="shared" si="3"/>
        <v>26.19047619047619</v>
      </c>
      <c r="O19" s="236">
        <f>IF(ISERROR('[17]Récolte_N'!$H$23)=TRUE,"",'[17]Récolte_N'!$H$23)</f>
        <v>2200</v>
      </c>
      <c r="P19" s="343">
        <f>'[3]PO'!$AI175</f>
        <v>1742.7</v>
      </c>
    </row>
    <row r="20" spans="1:16" ht="13.5" customHeight="1">
      <c r="A20" s="244" t="s">
        <v>34</v>
      </c>
      <c r="B20" s="234">
        <f>IF(ISERROR('[18]Récolte_N'!$F$23)=TRUE,"",'[18]Récolte_N'!$F$23)</f>
        <v>20750</v>
      </c>
      <c r="C20" s="234">
        <f>IF(OR(B20="",B20=0),"",(D20/B20)*10)</f>
        <v>40.674698795180724</v>
      </c>
      <c r="D20" s="236">
        <f>IF(ISERROR('[18]Récolte_N'!$H$23)=TRUE,"",'[18]Récolte_N'!$H$23)</f>
        <v>84400</v>
      </c>
      <c r="E20" s="246">
        <f t="shared" si="4"/>
        <v>63313</v>
      </c>
      <c r="F20" s="340">
        <f>IF(ISERROR('[18]Récolte_N'!$I$23)=TRUE,"",'[18]Récolte_N'!$I$23)</f>
        <v>75000</v>
      </c>
      <c r="G20" s="346">
        <f t="shared" si="5"/>
        <v>58114.4</v>
      </c>
      <c r="H20" s="237">
        <f t="shared" si="1"/>
        <v>0.29055793400602936</v>
      </c>
      <c r="I20" s="238">
        <f t="shared" si="2"/>
        <v>9400</v>
      </c>
      <c r="J20" s="366">
        <f t="shared" si="6"/>
        <v>5198.5999999999985</v>
      </c>
      <c r="K20" s="241"/>
      <c r="L20" s="206" t="s">
        <v>34</v>
      </c>
      <c r="M20" s="234">
        <f>IF(ISERROR('[19]Récolte_N'!$F$23)=TRUE,"",'[19]Récolte_N'!$F$23)</f>
        <v>15300</v>
      </c>
      <c r="N20" s="234">
        <f>IF(OR(M20="",M20=0),"",(O20/M20)*10)</f>
        <v>41.38104575163399</v>
      </c>
      <c r="O20" s="236">
        <f>IF(ISERROR('[19]Récolte_N'!$H$23)=TRUE,"",'[19]Récolte_N'!$H$23)</f>
        <v>63313</v>
      </c>
      <c r="P20" s="343">
        <f>'[3]PO'!$AI176</f>
        <v>58114.4</v>
      </c>
    </row>
    <row r="21" spans="1:16" ht="13.5" customHeight="1">
      <c r="A21" s="244" t="s">
        <v>21</v>
      </c>
      <c r="B21" s="234">
        <f>IF(ISERROR('[20]Récolte_N'!$F$23)=TRUE,"",'[20]Récolte_N'!$F$23)</f>
        <v>9700</v>
      </c>
      <c r="C21" s="234">
        <f>IF(OR(B21="",B21=0),"",(D21/B21)*10)</f>
        <v>37.11340206185567</v>
      </c>
      <c r="D21" s="236">
        <f>IF(ISERROR('[20]Récolte_N'!$H$23)=TRUE,"",'[20]Récolte_N'!$H$23)</f>
        <v>36000</v>
      </c>
      <c r="E21" s="246">
        <f t="shared" si="4"/>
        <v>29800</v>
      </c>
      <c r="F21" s="340">
        <f>IF(ISERROR('[20]Récolte_N'!$I$23)=TRUE,"",'[20]Récolte_N'!$I$23)</f>
        <v>22000</v>
      </c>
      <c r="G21" s="346">
        <f t="shared" si="5"/>
        <v>24230.6</v>
      </c>
      <c r="H21" s="237">
        <f t="shared" si="1"/>
        <v>-0.09205715087533939</v>
      </c>
      <c r="I21" s="238">
        <f t="shared" si="2"/>
        <v>14000</v>
      </c>
      <c r="J21" s="366">
        <f t="shared" si="6"/>
        <v>5569.4000000000015</v>
      </c>
      <c r="K21" s="241"/>
      <c r="L21" s="206" t="s">
        <v>21</v>
      </c>
      <c r="M21" s="234">
        <f>IF(ISERROR('[21]Récolte_N'!$F$23)=TRUE,"",'[21]Récolte_N'!$F$23)</f>
        <v>7450</v>
      </c>
      <c r="N21" s="234">
        <f>IF(OR(M21="",M21=0),"",(O21/M21)*10)</f>
        <v>40</v>
      </c>
      <c r="O21" s="236">
        <f>IF(ISERROR('[21]Récolte_N'!$H$23)=TRUE,"",'[21]Récolte_N'!$H$23)</f>
        <v>29800</v>
      </c>
      <c r="P21" s="343">
        <f>'[3]PO'!$AI177</f>
        <v>24230.6</v>
      </c>
    </row>
    <row r="22" spans="1:16" ht="13.5" customHeight="1">
      <c r="A22" s="244" t="s">
        <v>37</v>
      </c>
      <c r="B22" s="234">
        <f>IF(ISERROR('[22]Récolte_N'!$F$23)=TRUE,"",'[22]Récolte_N'!$F$23)</f>
        <v>80</v>
      </c>
      <c r="C22" s="234">
        <f>IF(OR(B22="",B22=0),"",(D22/B22)*10)</f>
        <v>33.75</v>
      </c>
      <c r="D22" s="236">
        <f>IF(ISERROR('[22]Récolte_N'!$H$23)=TRUE,"",'[22]Récolte_N'!$H$23)</f>
        <v>270</v>
      </c>
      <c r="E22" s="246">
        <f t="shared" si="4"/>
        <v>175</v>
      </c>
      <c r="F22" s="340">
        <f>IF(ISERROR('[22]Récolte_N'!$I$23)=TRUE,"",'[22]Récolte_N'!$I$23)</f>
        <v>20</v>
      </c>
      <c r="G22" s="346">
        <f t="shared" si="5"/>
        <v>20.3</v>
      </c>
      <c r="H22" s="237">
        <f t="shared" si="1"/>
        <v>-0.014778325123152691</v>
      </c>
      <c r="I22" s="238">
        <f t="shared" si="2"/>
        <v>250</v>
      </c>
      <c r="J22" s="366">
        <f t="shared" si="6"/>
        <v>154.7</v>
      </c>
      <c r="K22" s="241"/>
      <c r="L22" s="206" t="s">
        <v>37</v>
      </c>
      <c r="M22" s="234">
        <f>IF(ISERROR('[23]Récolte_N'!$F$23)=TRUE,"",'[23]Récolte_N'!$F$23)</f>
        <v>50</v>
      </c>
      <c r="N22" s="234">
        <f>IF(OR(M22="",M22=0),"",(O22/M22)*10)</f>
        <v>35</v>
      </c>
      <c r="O22" s="236">
        <f>IF(ISERROR('[23]Récolte_N'!$H$23)=TRUE,"",'[23]Récolte_N'!$H$23)</f>
        <v>175</v>
      </c>
      <c r="P22" s="343">
        <f>'[3]PO'!$AI178</f>
        <v>20.3</v>
      </c>
    </row>
    <row r="23" spans="1:16" ht="13.5" customHeight="1">
      <c r="A23" s="244" t="s">
        <v>22</v>
      </c>
      <c r="B23" s="234">
        <f>IF(ISERROR('[24]Récolte_N'!$F$23)=TRUE,"",'[24]Récolte_N'!$F$23)</f>
        <v>2391</v>
      </c>
      <c r="C23" s="234">
        <f t="shared" si="0"/>
        <v>44.413634462567956</v>
      </c>
      <c r="D23" s="236">
        <f>IF(ISERROR('[24]Récolte_N'!$H$23)=TRUE,"",'[24]Récolte_N'!$H$23)</f>
        <v>10619.3</v>
      </c>
      <c r="E23" s="246">
        <f t="shared" si="4"/>
        <v>8382.7</v>
      </c>
      <c r="F23" s="340">
        <f>IF(ISERROR('[24]Récolte_N'!$I$23)=TRUE,"",'[24]Récolte_N'!$I$23)</f>
        <v>6200</v>
      </c>
      <c r="G23" s="346">
        <f t="shared" si="5"/>
        <v>4624.9</v>
      </c>
      <c r="H23" s="237">
        <f t="shared" si="1"/>
        <v>0.3405695258275856</v>
      </c>
      <c r="I23" s="238">
        <f t="shared" si="2"/>
        <v>4419.299999999999</v>
      </c>
      <c r="J23" s="366">
        <f t="shared" si="6"/>
        <v>3757.800000000001</v>
      </c>
      <c r="K23" s="367"/>
      <c r="L23" s="206" t="s">
        <v>22</v>
      </c>
      <c r="M23" s="234">
        <f>IF(ISERROR('[25]Récolte_N'!$F$23)=TRUE,"",'[25]Récolte_N'!$F$23)</f>
        <v>1956</v>
      </c>
      <c r="N23" s="234">
        <f aca="true" t="shared" si="7" ref="N23:N31">IF(OR(M23="",M23=0),"",(O23/M23)*10)</f>
        <v>42.856339468302664</v>
      </c>
      <c r="O23" s="236">
        <f>IF(ISERROR('[25]Récolte_N'!$H$23)=TRUE,"",'[25]Récolte_N'!$H$23)</f>
        <v>8382.7</v>
      </c>
      <c r="P23" s="343">
        <f>'[3]PO'!$AI179</f>
        <v>4624.9</v>
      </c>
    </row>
    <row r="24" spans="1:16" ht="13.5" customHeight="1">
      <c r="A24" s="244" t="s">
        <v>23</v>
      </c>
      <c r="B24" s="234">
        <f>IF(ISERROR('[26]Récolte_N'!$F$23)=TRUE,"",'[26]Récolte_N'!$F$23)</f>
        <v>7680</v>
      </c>
      <c r="C24" s="234">
        <f t="shared" si="0"/>
        <v>38.828125</v>
      </c>
      <c r="D24" s="236">
        <f>IF(ISERROR('[26]Récolte_N'!$H$23)=TRUE,"",'[26]Récolte_N'!$H$23)</f>
        <v>29820</v>
      </c>
      <c r="E24" s="246">
        <f t="shared" si="4"/>
        <v>27305</v>
      </c>
      <c r="F24" s="340">
        <f>IF(ISERROR('[26]Récolte_N'!$I$23)=TRUE,"",'[26]Récolte_N'!$I$23)</f>
        <v>11800</v>
      </c>
      <c r="G24" s="346">
        <f t="shared" si="5"/>
        <v>10374.5</v>
      </c>
      <c r="H24" s="237">
        <f t="shared" si="1"/>
        <v>0.13740421225119293</v>
      </c>
      <c r="I24" s="238">
        <f t="shared" si="2"/>
        <v>18020</v>
      </c>
      <c r="J24" s="366">
        <f t="shared" si="6"/>
        <v>16930.5</v>
      </c>
      <c r="K24" s="241"/>
      <c r="L24" s="206" t="s">
        <v>23</v>
      </c>
      <c r="M24" s="234">
        <f>IF(ISERROR('[27]Récolte_N'!$F$23)=TRUE,"",'[27]Récolte_N'!$F$23)</f>
        <v>6345</v>
      </c>
      <c r="N24" s="234">
        <f t="shared" si="7"/>
        <v>43.03388494877857</v>
      </c>
      <c r="O24" s="236">
        <f>IF(ISERROR('[27]Récolte_N'!$H$23)=TRUE,"",'[27]Récolte_N'!$H$23)</f>
        <v>27305</v>
      </c>
      <c r="P24" s="343">
        <f>'[3]PO'!$AI180</f>
        <v>10374.5</v>
      </c>
    </row>
    <row r="25" spans="1:16" ht="13.5" customHeight="1">
      <c r="A25" s="244" t="s">
        <v>24</v>
      </c>
      <c r="B25" s="234">
        <f>IF(ISERROR('[28]Récolte_N'!$F$23)=TRUE,"",'[28]Récolte_N'!$F$23)</f>
        <v>22400</v>
      </c>
      <c r="C25" s="234">
        <f t="shared" si="0"/>
        <v>37.94642857142857</v>
      </c>
      <c r="D25" s="236">
        <f>IF(ISERROR('[28]Récolte_N'!$H$23)=TRUE,"",'[28]Récolte_N'!$H$23)</f>
        <v>85000</v>
      </c>
      <c r="E25" s="246">
        <f t="shared" si="4"/>
        <v>75000</v>
      </c>
      <c r="F25" s="340">
        <f>IF(ISERROR('[28]Récolte_N'!$I$23)=TRUE,"",'[28]Récolte_N'!$I$23)</f>
        <v>72000</v>
      </c>
      <c r="G25" s="346">
        <f t="shared" si="5"/>
        <v>62232.9</v>
      </c>
      <c r="H25" s="237">
        <f t="shared" si="1"/>
        <v>0.15694431723413182</v>
      </c>
      <c r="I25" s="238">
        <f t="shared" si="2"/>
        <v>13000</v>
      </c>
      <c r="J25" s="366">
        <f t="shared" si="6"/>
        <v>12767.099999999999</v>
      </c>
      <c r="K25" s="241"/>
      <c r="L25" s="206" t="s">
        <v>24</v>
      </c>
      <c r="M25" s="234">
        <f>IF(ISERROR('[29]Récolte_N'!$F$23)=TRUE,"",'[29]Récolte_N'!$F$23)</f>
        <v>19650</v>
      </c>
      <c r="N25" s="234">
        <f t="shared" si="7"/>
        <v>38.16793893129771</v>
      </c>
      <c r="O25" s="236">
        <f>IF(ISERROR('[29]Récolte_N'!$H$23)=TRUE,"",'[29]Récolte_N'!$H$23)</f>
        <v>75000</v>
      </c>
      <c r="P25" s="343">
        <f>'[3]PO'!$AI181</f>
        <v>62232.9</v>
      </c>
    </row>
    <row r="26" spans="1:16" ht="13.5" customHeight="1">
      <c r="A26" s="244" t="s">
        <v>25</v>
      </c>
      <c r="B26" s="234">
        <f>IF(ISERROR('[30]Récolte_N'!$F$23)=TRUE,"",'[30]Récolte_N'!$F$23)</f>
        <v>6100</v>
      </c>
      <c r="C26" s="234">
        <f t="shared" si="0"/>
        <v>42</v>
      </c>
      <c r="D26" s="236">
        <f>IF(ISERROR('[30]Récolte_N'!$H$23)=TRUE,"",'[30]Récolte_N'!$H$23)</f>
        <v>25620</v>
      </c>
      <c r="E26" s="246">
        <f t="shared" si="4"/>
        <v>33135</v>
      </c>
      <c r="F26" s="340">
        <f>IF(ISERROR('[30]Récolte_N'!$I$23)=TRUE,"",'[30]Récolte_N'!$I$23)</f>
        <v>22000</v>
      </c>
      <c r="G26" s="346">
        <f t="shared" si="5"/>
        <v>27551</v>
      </c>
      <c r="H26" s="237">
        <f t="shared" si="1"/>
        <v>-0.20148088998584446</v>
      </c>
      <c r="I26" s="238">
        <f t="shared" si="2"/>
        <v>3620</v>
      </c>
      <c r="J26" s="366">
        <f t="shared" si="6"/>
        <v>5584</v>
      </c>
      <c r="K26" s="241"/>
      <c r="L26" s="206" t="s">
        <v>25</v>
      </c>
      <c r="M26" s="234">
        <f>IF(ISERROR('[31]Récolte_N'!$F$23)=TRUE,"",'[31]Récolte_N'!$F$23)</f>
        <v>7050</v>
      </c>
      <c r="N26" s="234">
        <f t="shared" si="7"/>
        <v>47</v>
      </c>
      <c r="O26" s="236">
        <f>IF(ISERROR('[31]Récolte_N'!$H$23)=TRUE,"",'[31]Récolte_N'!$H$23)</f>
        <v>33135</v>
      </c>
      <c r="P26" s="343">
        <f>'[3]PO'!$AI182</f>
        <v>27551</v>
      </c>
    </row>
    <row r="27" spans="1:16" ht="13.5" customHeight="1">
      <c r="A27" s="244" t="s">
        <v>26</v>
      </c>
      <c r="B27" s="234">
        <f>IF(ISERROR('[32]Récolte_N'!$F$23)=TRUE,"",'[32]Récolte_N'!$F$23)</f>
        <v>16380</v>
      </c>
      <c r="C27" s="234">
        <f t="shared" si="0"/>
        <v>34.96947496947497</v>
      </c>
      <c r="D27" s="236">
        <f>IF(ISERROR('[32]Récolte_N'!$H$23)=TRUE,"",'[32]Récolte_N'!$H$23)</f>
        <v>57280</v>
      </c>
      <c r="E27" s="246">
        <f t="shared" si="4"/>
        <v>55443</v>
      </c>
      <c r="F27" s="340">
        <f>IF(ISERROR('[32]Récolte_N'!$I$23)=TRUE,"",'[32]Récolte_N'!$I$23)</f>
        <v>45500</v>
      </c>
      <c r="G27" s="346">
        <f t="shared" si="5"/>
        <v>45291.6</v>
      </c>
      <c r="H27" s="237">
        <f t="shared" si="1"/>
        <v>0.004601294721316984</v>
      </c>
      <c r="I27" s="238">
        <f t="shared" si="2"/>
        <v>11780</v>
      </c>
      <c r="J27" s="366">
        <f t="shared" si="6"/>
        <v>10151.400000000001</v>
      </c>
      <c r="K27" s="241"/>
      <c r="L27" s="206" t="s">
        <v>26</v>
      </c>
      <c r="M27" s="234">
        <f>IF(ISERROR('[33]Récolte_N'!$F$23)=TRUE,"",'[33]Récolte_N'!$F$23)</f>
        <v>14050</v>
      </c>
      <c r="N27" s="234">
        <f t="shared" si="7"/>
        <v>39.46120996441281</v>
      </c>
      <c r="O27" s="236">
        <f>IF(ISERROR('[33]Récolte_N'!$H$23)=TRUE,"",'[33]Récolte_N'!$H$23)</f>
        <v>55443</v>
      </c>
      <c r="P27" s="343">
        <f>'[3]PO'!$AI183</f>
        <v>45291.6</v>
      </c>
    </row>
    <row r="28" spans="1:16" ht="13.5" customHeight="1">
      <c r="A28" s="244" t="s">
        <v>27</v>
      </c>
      <c r="B28" s="234">
        <f>IF(ISERROR('[34]Récolte_N'!$F$23)=TRUE,"",'[34]Récolte_N'!$F$23)</f>
        <v>5300</v>
      </c>
      <c r="C28" s="234">
        <f t="shared" si="0"/>
        <v>44.45</v>
      </c>
      <c r="D28" s="236">
        <f>IF(ISERROR('[34]Récolte_N'!$H$23)=TRUE,"",'[34]Récolte_N'!$H$23)</f>
        <v>23558.500000000004</v>
      </c>
      <c r="E28" s="246">
        <f t="shared" si="4"/>
        <v>29808</v>
      </c>
      <c r="F28" s="340">
        <f>IF(ISERROR('[34]Récolte_N'!$I$23)=TRUE,"",'[34]Récolte_N'!$I$23)</f>
        <v>26000</v>
      </c>
      <c r="G28" s="346">
        <f t="shared" si="5"/>
        <v>27238.7</v>
      </c>
      <c r="H28" s="237">
        <f t="shared" si="1"/>
        <v>-0.04547573856314735</v>
      </c>
      <c r="I28" s="238">
        <f t="shared" si="2"/>
        <v>-2441.4999999999964</v>
      </c>
      <c r="J28" s="366">
        <f t="shared" si="6"/>
        <v>2569.2999999999993</v>
      </c>
      <c r="K28" s="241"/>
      <c r="L28" s="206" t="s">
        <v>27</v>
      </c>
      <c r="M28" s="234">
        <f>IF(ISERROR('[35]Récolte_N'!$F$23)=TRUE,"",'[35]Récolte_N'!$F$23)</f>
        <v>6900</v>
      </c>
      <c r="N28" s="234">
        <f t="shared" si="7"/>
        <v>43.2</v>
      </c>
      <c r="O28" s="236">
        <f>IF(ISERROR('[35]Récolte_N'!$H$23)=TRUE,"",'[35]Récolte_N'!$H$23)</f>
        <v>29808</v>
      </c>
      <c r="P28" s="343">
        <f>'[3]PO'!$AI184</f>
        <v>27238.7</v>
      </c>
    </row>
    <row r="29" spans="1:16" ht="12.75">
      <c r="A29" s="244" t="s">
        <v>38</v>
      </c>
      <c r="B29" s="234">
        <f>IF(ISERROR('[36]Récolte_N'!$F$23)=TRUE,"",'[36]Récolte_N'!$F$23)</f>
        <v>5670</v>
      </c>
      <c r="C29" s="234">
        <f t="shared" si="0"/>
        <v>43.248677248677254</v>
      </c>
      <c r="D29" s="236">
        <f>IF(ISERROR('[36]Récolte_N'!$H$23)=TRUE,"",'[36]Récolte_N'!$H$23)</f>
        <v>24522</v>
      </c>
      <c r="E29" s="246">
        <f t="shared" si="4"/>
        <v>23170</v>
      </c>
      <c r="F29" s="340">
        <f>IF(ISERROR('[36]Récolte_N'!$I$23)=TRUE,"",'[36]Récolte_N'!$I$23)</f>
        <v>20000</v>
      </c>
      <c r="G29" s="346">
        <f t="shared" si="5"/>
        <v>19468.4</v>
      </c>
      <c r="H29" s="237">
        <f t="shared" si="1"/>
        <v>0.027305787840808726</v>
      </c>
      <c r="I29" s="238">
        <f t="shared" si="2"/>
        <v>4522</v>
      </c>
      <c r="J29" s="366">
        <f t="shared" si="6"/>
        <v>3701.5999999999985</v>
      </c>
      <c r="L29" s="206" t="s">
        <v>38</v>
      </c>
      <c r="M29" s="234">
        <f>IF(ISERROR('[37]Récolte_N'!$F$23)=TRUE,"",'[37]Récolte_N'!$F$23)</f>
        <v>5800</v>
      </c>
      <c r="N29" s="234">
        <f t="shared" si="7"/>
        <v>39.94827586206897</v>
      </c>
      <c r="O29" s="236">
        <f>IF(ISERROR('[37]Récolte_N'!$H$23)=TRUE,"",'[37]Récolte_N'!$H$23)</f>
        <v>23170</v>
      </c>
      <c r="P29" s="343">
        <f>'[3]PO'!$AI185</f>
        <v>19468.4</v>
      </c>
    </row>
    <row r="30" spans="1:16" ht="12.75">
      <c r="A30" s="244" t="s">
        <v>28</v>
      </c>
      <c r="B30" s="234">
        <f>IF(ISERROR('[38]Récolte_N'!$F$23)=TRUE,"",'[38]Récolte_N'!$F$23)</f>
        <v>4947</v>
      </c>
      <c r="C30" s="234">
        <f>IF(OR(B30="",B30=0),"",(D30/B30)*10)</f>
        <v>30.86213866990095</v>
      </c>
      <c r="D30" s="236">
        <f>IF(ISERROR('[38]Récolte_N'!$H$23)=TRUE,"",'[38]Récolte_N'!$H$23)</f>
        <v>15267.5</v>
      </c>
      <c r="E30" s="246">
        <f t="shared" si="4"/>
        <v>6458</v>
      </c>
      <c r="F30" s="340">
        <f>IF(ISERROR('[38]Récolte_N'!$I$23)=TRUE,"",'[38]Récolte_N'!$I$23)</f>
        <v>10000</v>
      </c>
      <c r="G30" s="340">
        <f>P30</f>
        <v>4370</v>
      </c>
      <c r="H30" s="237">
        <f t="shared" si="1"/>
        <v>1.288329519450801</v>
      </c>
      <c r="I30" s="238">
        <f t="shared" si="2"/>
        <v>5267.5</v>
      </c>
      <c r="J30" s="366">
        <f t="shared" si="6"/>
        <v>2088</v>
      </c>
      <c r="K30"/>
      <c r="L30" s="206" t="s">
        <v>28</v>
      </c>
      <c r="M30" s="234">
        <f>IF(ISERROR('[39]Récolte_N'!$F$23)=TRUE,"",'[39]Récolte_N'!$F$23)</f>
        <v>2487</v>
      </c>
      <c r="N30" s="234">
        <f t="shared" si="7"/>
        <v>25.96702854845195</v>
      </c>
      <c r="O30" s="236">
        <f>IF(ISERROR('[39]Récolte_N'!$H$23)=TRUE,"",'[39]Récolte_N'!$H$23)</f>
        <v>6458</v>
      </c>
      <c r="P30" s="343">
        <f>'[3]PO'!$AI186</f>
        <v>4370</v>
      </c>
    </row>
    <row r="31" spans="1:16" ht="12.75">
      <c r="A31" s="244" t="s">
        <v>29</v>
      </c>
      <c r="B31" s="234">
        <f>IF(ISERROR('[40]Récolte_N'!$F$23)=TRUE,"",'[40]Récolte_N'!$F$23)</f>
        <v>1200</v>
      </c>
      <c r="C31" s="234">
        <f t="shared" si="0"/>
        <v>34.166666666666664</v>
      </c>
      <c r="D31" s="236">
        <f>IF(ISERROR('[40]Récolte_N'!$H$23)=TRUE,"",'[40]Récolte_N'!$H$23)</f>
        <v>4100</v>
      </c>
      <c r="E31" s="236">
        <f>O31</f>
        <v>3100</v>
      </c>
      <c r="F31" s="340">
        <f>IF(ISERROR('[40]Récolte_N'!$I$23)=TRUE,"",'[40]Récolte_N'!$I$23)</f>
        <v>2800</v>
      </c>
      <c r="G31" s="340">
        <f>P31</f>
        <v>4651.8</v>
      </c>
      <c r="H31" s="237">
        <f t="shared" si="1"/>
        <v>-0.3980824627026097</v>
      </c>
      <c r="I31" s="238">
        <f t="shared" si="2"/>
        <v>1300</v>
      </c>
      <c r="J31" s="239">
        <f>O31-G31</f>
        <v>-1551.8000000000002</v>
      </c>
      <c r="L31" s="206" t="s">
        <v>29</v>
      </c>
      <c r="M31" s="234">
        <f>IF(ISERROR('[41]Récolte_N'!$F$23)=TRUE,"",'[41]Récolte_N'!$F$23)</f>
        <v>1000</v>
      </c>
      <c r="N31" s="234">
        <f t="shared" si="7"/>
        <v>31</v>
      </c>
      <c r="O31" s="236">
        <f>IF(ISERROR('[41]Récolte_N'!$H$23)=TRUE,"",'[41]Récolte_N'!$H$23)</f>
        <v>3100</v>
      </c>
      <c r="P31" s="343">
        <f>'[3]PO'!$AI187</f>
        <v>4651.8</v>
      </c>
    </row>
    <row r="32" spans="1:16" ht="12.75">
      <c r="A32" s="197"/>
      <c r="B32" s="250"/>
      <c r="C32" s="250"/>
      <c r="D32" s="252"/>
      <c r="E32" s="253"/>
      <c r="F32" s="254"/>
      <c r="G32" s="255"/>
      <c r="H32" s="256"/>
      <c r="I32" s="257"/>
      <c r="J32" s="258"/>
      <c r="L32" s="206"/>
      <c r="M32" s="259"/>
      <c r="N32" s="259"/>
      <c r="O32" s="259"/>
      <c r="P32" s="260"/>
    </row>
    <row r="33" spans="1:16" ht="15.75" thickBot="1">
      <c r="A33" s="261" t="s">
        <v>30</v>
      </c>
      <c r="B33" s="262">
        <f>IF(SUM(B12:B31)=0,"",SUM(B12:B31))</f>
        <v>138443</v>
      </c>
      <c r="C33" s="263">
        <f>IF(OR(B33="",B33=0),"",(D33/B33)*10)</f>
        <v>37.871708934362886</v>
      </c>
      <c r="D33" s="262">
        <f>IF(SUM(D12:D31)=0,"",SUM(D12:D31))</f>
        <v>524307.3</v>
      </c>
      <c r="E33" s="264">
        <f>IF(SUM(E12:E31)=0,"",SUM(E12:E31))</f>
        <v>486267.7</v>
      </c>
      <c r="F33" s="265">
        <f>IF(SUM(F12:F31)=0,"",SUM(F12:F31))</f>
        <v>410550</v>
      </c>
      <c r="G33" s="266">
        <f>IF(SUM(G12:G31)=0,"",SUM(G12:G31))</f>
        <v>395702.7</v>
      </c>
      <c r="H33" s="267">
        <f>IF(OR(F33=0,F33=""),"",(F33/G33)-1)</f>
        <v>0.0375213512568906</v>
      </c>
      <c r="I33" s="268">
        <f>SUM(I12:I31)</f>
        <v>113757.3</v>
      </c>
      <c r="J33" s="269">
        <f>SUM(J12:J31)</f>
        <v>90564.99999999999</v>
      </c>
      <c r="L33" s="270" t="s">
        <v>30</v>
      </c>
      <c r="M33" s="271">
        <f>IF(SUM(M12:M31)=0,"",SUM(M12:M31))</f>
        <v>119119</v>
      </c>
      <c r="N33" s="272">
        <f>IF(OR(M33="",M33=0),"",(O33/M33)*10)</f>
        <v>40.822009922850256</v>
      </c>
      <c r="O33" s="268">
        <f>IF(SUM(O12:O31)=0,"",SUM(O12:O31))</f>
        <v>486267.7</v>
      </c>
      <c r="P33" s="273">
        <f>IF(SUM(P12:P31)=0,"",SUM(P12:P31))</f>
        <v>395702.7</v>
      </c>
    </row>
    <row r="34" spans="1:9" ht="13.5" thickTop="1">
      <c r="A34" s="274"/>
      <c r="B34" s="275"/>
      <c r="C34" s="275"/>
      <c r="D34" s="275"/>
      <c r="E34" s="275"/>
      <c r="F34" s="275"/>
      <c r="G34" s="276"/>
      <c r="H34" s="277"/>
      <c r="I34" s="278"/>
    </row>
    <row r="35" spans="1:9" ht="12.75">
      <c r="A35" s="279" t="s">
        <v>31</v>
      </c>
      <c r="B35" s="280">
        <f>M33</f>
        <v>119119</v>
      </c>
      <c r="C35" s="280">
        <f>(D35/B35)*10</f>
        <v>40.822009922850256</v>
      </c>
      <c r="D35" s="280">
        <f>O33</f>
        <v>486267.7</v>
      </c>
      <c r="F35" s="280">
        <f>P33</f>
        <v>395702.7</v>
      </c>
      <c r="G35" s="276"/>
      <c r="H35" s="277"/>
      <c r="I35" s="278"/>
    </row>
    <row r="36" spans="1:9" ht="12.75">
      <c r="A36" s="279" t="s">
        <v>32</v>
      </c>
      <c r="B36" s="281"/>
      <c r="C36" s="282"/>
      <c r="D36" s="281"/>
      <c r="E36" s="281"/>
      <c r="F36" s="275"/>
      <c r="G36" s="276"/>
      <c r="H36" s="277"/>
      <c r="I36" s="278"/>
    </row>
    <row r="37" spans="1:9" ht="12.75">
      <c r="A37" s="279" t="s">
        <v>33</v>
      </c>
      <c r="B37" s="283">
        <f>IF(OR(B33="",B33=0),"",(B33/B35)-1)</f>
        <v>0.16222433029155714</v>
      </c>
      <c r="C37" s="283">
        <f>IF(OR(C33="",C33=0),"",(C33/C35)-1)</f>
        <v>-0.07227231079663055</v>
      </c>
      <c r="D37" s="283">
        <f>IF(OR(D33="",D33=0),"",(D33/D35)-1)</f>
        <v>0.07822769227731974</v>
      </c>
      <c r="E37" s="283"/>
      <c r="F37" s="283">
        <f>IF(OR(F33="",F33=0),"",(F33/F35)-1)</f>
        <v>0.0375213512568906</v>
      </c>
      <c r="G37" s="276"/>
      <c r="H37" s="277"/>
      <c r="I37" s="278"/>
    </row>
    <row r="38" ht="13.5" thickBot="1"/>
    <row r="39" spans="1:7" ht="12.75">
      <c r="A39" s="319" t="s">
        <v>0</v>
      </c>
      <c r="B39" s="284" t="s">
        <v>4</v>
      </c>
      <c r="C39" s="285" t="s">
        <v>4</v>
      </c>
      <c r="D39" s="286" t="s">
        <v>4</v>
      </c>
      <c r="E39" s="286" t="s">
        <v>4</v>
      </c>
      <c r="F39" s="287" t="s">
        <v>45</v>
      </c>
      <c r="G39" s="368" t="s">
        <v>46</v>
      </c>
    </row>
    <row r="40" spans="1:12" ht="12.75">
      <c r="A40" s="321"/>
      <c r="B40" s="288" t="s">
        <v>47</v>
      </c>
      <c r="C40" s="289" t="s">
        <v>47</v>
      </c>
      <c r="D40" s="290" t="s">
        <v>47</v>
      </c>
      <c r="E40" s="290" t="s">
        <v>47</v>
      </c>
      <c r="F40" s="291" t="s">
        <v>48</v>
      </c>
      <c r="G40" s="369" t="s">
        <v>49</v>
      </c>
      <c r="J40" s="292"/>
      <c r="K40" s="296"/>
      <c r="L40" s="292"/>
    </row>
    <row r="41" spans="1:12" ht="12.75">
      <c r="A41" s="321"/>
      <c r="B41" s="293" t="s">
        <v>60</v>
      </c>
      <c r="C41" s="294" t="s">
        <v>61</v>
      </c>
      <c r="D41" s="295" t="s">
        <v>60</v>
      </c>
      <c r="E41" s="295" t="s">
        <v>61</v>
      </c>
      <c r="F41" s="291" t="s">
        <v>50</v>
      </c>
      <c r="G41" s="369" t="s">
        <v>14</v>
      </c>
      <c r="J41" s="292"/>
      <c r="K41" s="296"/>
      <c r="L41" s="292"/>
    </row>
    <row r="42" spans="1:12" ht="12.75">
      <c r="A42" s="321"/>
      <c r="B42" s="297" t="s">
        <v>51</v>
      </c>
      <c r="C42" s="298" t="s">
        <v>51</v>
      </c>
      <c r="D42" s="299" t="s">
        <v>52</v>
      </c>
      <c r="E42" s="299" t="s">
        <v>52</v>
      </c>
      <c r="F42" s="300" t="s">
        <v>47</v>
      </c>
      <c r="G42" s="370"/>
      <c r="J42" s="292"/>
      <c r="K42" s="296"/>
      <c r="L42" s="292"/>
    </row>
    <row r="43" spans="1:12" ht="12.75">
      <c r="A43" s="321" t="s">
        <v>15</v>
      </c>
      <c r="B43" s="302">
        <f>'[42]PO'!$AI168</f>
        <v>582</v>
      </c>
      <c r="C43" s="303">
        <f>'[3]PO'!$AB168</f>
        <v>307.4</v>
      </c>
      <c r="D43" s="304">
        <f>IF(OR(F12="",F12=0),"",B43/F12)</f>
        <v>0.8314285714285714</v>
      </c>
      <c r="E43" s="305">
        <f>IF(OR(G12="",G12=0),"",C43/G12)</f>
        <v>0.9871547848426461</v>
      </c>
      <c r="F43" s="306">
        <f aca="true" t="shared" si="8" ref="F43:F64">IF(OR(D43="",D43=0),"",(D43-E43)*100)</f>
        <v>-15.572621341407466</v>
      </c>
      <c r="G43" s="371">
        <f>IF(D12="","",(F12/D12))</f>
        <v>0.34146341463414637</v>
      </c>
      <c r="J43" s="292"/>
      <c r="K43" s="296"/>
      <c r="L43" s="292"/>
    </row>
    <row r="44" spans="1:12" ht="12.75">
      <c r="A44" s="321" t="s">
        <v>39</v>
      </c>
      <c r="B44" s="303">
        <f>'[42]PO'!$AI169</f>
        <v>917.7</v>
      </c>
      <c r="C44" s="303">
        <f>'[3]PO'!$AB169</f>
        <v>913</v>
      </c>
      <c r="D44" s="307">
        <f>IF(OR(F13="",F13=0),"",B44/F13)</f>
        <v>0.5304624277456648</v>
      </c>
      <c r="E44" s="305">
        <f>IF(OR(G13="",G13=0),"",C44/G13)</f>
        <v>0.6621219812894336</v>
      </c>
      <c r="F44" s="306">
        <f t="shared" si="8"/>
        <v>-13.16595535437688</v>
      </c>
      <c r="G44" s="371">
        <f>IF(D13="","",(F13/D13))</f>
        <v>0.3043095866314864</v>
      </c>
      <c r="J44" s="292"/>
      <c r="K44" s="296"/>
      <c r="L44" s="292"/>
    </row>
    <row r="45" spans="1:12" ht="12.75">
      <c r="A45" s="321" t="s">
        <v>16</v>
      </c>
      <c r="B45" s="303">
        <f>'[42]PO'!$AI170</f>
        <v>20900.8</v>
      </c>
      <c r="C45" s="303">
        <f>'[3]PO'!$AB170</f>
        <v>20458.8</v>
      </c>
      <c r="D45" s="307">
        <f aca="true" t="shared" si="9" ref="D45:E61">IF(OR(F14="",F14=0),"",B45/F14)</f>
        <v>0.7741037037037036</v>
      </c>
      <c r="E45" s="308">
        <f t="shared" si="9"/>
        <v>0.7553609404536862</v>
      </c>
      <c r="F45" s="306">
        <f t="shared" si="8"/>
        <v>1.8742763250017447</v>
      </c>
      <c r="G45" s="371">
        <f>IF(D14="","",(F14/D14))</f>
        <v>0.7273706896551724</v>
      </c>
      <c r="J45" s="292"/>
      <c r="K45" s="296"/>
      <c r="L45" s="292"/>
    </row>
    <row r="46" spans="1:12" ht="12.75">
      <c r="A46" s="321" t="s">
        <v>36</v>
      </c>
      <c r="B46" s="303">
        <f>'[42]PO'!$AI171</f>
        <v>196.9</v>
      </c>
      <c r="C46" s="303">
        <f>'[3]PO'!$AB171</f>
        <v>317</v>
      </c>
      <c r="D46" s="307">
        <f t="shared" si="9"/>
        <v>0.7876000000000001</v>
      </c>
      <c r="E46" s="308">
        <f t="shared" si="9"/>
        <v>0.8138639281129654</v>
      </c>
      <c r="F46" s="306">
        <f t="shared" si="8"/>
        <v>-2.6263928112965296</v>
      </c>
      <c r="G46" s="371">
        <f>IF(D15="","",(F15/D15))</f>
        <v>0.17421602787456447</v>
      </c>
      <c r="J46" s="292"/>
      <c r="K46" s="296"/>
      <c r="L46" s="292"/>
    </row>
    <row r="47" spans="1:12" ht="12.75">
      <c r="A47" s="321" t="s">
        <v>17</v>
      </c>
      <c r="B47" s="303">
        <f>'[42]PO'!$AI172</f>
        <v>1939.1</v>
      </c>
      <c r="C47" s="303">
        <f>'[3]PO'!$AB172</f>
        <v>4212.3</v>
      </c>
      <c r="D47" s="307">
        <f t="shared" si="9"/>
        <v>0.6463666666666666</v>
      </c>
      <c r="E47" s="308">
        <f t="shared" si="9"/>
        <v>0.7304904273029967</v>
      </c>
      <c r="F47" s="306">
        <f t="shared" si="8"/>
        <v>-8.412376063633008</v>
      </c>
      <c r="G47" s="371">
        <f aca="true" t="shared" si="10" ref="G47:G62">IF(D16="","",(F16/D16))</f>
        <v>0.3968253968253968</v>
      </c>
      <c r="J47" s="292"/>
      <c r="K47" s="296"/>
      <c r="L47" s="292"/>
    </row>
    <row r="48" spans="1:12" ht="12.75">
      <c r="A48" s="321" t="s">
        <v>18</v>
      </c>
      <c r="B48" s="303">
        <f>'[42]PO'!$AI173</f>
        <v>51740</v>
      </c>
      <c r="C48" s="303">
        <f>'[3]PO'!$AB173</f>
        <v>60345.1</v>
      </c>
      <c r="D48" s="307">
        <f t="shared" si="9"/>
        <v>0.8623333333333333</v>
      </c>
      <c r="E48" s="308">
        <f t="shared" si="9"/>
        <v>0.8738764309349861</v>
      </c>
      <c r="F48" s="306">
        <f t="shared" si="8"/>
        <v>-1.154309760165284</v>
      </c>
      <c r="G48" s="371">
        <f t="shared" si="10"/>
        <v>0.8955223880597015</v>
      </c>
      <c r="J48" s="292"/>
      <c r="K48" s="296"/>
      <c r="L48" s="292"/>
    </row>
    <row r="49" spans="1:12" ht="12.75">
      <c r="A49" s="321" t="s">
        <v>19</v>
      </c>
      <c r="B49" s="303">
        <f>'[42]PO'!$AI174</f>
        <v>2395.5</v>
      </c>
      <c r="C49" s="303">
        <f>'[3]PO'!$AB174</f>
        <v>1689.9</v>
      </c>
      <c r="D49" s="307">
        <f t="shared" si="9"/>
        <v>0.9582</v>
      </c>
      <c r="E49" s="308">
        <f t="shared" si="9"/>
        <v>0.9360252575606514</v>
      </c>
      <c r="F49" s="306">
        <f t="shared" si="8"/>
        <v>2.2174742439348694</v>
      </c>
      <c r="G49" s="371">
        <f t="shared" si="10"/>
        <v>0.5617977528089888</v>
      </c>
      <c r="J49" s="292"/>
      <c r="K49" s="296"/>
      <c r="L49" s="292"/>
    </row>
    <row r="50" spans="1:12" ht="12.75">
      <c r="A50" s="321" t="s">
        <v>20</v>
      </c>
      <c r="B50" s="303">
        <f>'[42]PO'!$AI175</f>
        <v>1826.8</v>
      </c>
      <c r="C50" s="303">
        <f>'[3]PO'!$AB175</f>
        <v>1704.1</v>
      </c>
      <c r="D50" s="307">
        <f t="shared" si="9"/>
        <v>0.8911219512195122</v>
      </c>
      <c r="E50" s="308">
        <f t="shared" si="9"/>
        <v>0.977850461926895</v>
      </c>
      <c r="F50" s="306">
        <f t="shared" si="8"/>
        <v>-8.672851070738275</v>
      </c>
      <c r="G50" s="371">
        <f t="shared" si="10"/>
        <v>0.803921568627451</v>
      </c>
      <c r="J50" s="292"/>
      <c r="K50" s="296"/>
      <c r="L50" s="292"/>
    </row>
    <row r="51" spans="1:12" ht="12.75">
      <c r="A51" s="321" t="s">
        <v>34</v>
      </c>
      <c r="B51" s="303">
        <f>'[42]PO'!$AI176</f>
        <v>55829.4</v>
      </c>
      <c r="C51" s="303">
        <f>'[3]PO'!$AB176</f>
        <v>46383.8</v>
      </c>
      <c r="D51" s="307">
        <f t="shared" si="9"/>
        <v>0.744392</v>
      </c>
      <c r="E51" s="308">
        <f t="shared" si="9"/>
        <v>0.798146414657985</v>
      </c>
      <c r="F51" s="306">
        <f t="shared" si="8"/>
        <v>-5.375441465798492</v>
      </c>
      <c r="G51" s="371">
        <f t="shared" si="10"/>
        <v>0.8886255924170616</v>
      </c>
      <c r="J51" s="292"/>
      <c r="K51" s="296"/>
      <c r="L51" s="292"/>
    </row>
    <row r="52" spans="1:12" ht="12.75">
      <c r="A52" s="321" t="s">
        <v>21</v>
      </c>
      <c r="B52" s="303">
        <f>'[42]PO'!$AI177</f>
        <v>15937</v>
      </c>
      <c r="C52" s="303">
        <f>'[3]PO'!$AB177</f>
        <v>17582.9</v>
      </c>
      <c r="D52" s="307">
        <f t="shared" si="9"/>
        <v>0.7244090909090909</v>
      </c>
      <c r="E52" s="308">
        <f t="shared" si="9"/>
        <v>0.7256485600851816</v>
      </c>
      <c r="F52" s="306">
        <f t="shared" si="8"/>
        <v>-0.12394691760907461</v>
      </c>
      <c r="G52" s="371">
        <f>IF(D21="","",(F21/D21))</f>
        <v>0.6111111111111112</v>
      </c>
      <c r="J52" s="292"/>
      <c r="K52" s="296"/>
      <c r="L52" s="296"/>
    </row>
    <row r="53" spans="1:12" ht="12.75">
      <c r="A53" s="321" t="s">
        <v>37</v>
      </c>
      <c r="B53" s="303">
        <f>'[42]PO'!$AI178</f>
        <v>3.4</v>
      </c>
      <c r="C53" s="303">
        <f>'[3]PO'!$AB178</f>
        <v>17.4</v>
      </c>
      <c r="D53" s="307">
        <f t="shared" si="9"/>
        <v>0.16999999999999998</v>
      </c>
      <c r="E53" s="308">
        <f t="shared" si="9"/>
        <v>0.8571428571428571</v>
      </c>
      <c r="F53" s="306">
        <f t="shared" si="8"/>
        <v>-68.71428571428571</v>
      </c>
      <c r="G53" s="371">
        <f t="shared" si="10"/>
        <v>0.07407407407407407</v>
      </c>
      <c r="J53" s="292"/>
      <c r="K53" s="296"/>
      <c r="L53" s="292"/>
    </row>
    <row r="54" spans="1:12" ht="12.75">
      <c r="A54" s="321" t="s">
        <v>22</v>
      </c>
      <c r="B54" s="303">
        <f>'[42]PO'!$AI179</f>
        <v>6186.2</v>
      </c>
      <c r="C54" s="303">
        <f>'[3]PO'!$AB179</f>
        <v>4455.4</v>
      </c>
      <c r="D54" s="307">
        <f t="shared" si="9"/>
        <v>0.997774193548387</v>
      </c>
      <c r="E54" s="308">
        <f t="shared" si="9"/>
        <v>0.963350558931004</v>
      </c>
      <c r="F54" s="306">
        <f t="shared" si="8"/>
        <v>3.442363461738307</v>
      </c>
      <c r="G54" s="371">
        <f t="shared" si="10"/>
        <v>0.5838426261617998</v>
      </c>
      <c r="J54" s="292"/>
      <c r="K54" s="296"/>
      <c r="L54" s="292"/>
    </row>
    <row r="55" spans="1:12" ht="12.75">
      <c r="A55" s="321" t="s">
        <v>23</v>
      </c>
      <c r="B55" s="303">
        <f>'[42]PO'!$AI180</f>
        <v>9575.8</v>
      </c>
      <c r="C55" s="303">
        <f>'[3]PO'!$AB180</f>
        <v>8104.7</v>
      </c>
      <c r="D55" s="307">
        <f t="shared" si="9"/>
        <v>0.8115084745762712</v>
      </c>
      <c r="E55" s="308">
        <f t="shared" si="9"/>
        <v>0.7812135524603595</v>
      </c>
      <c r="F55" s="306">
        <f t="shared" si="8"/>
        <v>3.029492211591167</v>
      </c>
      <c r="G55" s="371">
        <f t="shared" si="10"/>
        <v>0.39570757880617036</v>
      </c>
      <c r="J55" s="292"/>
      <c r="K55" s="296"/>
      <c r="L55" s="292"/>
    </row>
    <row r="56" spans="1:12" ht="12.75">
      <c r="A56" s="321" t="s">
        <v>24</v>
      </c>
      <c r="B56" s="303">
        <f>'[42]PO'!$AI181</f>
        <v>40770.9</v>
      </c>
      <c r="C56" s="303">
        <f>'[3]PO'!$AB181</f>
        <v>39747.6</v>
      </c>
      <c r="D56" s="307">
        <f t="shared" si="9"/>
        <v>0.5662625</v>
      </c>
      <c r="E56" s="308">
        <f t="shared" si="9"/>
        <v>0.6386911103291024</v>
      </c>
      <c r="F56" s="306">
        <f t="shared" si="8"/>
        <v>-7.242861032910241</v>
      </c>
      <c r="G56" s="371">
        <f t="shared" si="10"/>
        <v>0.8470588235294118</v>
      </c>
      <c r="J56" s="292"/>
      <c r="K56" s="296"/>
      <c r="L56" s="292"/>
    </row>
    <row r="57" spans="1:12" ht="12.75">
      <c r="A57" s="321" t="s">
        <v>25</v>
      </c>
      <c r="B57" s="303">
        <f>'[42]PO'!$AI182</f>
        <v>16314.5</v>
      </c>
      <c r="C57" s="303">
        <f>'[3]PO'!$AB182</f>
        <v>21162.5</v>
      </c>
      <c r="D57" s="307">
        <f t="shared" si="9"/>
        <v>0.7415681818181818</v>
      </c>
      <c r="E57" s="308">
        <f t="shared" si="9"/>
        <v>0.768120939348844</v>
      </c>
      <c r="F57" s="306">
        <f t="shared" si="8"/>
        <v>-2.6552757530662108</v>
      </c>
      <c r="G57" s="371">
        <f t="shared" si="10"/>
        <v>0.8587041373926619</v>
      </c>
      <c r="J57" s="292"/>
      <c r="K57" s="296"/>
      <c r="L57" s="292"/>
    </row>
    <row r="58" spans="1:12" ht="12.75">
      <c r="A58" s="321" t="s">
        <v>26</v>
      </c>
      <c r="B58" s="303">
        <f>'[42]PO'!$AI183</f>
        <v>38841.6</v>
      </c>
      <c r="C58" s="303">
        <f>'[3]PO'!$AB183</f>
        <v>40439.6</v>
      </c>
      <c r="D58" s="307">
        <f t="shared" si="9"/>
        <v>0.8536615384615385</v>
      </c>
      <c r="E58" s="308">
        <f t="shared" si="9"/>
        <v>0.8928719674288389</v>
      </c>
      <c r="F58" s="306">
        <f t="shared" si="8"/>
        <v>-3.9210428967300426</v>
      </c>
      <c r="G58" s="371">
        <f t="shared" si="10"/>
        <v>0.7943435754189944</v>
      </c>
      <c r="J58" s="292"/>
      <c r="K58" s="296"/>
      <c r="L58" s="292"/>
    </row>
    <row r="59" spans="1:12" ht="12.75">
      <c r="A59" s="321" t="s">
        <v>27</v>
      </c>
      <c r="B59" s="303">
        <f>'[42]PO'!$AI184</f>
        <v>14603</v>
      </c>
      <c r="C59" s="303">
        <f>'[3]PO'!$AB184</f>
        <v>16162.1</v>
      </c>
      <c r="D59" s="307">
        <f t="shared" si="9"/>
        <v>0.5616538461538462</v>
      </c>
      <c r="E59" s="308">
        <f t="shared" si="9"/>
        <v>0.5933506371449445</v>
      </c>
      <c r="F59" s="306">
        <f t="shared" si="8"/>
        <v>-3.1696790991098345</v>
      </c>
      <c r="G59" s="371">
        <f>IF(D28="","",(F28/D28))</f>
        <v>1.1036356304518538</v>
      </c>
      <c r="J59" s="292"/>
      <c r="K59" s="296"/>
      <c r="L59" s="292"/>
    </row>
    <row r="60" spans="1:12" ht="12.75">
      <c r="A60" s="321" t="s">
        <v>38</v>
      </c>
      <c r="B60" s="303">
        <f>'[42]PO'!$AI185</f>
        <v>10998.3</v>
      </c>
      <c r="C60" s="303">
        <f>'[3]PO'!$AB185</f>
        <v>12514.2</v>
      </c>
      <c r="D60" s="307">
        <f t="shared" si="9"/>
        <v>0.5499149999999999</v>
      </c>
      <c r="E60" s="308">
        <f t="shared" si="9"/>
        <v>0.6427955045098724</v>
      </c>
      <c r="F60" s="306">
        <f t="shared" si="8"/>
        <v>-9.288050450987251</v>
      </c>
      <c r="G60" s="371">
        <f>IF(D29="","",(F29/D29))</f>
        <v>0.8155941603458119</v>
      </c>
      <c r="J60" s="292"/>
      <c r="K60" s="296"/>
      <c r="L60" s="292"/>
    </row>
    <row r="61" spans="1:12" ht="12.75">
      <c r="A61" s="321" t="s">
        <v>28</v>
      </c>
      <c r="B61" s="303">
        <f>'[42]PO'!$AI186</f>
        <v>8197.1</v>
      </c>
      <c r="C61" s="303">
        <f>'[3]PO'!$AB186</f>
        <v>4000.7</v>
      </c>
      <c r="D61" s="307">
        <f t="shared" si="9"/>
        <v>0.81971</v>
      </c>
      <c r="E61" s="308">
        <f t="shared" si="9"/>
        <v>0.9154919908466819</v>
      </c>
      <c r="F61" s="306">
        <f t="shared" si="8"/>
        <v>-9.578199084668181</v>
      </c>
      <c r="G61" s="371">
        <f t="shared" si="10"/>
        <v>0.6549860815457672</v>
      </c>
      <c r="J61" s="292"/>
      <c r="K61" s="296"/>
      <c r="L61" s="292"/>
    </row>
    <row r="62" spans="1:12" ht="12.75">
      <c r="A62" s="321" t="s">
        <v>29</v>
      </c>
      <c r="B62" s="303">
        <f>'[42]PO'!$AI187</f>
        <v>2622.5</v>
      </c>
      <c r="C62" s="303">
        <f>'[3]PO'!$AB187</f>
        <v>4243.4</v>
      </c>
      <c r="D62" s="307">
        <f>IF(OR(F31="",F31=0),"",B62/F31)</f>
        <v>0.9366071428571429</v>
      </c>
      <c r="E62" s="308">
        <f>IF(OR(G31="",G31=0),"",C62/G31)</f>
        <v>0.9122060277741948</v>
      </c>
      <c r="F62" s="306">
        <f t="shared" si="8"/>
        <v>2.4401115082948066</v>
      </c>
      <c r="G62" s="371">
        <f t="shared" si="10"/>
        <v>0.6829268292682927</v>
      </c>
      <c r="J62" s="292"/>
      <c r="K62" s="296"/>
      <c r="L62" s="292"/>
    </row>
    <row r="63" spans="1:12" ht="12.75">
      <c r="A63" s="321"/>
      <c r="B63" s="309"/>
      <c r="C63" s="309"/>
      <c r="D63" s="310"/>
      <c r="E63" s="305">
        <f>IF(OR(G32="",G32=0),"",C63/G32)</f>
      </c>
      <c r="F63" s="306"/>
      <c r="G63" s="371"/>
      <c r="J63" s="292"/>
      <c r="K63" s="296"/>
      <c r="L63" s="292"/>
    </row>
    <row r="64" spans="1:12" ht="13.5" thickBot="1">
      <c r="A64" s="326" t="s">
        <v>30</v>
      </c>
      <c r="B64" s="311">
        <f>IF(SUM(B43:B62)=0,"",SUM(B43:B62))</f>
        <v>300378.49999999994</v>
      </c>
      <c r="C64" s="311">
        <f>IF(SUM(C43:C62)=0,"",SUM(C43:C62))</f>
        <v>304761.9</v>
      </c>
      <c r="D64" s="312">
        <f>IF(OR(F33="",F33=0),"",B64/F33)</f>
        <v>0.7316490074290585</v>
      </c>
      <c r="E64" s="313">
        <f>IF(OR(G33="",G33=0),"",C64/G33)</f>
        <v>0.7701789752761353</v>
      </c>
      <c r="F64" s="314">
        <f t="shared" si="8"/>
        <v>-3.852996784707685</v>
      </c>
      <c r="G64" s="372">
        <f>IF(D33="","",(F33/D33))</f>
        <v>0.7830331563188229</v>
      </c>
      <c r="J64" s="292"/>
      <c r="K64" s="296"/>
      <c r="L64" s="292"/>
    </row>
    <row r="65" spans="10:12" ht="12.75">
      <c r="J65" s="292"/>
      <c r="K65" s="292"/>
      <c r="L65" s="292"/>
    </row>
  </sheetData>
  <mergeCells count="1">
    <mergeCell ref="B8:E8"/>
  </mergeCells>
  <printOptions/>
  <pageMargins left="0.75" right="0.75" top="1" bottom="1" header="0.4921259845" footer="0.4921259845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selection activeCell="L62" sqref="L62"/>
    </sheetView>
  </sheetViews>
  <sheetFormatPr defaultColWidth="11.421875" defaultRowHeight="12.75"/>
  <cols>
    <col min="1" max="1" width="26.7109375" style="170" customWidth="1"/>
    <col min="2" max="2" width="14.7109375" style="172" customWidth="1"/>
    <col min="3" max="3" width="14.7109375" style="173" customWidth="1"/>
    <col min="4" max="4" width="14.140625" style="172" customWidth="1"/>
    <col min="5" max="6" width="14.7109375" style="172" customWidth="1"/>
    <col min="7" max="7" width="16.421875" style="174" customWidth="1"/>
    <col min="8" max="8" width="16.421875" style="175" customWidth="1"/>
    <col min="9" max="9" width="14.7109375" style="170" customWidth="1"/>
    <col min="10" max="10" width="13.7109375" style="170" customWidth="1"/>
    <col min="11" max="11" width="22.00390625" style="170" customWidth="1"/>
    <col min="12" max="14" width="10.7109375" style="170" customWidth="1"/>
    <col min="15" max="15" width="11.57421875" style="170" customWidth="1"/>
    <col min="16" max="16384" width="11.421875" style="170" customWidth="1"/>
  </cols>
  <sheetData>
    <row r="1" ht="12.75">
      <c r="A1" s="171" t="s">
        <v>35</v>
      </c>
    </row>
    <row r="2" spans="1:4" ht="12.75">
      <c r="A2" s="176"/>
      <c r="B2" s="364"/>
      <c r="D2" s="178"/>
    </row>
    <row r="3" ht="15" customHeight="1" hidden="1"/>
    <row r="4" spans="1:4" s="179" customFormat="1" ht="15" customHeight="1" thickBot="1">
      <c r="A4" s="180"/>
      <c r="C4" s="178"/>
      <c r="D4" s="181"/>
    </row>
    <row r="5" spans="1:9" ht="30">
      <c r="A5" s="182" t="s">
        <v>69</v>
      </c>
      <c r="B5" s="182"/>
      <c r="C5" s="183"/>
      <c r="D5" s="184"/>
      <c r="E5" s="184"/>
      <c r="F5" s="184"/>
      <c r="G5" s="184"/>
      <c r="H5" s="185"/>
      <c r="I5" s="186"/>
    </row>
    <row r="6" spans="1:7" ht="15" customHeight="1">
      <c r="A6" s="187"/>
      <c r="B6"/>
      <c r="C6"/>
      <c r="D6"/>
      <c r="E6"/>
      <c r="F6"/>
      <c r="G6"/>
    </row>
    <row r="7" ht="13.5" thickBot="1"/>
    <row r="8" spans="1:16" ht="16.5" thickTop="1">
      <c r="A8" s="193" t="s">
        <v>0</v>
      </c>
      <c r="B8" s="445" t="s">
        <v>1</v>
      </c>
      <c r="C8" s="446"/>
      <c r="D8" s="446"/>
      <c r="E8" s="447"/>
      <c r="F8" s="189" t="s">
        <v>53</v>
      </c>
      <c r="G8" s="189" t="s">
        <v>42</v>
      </c>
      <c r="H8" s="190"/>
      <c r="I8" s="365" t="s">
        <v>3</v>
      </c>
      <c r="J8" s="374"/>
      <c r="L8" s="193" t="s">
        <v>0</v>
      </c>
      <c r="M8" s="194"/>
      <c r="N8" s="195" t="s">
        <v>1</v>
      </c>
      <c r="O8" s="196"/>
      <c r="P8" s="315" t="s">
        <v>42</v>
      </c>
    </row>
    <row r="9" spans="1:16" ht="12.75">
      <c r="A9" s="206"/>
      <c r="B9" s="198" t="s">
        <v>53</v>
      </c>
      <c r="C9" s="199" t="s">
        <v>53</v>
      </c>
      <c r="D9" s="199" t="s">
        <v>53</v>
      </c>
      <c r="E9" s="200" t="s">
        <v>55</v>
      </c>
      <c r="F9" s="201" t="s">
        <v>4</v>
      </c>
      <c r="G9" s="201" t="s">
        <v>4</v>
      </c>
      <c r="H9" s="202" t="s">
        <v>2</v>
      </c>
      <c r="I9" s="203"/>
      <c r="J9" s="375"/>
      <c r="L9" s="206" t="s">
        <v>58</v>
      </c>
      <c r="M9" s="207"/>
      <c r="N9" s="208"/>
      <c r="O9" s="209"/>
      <c r="P9" s="316" t="s">
        <v>4</v>
      </c>
    </row>
    <row r="10" spans="1:16" ht="12" customHeight="1">
      <c r="A10" s="206"/>
      <c r="B10" s="210" t="s">
        <v>5</v>
      </c>
      <c r="C10" s="211" t="s">
        <v>6</v>
      </c>
      <c r="D10" s="212" t="s">
        <v>7</v>
      </c>
      <c r="E10" s="213" t="s">
        <v>7</v>
      </c>
      <c r="F10" s="209" t="s">
        <v>8</v>
      </c>
      <c r="G10" s="209" t="s">
        <v>8</v>
      </c>
      <c r="H10" s="214" t="s">
        <v>14</v>
      </c>
      <c r="I10" s="215" t="s">
        <v>56</v>
      </c>
      <c r="J10" s="376" t="s">
        <v>43</v>
      </c>
      <c r="K10" s="218"/>
      <c r="L10" s="206" t="s">
        <v>59</v>
      </c>
      <c r="M10" s="219" t="s">
        <v>5</v>
      </c>
      <c r="N10" s="220" t="s">
        <v>6</v>
      </c>
      <c r="O10" s="219" t="s">
        <v>7</v>
      </c>
      <c r="P10" s="317" t="s">
        <v>8</v>
      </c>
    </row>
    <row r="11" spans="1:16" ht="12.75">
      <c r="A11" s="232"/>
      <c r="B11" s="222" t="s">
        <v>9</v>
      </c>
      <c r="C11" s="223" t="s">
        <v>10</v>
      </c>
      <c r="D11" s="224" t="s">
        <v>11</v>
      </c>
      <c r="E11" s="225" t="s">
        <v>11</v>
      </c>
      <c r="F11" s="226" t="s">
        <v>12</v>
      </c>
      <c r="G11" s="226" t="s">
        <v>13</v>
      </c>
      <c r="H11" s="227"/>
      <c r="I11" s="228"/>
      <c r="J11" s="377"/>
      <c r="L11" s="232"/>
      <c r="M11" s="226" t="s">
        <v>9</v>
      </c>
      <c r="N11" s="223" t="s">
        <v>10</v>
      </c>
      <c r="O11" s="226" t="s">
        <v>11</v>
      </c>
      <c r="P11" s="318" t="s">
        <v>13</v>
      </c>
    </row>
    <row r="12" spans="1:16" ht="13.5" customHeight="1">
      <c r="A12" s="242" t="s">
        <v>15</v>
      </c>
      <c r="B12" s="234">
        <f>IF(ISERROR('[1]Récolte_N'!$F$24)=TRUE,"",'[1]Récolte_N'!$F$24)</f>
        <v>2015</v>
      </c>
      <c r="C12" s="234">
        <f aca="true" t="shared" si="0" ref="C12:C31">IF(OR(B12="",B12=0),"",(D12/B12)*10)</f>
        <v>24.68982630272953</v>
      </c>
      <c r="D12" s="236">
        <f>IF(ISERROR('[1]Récolte_N'!$H$24)=TRUE,"",'[1]Récolte_N'!$H$24)</f>
        <v>4975</v>
      </c>
      <c r="E12" s="236">
        <f>O12</f>
        <v>3275</v>
      </c>
      <c r="F12" s="340">
        <f>IF(ISERROR('[1]Récolte_N'!$I$24)=TRUE,"",'[1]Récolte_N'!$I$24)</f>
        <v>1375</v>
      </c>
      <c r="G12" s="340">
        <f>P12</f>
        <v>1449.4</v>
      </c>
      <c r="H12" s="237">
        <f>IF(OR(G12=0,G12=""),"",(F12/G12)-1)</f>
        <v>-0.05133158548364847</v>
      </c>
      <c r="I12" s="238">
        <f>D12-F12</f>
        <v>3600</v>
      </c>
      <c r="J12" s="378">
        <f>O12-G12</f>
        <v>1825.6</v>
      </c>
      <c r="K12" s="241"/>
      <c r="L12" s="342" t="s">
        <v>15</v>
      </c>
      <c r="M12" s="234">
        <f>IF(ISERROR('[2]Récolte_N'!$F$24)=TRUE,"",'[2]Récolte_N'!$F$24)</f>
        <v>1320</v>
      </c>
      <c r="N12" s="234">
        <f aca="true" t="shared" si="1" ref="N12:N19">IF(OR(M12="",M12=0),"",(O12/M12)*10)</f>
        <v>24.81060606060606</v>
      </c>
      <c r="O12" s="236">
        <f>IF(ISERROR('[2]Récolte_N'!$H$24)=TRUE,"",'[2]Récolte_N'!$H$24)</f>
        <v>3275</v>
      </c>
      <c r="P12" s="343">
        <f>'[3]FE'!$AI168</f>
        <v>1449.4</v>
      </c>
    </row>
    <row r="13" spans="1:16" ht="13.5" customHeight="1">
      <c r="A13" s="245" t="s">
        <v>39</v>
      </c>
      <c r="B13" s="234">
        <f>IF(ISERROR('[4]Récolte_N'!$F$24)=TRUE,"",'[4]Récolte_N'!$F$24)</f>
        <v>626</v>
      </c>
      <c r="C13" s="234">
        <f t="shared" si="0"/>
        <v>26.69329073482428</v>
      </c>
      <c r="D13" s="236">
        <f>IF(ISERROR('[4]Récolte_N'!$H$24)=TRUE,"",'[4]Récolte_N'!$H$24)</f>
        <v>1671</v>
      </c>
      <c r="E13" s="236">
        <f>O13</f>
        <v>1013</v>
      </c>
      <c r="F13" s="340">
        <f>IF(ISERROR('[4]Récolte_N'!$I$24)=TRUE,"",'[4]Récolte_N'!$I$24)</f>
        <v>330</v>
      </c>
      <c r="G13" s="340">
        <f>P13</f>
        <v>308.5</v>
      </c>
      <c r="H13" s="237">
        <f>IF(OR(G13=0,G13=""),"",(F13/G13)-1)</f>
        <v>0.06969205834683945</v>
      </c>
      <c r="I13" s="238">
        <f aca="true" t="shared" si="2" ref="I13:I31">D13-F13</f>
        <v>1341</v>
      </c>
      <c r="J13" s="378">
        <f>O13-G13</f>
        <v>704.5</v>
      </c>
      <c r="K13" s="241"/>
      <c r="L13" s="345" t="s">
        <v>39</v>
      </c>
      <c r="M13" s="234">
        <f>IF(ISERROR('[5]Récolte_N'!$F$24)=TRUE,"",'[5]Récolte_N'!$F$24)</f>
        <v>378</v>
      </c>
      <c r="N13" s="234">
        <f t="shared" si="1"/>
        <v>26.7989417989418</v>
      </c>
      <c r="O13" s="236">
        <f>IF(ISERROR('[5]Récolte_N'!$H$24)=TRUE,"",'[5]Récolte_N'!$H$24)</f>
        <v>1013</v>
      </c>
      <c r="P13" s="343">
        <f>'[3]FE'!$AI169</f>
        <v>308.5</v>
      </c>
    </row>
    <row r="14" spans="1:16" ht="13.5" customHeight="1">
      <c r="A14" s="245" t="s">
        <v>16</v>
      </c>
      <c r="B14" s="234">
        <f>IF(ISERROR('[6]Récolte_N'!$F$24)=TRUE,"",'[6]Récolte_N'!$F$24)</f>
        <v>2380</v>
      </c>
      <c r="C14" s="234">
        <f t="shared" si="0"/>
        <v>21</v>
      </c>
      <c r="D14" s="236">
        <f>IF(ISERROR('[6]Récolte_N'!$H$24)=TRUE,"",'[6]Récolte_N'!$H$24)</f>
        <v>4998</v>
      </c>
      <c r="E14" s="246">
        <f>O14</f>
        <v>4368</v>
      </c>
      <c r="F14" s="340">
        <f>IF(ISERROR('[6]Récolte_N'!$I$24)=TRUE,"",'[6]Récolte_N'!$I$24)</f>
        <v>1800</v>
      </c>
      <c r="G14" s="346">
        <f>P14</f>
        <v>2099.8</v>
      </c>
      <c r="H14" s="237">
        <f aca="true" t="shared" si="3" ref="H14:H31">IF(OR(G14=0,G14=""),"",(F14/G14)-1)</f>
        <v>-0.14277550242880277</v>
      </c>
      <c r="I14" s="238">
        <f t="shared" si="2"/>
        <v>3198</v>
      </c>
      <c r="J14" s="378">
        <f aca="true" t="shared" si="4" ref="J14:J31">O14-G14</f>
        <v>2268.2</v>
      </c>
      <c r="K14" s="241"/>
      <c r="L14" s="206" t="s">
        <v>16</v>
      </c>
      <c r="M14" s="234">
        <f>IF(ISERROR('[7]Récolte_N'!$F$24)=TRUE,"",'[7]Récolte_N'!$F$24)</f>
        <v>1680</v>
      </c>
      <c r="N14" s="234">
        <f t="shared" si="1"/>
        <v>26</v>
      </c>
      <c r="O14" s="236">
        <f>IF(ISERROR('[7]Récolte_N'!$H$24)=TRUE,"",'[7]Récolte_N'!$H$24)</f>
        <v>4368</v>
      </c>
      <c r="P14" s="343">
        <f>'[3]FE'!$AI170</f>
        <v>2099.8</v>
      </c>
    </row>
    <row r="15" spans="1:16" ht="13.5" customHeight="1">
      <c r="A15" s="245" t="s">
        <v>36</v>
      </c>
      <c r="B15" s="234">
        <f>IF(ISERROR('[8]Récolte_N'!$F$24)=TRUE,"",'[8]Récolte_N'!$F$24)</f>
        <v>620</v>
      </c>
      <c r="C15" s="234">
        <f t="shared" si="0"/>
        <v>45</v>
      </c>
      <c r="D15" s="236">
        <f>IF(ISERROR('[8]Récolte_N'!$H$24)=TRUE,"",'[8]Récolte_N'!$H$24)</f>
        <v>2790</v>
      </c>
      <c r="E15" s="246">
        <f aca="true" t="shared" si="5" ref="E15:E30">O15</f>
        <v>1748</v>
      </c>
      <c r="F15" s="340">
        <f>IF(ISERROR('[8]Récolte_N'!$I$24)=TRUE,"",'[8]Récolte_N'!$I$24)</f>
        <v>250</v>
      </c>
      <c r="G15" s="346">
        <f aca="true" t="shared" si="6" ref="G15:G31">P15</f>
        <v>455.5</v>
      </c>
      <c r="H15" s="237">
        <f t="shared" si="3"/>
        <v>-0.4511525795828759</v>
      </c>
      <c r="I15" s="238">
        <f t="shared" si="2"/>
        <v>2540</v>
      </c>
      <c r="J15" s="378">
        <f t="shared" si="4"/>
        <v>1292.5</v>
      </c>
      <c r="K15" s="241"/>
      <c r="L15" s="206" t="s">
        <v>36</v>
      </c>
      <c r="M15" s="234">
        <f>IF(ISERROR('[9]Récolte_N'!$F$24)=TRUE,"",'[9]Récolte_N'!$F$24)</f>
        <v>460</v>
      </c>
      <c r="N15" s="234">
        <f t="shared" si="1"/>
        <v>38</v>
      </c>
      <c r="O15" s="236">
        <f>IF(ISERROR('[9]Récolte_N'!$H$24)=TRUE,"",'[9]Récolte_N'!$H$24)</f>
        <v>1748</v>
      </c>
      <c r="P15" s="343">
        <f>'[3]FE'!$AI171</f>
        <v>455.5</v>
      </c>
    </row>
    <row r="16" spans="1:16" ht="13.5" customHeight="1">
      <c r="A16" s="245" t="s">
        <v>17</v>
      </c>
      <c r="B16" s="234">
        <f>IF(ISERROR('[10]Récolte_N'!$F$24)=TRUE,"",'[10]Récolte_N'!$F$24)</f>
        <v>4100</v>
      </c>
      <c r="C16" s="234">
        <f t="shared" si="0"/>
        <v>45</v>
      </c>
      <c r="D16" s="236">
        <f>IF(ISERROR('[10]Récolte_N'!$H$24)=TRUE,"",'[10]Récolte_N'!$H$24)</f>
        <v>18450</v>
      </c>
      <c r="E16" s="246">
        <f t="shared" si="5"/>
        <v>25500</v>
      </c>
      <c r="F16" s="340">
        <f>IF(ISERROR('[10]Récolte_N'!$I$24)=TRUE,"",'[10]Récolte_N'!$I$24)</f>
        <v>16000</v>
      </c>
      <c r="G16" s="346">
        <f t="shared" si="6"/>
        <v>19937.3</v>
      </c>
      <c r="H16" s="237">
        <f t="shared" si="3"/>
        <v>-0.19748411269329347</v>
      </c>
      <c r="I16" s="238">
        <f t="shared" si="2"/>
        <v>2450</v>
      </c>
      <c r="J16" s="378">
        <f t="shared" si="4"/>
        <v>5562.700000000001</v>
      </c>
      <c r="K16" s="241"/>
      <c r="L16" s="206" t="s">
        <v>17</v>
      </c>
      <c r="M16" s="234">
        <f>IF(ISERROR('[11]Récolte_N'!$F$24)=TRUE,"",'[11]Récolte_N'!$F$24)</f>
        <v>5100</v>
      </c>
      <c r="N16" s="234">
        <f t="shared" si="1"/>
        <v>50</v>
      </c>
      <c r="O16" s="236">
        <f>IF(ISERROR('[11]Récolte_N'!$H$24)=TRUE,"",'[11]Récolte_N'!$H$24)</f>
        <v>25500</v>
      </c>
      <c r="P16" s="343">
        <f>'[3]FE'!$AI172</f>
        <v>19937.3</v>
      </c>
    </row>
    <row r="17" spans="1:16" ht="13.5" customHeight="1">
      <c r="A17" s="245" t="s">
        <v>18</v>
      </c>
      <c r="B17" s="234">
        <f>IF(ISERROR('[12]Récolte_N'!$F$24)=TRUE,"",'[12]Récolte_N'!$F$24)</f>
        <v>15500</v>
      </c>
      <c r="C17" s="234">
        <f t="shared" si="0"/>
        <v>41.29032258064516</v>
      </c>
      <c r="D17" s="236">
        <f>IF(ISERROR('[12]Récolte_N'!$H$24)=TRUE,"",'[12]Récolte_N'!$H$24)</f>
        <v>64000</v>
      </c>
      <c r="E17" s="246">
        <f t="shared" si="5"/>
        <v>59270</v>
      </c>
      <c r="F17" s="340">
        <f>IF(ISERROR('[12]Récolte_N'!$I$24)=TRUE,"",'[12]Récolte_N'!$I$24)</f>
        <v>59500</v>
      </c>
      <c r="G17" s="346">
        <f t="shared" si="6"/>
        <v>56938.4</v>
      </c>
      <c r="H17" s="237">
        <f t="shared" si="3"/>
        <v>0.0449889705365798</v>
      </c>
      <c r="I17" s="238">
        <f t="shared" si="2"/>
        <v>4500</v>
      </c>
      <c r="J17" s="378">
        <f t="shared" si="4"/>
        <v>2331.5999999999985</v>
      </c>
      <c r="K17" s="241"/>
      <c r="L17" s="206" t="s">
        <v>18</v>
      </c>
      <c r="M17" s="234">
        <f>IF(ISERROR('[13]Récolte_N'!$F$24)=TRUE,"",'[13]Récolte_N'!$F$24)</f>
        <v>15900</v>
      </c>
      <c r="N17" s="234">
        <f t="shared" si="1"/>
        <v>37.27672955974843</v>
      </c>
      <c r="O17" s="236">
        <f>IF(ISERROR('[13]Récolte_N'!$H$24)=TRUE,"",'[13]Récolte_N'!$H$24)</f>
        <v>59270</v>
      </c>
      <c r="P17" s="343">
        <f>'[3]FE'!$AI173</f>
        <v>56938.4</v>
      </c>
    </row>
    <row r="18" spans="1:16" ht="13.5" customHeight="1">
      <c r="A18" s="245" t="s">
        <v>19</v>
      </c>
      <c r="B18" s="234">
        <f>IF(ISERROR('[14]Récolte_N'!$F$24)=TRUE,"",'[14]Récolte_N'!$F$24)</f>
        <v>227</v>
      </c>
      <c r="C18" s="234">
        <f t="shared" si="0"/>
        <v>16.519823788546255</v>
      </c>
      <c r="D18" s="236">
        <f>IF(ISERROR('[14]Récolte_N'!$H$24)=TRUE,"",'[14]Récolte_N'!$H$24)</f>
        <v>375</v>
      </c>
      <c r="E18" s="246">
        <f t="shared" si="5"/>
        <v>260</v>
      </c>
      <c r="F18" s="340">
        <f>IF(ISERROR('[14]Récolte_N'!$I$24)=TRUE,"",'[14]Récolte_N'!$I$24)</f>
        <v>150</v>
      </c>
      <c r="G18" s="346">
        <f t="shared" si="6"/>
        <v>115.8</v>
      </c>
      <c r="H18" s="237">
        <f t="shared" si="3"/>
        <v>0.2953367875647668</v>
      </c>
      <c r="I18" s="238">
        <f t="shared" si="2"/>
        <v>225</v>
      </c>
      <c r="J18" s="378">
        <f t="shared" si="4"/>
        <v>144.2</v>
      </c>
      <c r="K18" s="241"/>
      <c r="L18" s="206" t="s">
        <v>19</v>
      </c>
      <c r="M18" s="234">
        <f>IF(ISERROR('[15]Récolte_N'!$F$24)=TRUE,"",'[15]Récolte_N'!$F$24)</f>
        <v>153</v>
      </c>
      <c r="N18" s="234">
        <f t="shared" si="1"/>
        <v>16.99346405228758</v>
      </c>
      <c r="O18" s="236">
        <f>IF(ISERROR('[15]Récolte_N'!$H$24)=TRUE,"",'[15]Récolte_N'!$H$24)</f>
        <v>260</v>
      </c>
      <c r="P18" s="343">
        <f>'[3]FE'!$AI174</f>
        <v>115.8</v>
      </c>
    </row>
    <row r="19" spans="1:16" ht="13.5" customHeight="1">
      <c r="A19" s="245" t="s">
        <v>20</v>
      </c>
      <c r="B19" s="234">
        <f>IF(ISERROR('[16]Récolte_N'!$F$24)=TRUE,"",'[16]Récolte_N'!$F$24)</f>
        <v>0</v>
      </c>
      <c r="C19" s="234">
        <f t="shared" si="0"/>
      </c>
      <c r="D19" s="236">
        <f>IF(ISERROR('[16]Récolte_N'!$H$24)=TRUE,"",'[16]Récolte_N'!$H$24)</f>
      </c>
      <c r="E19" s="246">
        <f t="shared" si="5"/>
      </c>
      <c r="F19" s="340">
        <f>IF(ISERROR('[16]Récolte_N'!$I$24)=TRUE,"",'[16]Récolte_N'!$I$24)</f>
      </c>
      <c r="G19" s="346">
        <f t="shared" si="6"/>
        <v>175.6</v>
      </c>
      <c r="H19" s="237" t="e">
        <f t="shared" si="3"/>
        <v>#VALUE!</v>
      </c>
      <c r="I19" s="238" t="e">
        <f t="shared" si="2"/>
        <v>#VALUE!</v>
      </c>
      <c r="J19" s="378" t="e">
        <f t="shared" si="4"/>
        <v>#VALUE!</v>
      </c>
      <c r="K19" s="241"/>
      <c r="L19" s="206" t="s">
        <v>20</v>
      </c>
      <c r="M19" s="234">
        <f>IF(ISERROR('[17]Récolte_N'!$F$24)=TRUE,"",'[17]Récolte_N'!$F$24)</f>
        <v>0</v>
      </c>
      <c r="N19" s="234">
        <f t="shared" si="1"/>
      </c>
      <c r="O19" s="236">
        <f>IF(ISERROR('[17]Récolte_N'!$H$24)=TRUE,"",'[17]Récolte_N'!$H$24)</f>
      </c>
      <c r="P19" s="343">
        <f>'[3]FE'!$AI175</f>
        <v>175.6</v>
      </c>
    </row>
    <row r="20" spans="1:16" ht="13.5" customHeight="1">
      <c r="A20" s="245" t="s">
        <v>34</v>
      </c>
      <c r="B20" s="234">
        <f>IF(ISERROR('[18]Récolte_N'!$F$24)=TRUE,"",'[18]Récolte_N'!$F$24)</f>
        <v>5930</v>
      </c>
      <c r="C20" s="234">
        <f>IF(OR(B20="",B20=0),"",(D20/B20)*10)</f>
        <v>29.342327150084316</v>
      </c>
      <c r="D20" s="236">
        <f>IF(ISERROR('[18]Récolte_N'!$H$24)=TRUE,"",'[18]Récolte_N'!$H$24)</f>
        <v>17400</v>
      </c>
      <c r="E20" s="246">
        <f t="shared" si="5"/>
        <v>14899</v>
      </c>
      <c r="F20" s="340">
        <f>IF(ISERROR('[18]Récolte_N'!$I$24)=TRUE,"",'[18]Récolte_N'!$I$24)</f>
        <v>15100</v>
      </c>
      <c r="G20" s="346">
        <f t="shared" si="6"/>
        <v>12697.3</v>
      </c>
      <c r="H20" s="237">
        <f t="shared" si="3"/>
        <v>0.18922920620919426</v>
      </c>
      <c r="I20" s="238">
        <f t="shared" si="2"/>
        <v>2300</v>
      </c>
      <c r="J20" s="378">
        <f t="shared" si="4"/>
        <v>2201.7000000000007</v>
      </c>
      <c r="K20" s="241"/>
      <c r="L20" s="206" t="s">
        <v>34</v>
      </c>
      <c r="M20" s="234">
        <f>IF(ISERROR('[19]Récolte_N'!$F$24)=TRUE,"",'[19]Récolte_N'!$F$24)</f>
        <v>4370</v>
      </c>
      <c r="N20" s="234">
        <f>IF(OR(M20="",M20=0),"",(O20/M20)*10)</f>
        <v>34.09382151029748</v>
      </c>
      <c r="O20" s="236">
        <f>IF(ISERROR('[19]Récolte_N'!$H$24)=TRUE,"",'[19]Récolte_N'!$H$24)</f>
        <v>14899</v>
      </c>
      <c r="P20" s="343">
        <f>'[3]FE'!$AI176</f>
        <v>12697.3</v>
      </c>
    </row>
    <row r="21" spans="1:16" ht="13.5" customHeight="1">
      <c r="A21" s="245" t="s">
        <v>21</v>
      </c>
      <c r="B21" s="234">
        <f>IF(ISERROR('[20]Récolte_N'!$F$24)=TRUE,"",'[20]Récolte_N'!$F$24)</f>
        <v>2090</v>
      </c>
      <c r="C21" s="234">
        <f>IF(OR(B21="",B21=0),"",(D21/B21)*10)</f>
        <v>34.44976076555024</v>
      </c>
      <c r="D21" s="236">
        <f>IF(ISERROR('[20]Récolte_N'!$H$24)=TRUE,"",'[20]Récolte_N'!$H$24)</f>
        <v>7200</v>
      </c>
      <c r="E21" s="246">
        <f t="shared" si="5"/>
        <v>5670</v>
      </c>
      <c r="F21" s="340">
        <f>IF(ISERROR('[20]Récolte_N'!$I$24)=TRUE,"",'[20]Récolte_N'!$I$24)</f>
        <v>2500</v>
      </c>
      <c r="G21" s="346">
        <f t="shared" si="6"/>
        <v>3106.8</v>
      </c>
      <c r="H21" s="237">
        <f t="shared" si="3"/>
        <v>-0.1953135058581177</v>
      </c>
      <c r="I21" s="238">
        <f t="shared" si="2"/>
        <v>4700</v>
      </c>
      <c r="J21" s="378">
        <f t="shared" si="4"/>
        <v>2563.2</v>
      </c>
      <c r="K21" s="241"/>
      <c r="L21" s="206" t="s">
        <v>21</v>
      </c>
      <c r="M21" s="234">
        <f>IF(ISERROR('[21]Récolte_N'!$F$24)=TRUE,"",'[21]Récolte_N'!$F$24)</f>
        <v>1580</v>
      </c>
      <c r="N21" s="234">
        <f>IF(OR(M21="",M21=0),"",(O21/M21)*10)</f>
        <v>35.88607594936709</v>
      </c>
      <c r="O21" s="236">
        <f>IF(ISERROR('[21]Récolte_N'!$H$24)=TRUE,"",'[21]Récolte_N'!$H$24)</f>
        <v>5670</v>
      </c>
      <c r="P21" s="343">
        <f>'[3]FE'!$AI177</f>
        <v>3106.8</v>
      </c>
    </row>
    <row r="22" spans="1:16" ht="13.5" customHeight="1">
      <c r="A22" s="245" t="s">
        <v>37</v>
      </c>
      <c r="B22" s="234">
        <f>IF(ISERROR('[22]Récolte_N'!$F$24)=TRUE,"",'[22]Récolte_N'!$F$24)</f>
        <v>0</v>
      </c>
      <c r="C22" s="234">
        <f>IF(OR(B22="",B22=0),"",(D22/B22)*10)</f>
      </c>
      <c r="D22" s="236">
        <f>IF(ISERROR('[22]Récolte_N'!$H$24)=TRUE,"",'[22]Récolte_N'!$H$24)</f>
      </c>
      <c r="E22" s="246">
        <f t="shared" si="5"/>
      </c>
      <c r="F22" s="340">
        <f>IF(ISERROR('[22]Récolte_N'!$I$24)=TRUE,"",'[22]Récolte_N'!$I$24)</f>
      </c>
      <c r="G22" s="346">
        <f t="shared" si="6"/>
        <v>15.9</v>
      </c>
      <c r="H22" s="237" t="e">
        <f t="shared" si="3"/>
        <v>#VALUE!</v>
      </c>
      <c r="I22" s="238" t="e">
        <f t="shared" si="2"/>
        <v>#VALUE!</v>
      </c>
      <c r="J22" s="378" t="e">
        <f t="shared" si="4"/>
        <v>#VALUE!</v>
      </c>
      <c r="K22" s="241"/>
      <c r="L22" s="206" t="s">
        <v>37</v>
      </c>
      <c r="M22" s="234">
        <f>IF(ISERROR('[23]Récolte_N'!$F$24)=TRUE,"",'[23]Récolte_N'!$F$24)</f>
        <v>0</v>
      </c>
      <c r="N22" s="234">
        <f>IF(OR(M22="",M22=0),"",(O22/M22)*10)</f>
      </c>
      <c r="O22" s="236">
        <f>IF(ISERROR('[23]Récolte_N'!$H$24)=TRUE,"",'[23]Récolte_N'!$H$24)</f>
      </c>
      <c r="P22" s="343">
        <f>'[3]FE'!$AI178</f>
        <v>15.9</v>
      </c>
    </row>
    <row r="23" spans="1:16" ht="13.5" customHeight="1">
      <c r="A23" s="245" t="s">
        <v>22</v>
      </c>
      <c r="B23" s="234">
        <f>IF(ISERROR('[24]Récolte_N'!$F$24)=TRUE,"",'[24]Récolte_N'!$F$24)</f>
        <v>1397</v>
      </c>
      <c r="C23" s="234">
        <f t="shared" si="0"/>
        <v>33.483178239083756</v>
      </c>
      <c r="D23" s="236">
        <f>IF(ISERROR('[24]Récolte_N'!$H$24)=TRUE,"",'[24]Récolte_N'!$H$24)</f>
        <v>4677.6</v>
      </c>
      <c r="E23" s="246">
        <f t="shared" si="5"/>
        <v>4099.8</v>
      </c>
      <c r="F23" s="340">
        <f>IF(ISERROR('[24]Récolte_N'!$I$24)=TRUE,"",'[24]Récolte_N'!$I$24)</f>
        <v>2835</v>
      </c>
      <c r="G23" s="346">
        <f t="shared" si="6"/>
        <v>1676.1</v>
      </c>
      <c r="H23" s="237">
        <f t="shared" si="3"/>
        <v>0.6914265258636121</v>
      </c>
      <c r="I23" s="238">
        <f t="shared" si="2"/>
        <v>1842.6000000000004</v>
      </c>
      <c r="J23" s="378">
        <f t="shared" si="4"/>
        <v>2423.7000000000003</v>
      </c>
      <c r="K23" s="367"/>
      <c r="L23" s="206" t="s">
        <v>22</v>
      </c>
      <c r="M23" s="234">
        <f>IF(ISERROR('[25]Récolte_N'!$F$24)=TRUE,"",'[25]Récolte_N'!$F$24)</f>
        <v>1239</v>
      </c>
      <c r="N23" s="234">
        <f aca="true" t="shared" si="7" ref="N23:N31">IF(OR(M23="",M23=0),"",(O23/M23)*10)</f>
        <v>33.08958837772397</v>
      </c>
      <c r="O23" s="236">
        <f>IF(ISERROR('[25]Récolte_N'!$H$24)=TRUE,"",'[25]Récolte_N'!$H$24)</f>
        <v>4099.8</v>
      </c>
      <c r="P23" s="343">
        <f>'[3]FE'!$AI179</f>
        <v>1676.1</v>
      </c>
    </row>
    <row r="24" spans="1:16" ht="13.5" customHeight="1">
      <c r="A24" s="245" t="s">
        <v>23</v>
      </c>
      <c r="B24" s="234">
        <f>IF(ISERROR('[26]Récolte_N'!$F$24)=TRUE,"",'[26]Récolte_N'!$F$24)</f>
        <v>4335</v>
      </c>
      <c r="C24" s="234">
        <f t="shared" si="0"/>
        <v>35.68627450980392</v>
      </c>
      <c r="D24" s="236">
        <f>IF(ISERROR('[26]Récolte_N'!$H$24)=TRUE,"",'[26]Récolte_N'!$H$24)</f>
        <v>15470</v>
      </c>
      <c r="E24" s="246">
        <f t="shared" si="5"/>
        <v>7810</v>
      </c>
      <c r="F24" s="340">
        <f>IF(ISERROR('[26]Récolte_N'!$I$24)=TRUE,"",'[26]Récolte_N'!$I$24)</f>
        <v>4400</v>
      </c>
      <c r="G24" s="346">
        <f t="shared" si="6"/>
        <v>1858</v>
      </c>
      <c r="H24" s="237">
        <f t="shared" si="3"/>
        <v>1.3681377825618943</v>
      </c>
      <c r="I24" s="238">
        <f t="shared" si="2"/>
        <v>11070</v>
      </c>
      <c r="J24" s="378">
        <f t="shared" si="4"/>
        <v>5952</v>
      </c>
      <c r="K24" s="241"/>
      <c r="L24" s="206" t="s">
        <v>23</v>
      </c>
      <c r="M24" s="234">
        <f>IF(ISERROR('[27]Récolte_N'!$F$24)=TRUE,"",'[27]Récolte_N'!$F$24)</f>
        <v>2480</v>
      </c>
      <c r="N24" s="234">
        <f t="shared" si="7"/>
        <v>31.491935483870968</v>
      </c>
      <c r="O24" s="236">
        <f>IF(ISERROR('[27]Récolte_N'!$H$24)=TRUE,"",'[27]Récolte_N'!$H$24)</f>
        <v>7810</v>
      </c>
      <c r="P24" s="343">
        <f>'[3]FE'!$AI180</f>
        <v>1858</v>
      </c>
    </row>
    <row r="25" spans="1:16" ht="13.5" customHeight="1">
      <c r="A25" s="245" t="s">
        <v>24</v>
      </c>
      <c r="B25" s="234">
        <f>IF(ISERROR('[28]Récolte_N'!$F$24)=TRUE,"",'[28]Récolte_N'!$F$24)</f>
        <v>4500</v>
      </c>
      <c r="C25" s="234">
        <f t="shared" si="0"/>
        <v>30</v>
      </c>
      <c r="D25" s="236">
        <f>IF(ISERROR('[28]Récolte_N'!$H$24)=TRUE,"",'[28]Récolte_N'!$H$24)</f>
        <v>13500</v>
      </c>
      <c r="E25" s="246">
        <f t="shared" si="5"/>
        <v>11500</v>
      </c>
      <c r="F25" s="340">
        <f>IF(ISERROR('[28]Récolte_N'!$I$24)=TRUE,"",'[28]Récolte_N'!$I$24)</f>
        <v>7000</v>
      </c>
      <c r="G25" s="346">
        <f t="shared" si="6"/>
        <v>7961.2</v>
      </c>
      <c r="H25" s="237">
        <f t="shared" si="3"/>
        <v>-0.12073556750238656</v>
      </c>
      <c r="I25" s="238">
        <f t="shared" si="2"/>
        <v>6500</v>
      </c>
      <c r="J25" s="378">
        <f t="shared" si="4"/>
        <v>3538.8</v>
      </c>
      <c r="K25" s="241"/>
      <c r="L25" s="206" t="s">
        <v>24</v>
      </c>
      <c r="M25" s="234">
        <f>IF(ISERROR('[29]Récolte_N'!$F$24)=TRUE,"",'[29]Récolte_N'!$F$24)</f>
        <v>4000</v>
      </c>
      <c r="N25" s="234">
        <f t="shared" si="7"/>
        <v>28.75</v>
      </c>
      <c r="O25" s="236">
        <f>IF(ISERROR('[29]Récolte_N'!$H$24)=TRUE,"",'[29]Récolte_N'!$H$24)</f>
        <v>11500</v>
      </c>
      <c r="P25" s="343">
        <f>'[3]FE'!$AI181</f>
        <v>7961.2</v>
      </c>
    </row>
    <row r="26" spans="1:16" ht="13.5" customHeight="1">
      <c r="A26" s="245" t="s">
        <v>25</v>
      </c>
      <c r="B26" s="234">
        <f>IF(ISERROR('[30]Récolte_N'!$F$24)=TRUE,"",'[30]Récolte_N'!$F$24)</f>
        <v>13800</v>
      </c>
      <c r="C26" s="234">
        <f t="shared" si="0"/>
        <v>39</v>
      </c>
      <c r="D26" s="236">
        <f>IF(ISERROR('[30]Récolte_N'!$H$24)=TRUE,"",'[30]Récolte_N'!$H$24)</f>
        <v>53820</v>
      </c>
      <c r="E26" s="246">
        <f t="shared" si="5"/>
        <v>49025</v>
      </c>
      <c r="F26" s="340">
        <f>IF(ISERROR('[30]Récolte_N'!$I$24)=TRUE,"",'[30]Récolte_N'!$I$24)</f>
        <v>48000</v>
      </c>
      <c r="G26" s="346">
        <f t="shared" si="6"/>
        <v>43476.5</v>
      </c>
      <c r="H26" s="237">
        <f t="shared" si="3"/>
        <v>0.1040447138109093</v>
      </c>
      <c r="I26" s="238">
        <f t="shared" si="2"/>
        <v>5820</v>
      </c>
      <c r="J26" s="378">
        <f t="shared" si="4"/>
        <v>5548.5</v>
      </c>
      <c r="K26" s="241"/>
      <c r="L26" s="206" t="s">
        <v>25</v>
      </c>
      <c r="M26" s="234">
        <f>IF(ISERROR('[31]Récolte_N'!$F$24)=TRUE,"",'[31]Récolte_N'!$F$24)</f>
        <v>13250</v>
      </c>
      <c r="N26" s="234">
        <f t="shared" si="7"/>
        <v>37</v>
      </c>
      <c r="O26" s="236">
        <f>IF(ISERROR('[31]Récolte_N'!$H$24)=TRUE,"",'[31]Récolte_N'!$H$24)</f>
        <v>49025</v>
      </c>
      <c r="P26" s="343">
        <f>'[3]FE'!$AI182</f>
        <v>43476.5</v>
      </c>
    </row>
    <row r="27" spans="1:16" ht="13.5" customHeight="1">
      <c r="A27" s="245" t="s">
        <v>26</v>
      </c>
      <c r="B27" s="234">
        <f>IF(ISERROR('[32]Récolte_N'!$F$24)=TRUE,"",'[32]Récolte_N'!$F$24)</f>
        <v>1845</v>
      </c>
      <c r="C27" s="234">
        <f t="shared" si="0"/>
        <v>27.50135501355014</v>
      </c>
      <c r="D27" s="236">
        <f>IF(ISERROR('[32]Récolte_N'!$H$24)=TRUE,"",'[32]Récolte_N'!$H$24)</f>
        <v>5074</v>
      </c>
      <c r="E27" s="246">
        <f t="shared" si="5"/>
        <v>3308</v>
      </c>
      <c r="F27" s="340">
        <f>IF(ISERROR('[32]Récolte_N'!$I$24)=TRUE,"",'[32]Récolte_N'!$I$24)</f>
        <v>1700</v>
      </c>
      <c r="G27" s="346">
        <f t="shared" si="6"/>
        <v>1299.7</v>
      </c>
      <c r="H27" s="237">
        <f t="shared" si="3"/>
        <v>0.30799415249673</v>
      </c>
      <c r="I27" s="238">
        <f t="shared" si="2"/>
        <v>3374</v>
      </c>
      <c r="J27" s="378">
        <f t="shared" si="4"/>
        <v>2008.3</v>
      </c>
      <c r="K27" s="241"/>
      <c r="L27" s="206" t="s">
        <v>26</v>
      </c>
      <c r="M27" s="234">
        <f>IF(ISERROR('[33]Récolte_N'!$F$24)=TRUE,"",'[33]Récolte_N'!$F$24)</f>
        <v>1215</v>
      </c>
      <c r="N27" s="234">
        <f t="shared" si="7"/>
        <v>27.226337448559672</v>
      </c>
      <c r="O27" s="236">
        <f>IF(ISERROR('[33]Récolte_N'!$H$24)=TRUE,"",'[33]Récolte_N'!$H$24)</f>
        <v>3308</v>
      </c>
      <c r="P27" s="343">
        <f>'[3]FE'!$AI183</f>
        <v>1299.7</v>
      </c>
    </row>
    <row r="28" spans="1:16" ht="13.5" customHeight="1">
      <c r="A28" s="245" t="s">
        <v>27</v>
      </c>
      <c r="B28" s="234">
        <f>IF(ISERROR('[34]Récolte_N'!$F$24)=TRUE,"",'[34]Récolte_N'!$F$24)</f>
        <v>6600</v>
      </c>
      <c r="C28" s="234">
        <f t="shared" si="0"/>
        <v>50.8</v>
      </c>
      <c r="D28" s="236">
        <f>IF(ISERROR('[34]Récolte_N'!$H$24)=TRUE,"",'[34]Récolte_N'!$H$24)</f>
        <v>33528</v>
      </c>
      <c r="E28" s="246">
        <f t="shared" si="5"/>
        <v>28689</v>
      </c>
      <c r="F28" s="340">
        <f>IF(ISERROR('[34]Récolte_N'!$I$24)=TRUE,"",'[34]Récolte_N'!$I$24)</f>
        <v>26000</v>
      </c>
      <c r="G28" s="346">
        <f t="shared" si="6"/>
        <v>28833.2</v>
      </c>
      <c r="H28" s="237">
        <f t="shared" si="3"/>
        <v>-0.09826172606578532</v>
      </c>
      <c r="I28" s="238">
        <f t="shared" si="2"/>
        <v>7528</v>
      </c>
      <c r="J28" s="378">
        <f t="shared" si="4"/>
        <v>-144.20000000000073</v>
      </c>
      <c r="K28" s="241"/>
      <c r="L28" s="206" t="s">
        <v>27</v>
      </c>
      <c r="M28" s="234">
        <f>IF(ISERROR('[35]Récolte_N'!$F$24)=TRUE,"",'[35]Récolte_N'!$F$24)</f>
        <v>7300</v>
      </c>
      <c r="N28" s="234">
        <f t="shared" si="7"/>
        <v>39.300000000000004</v>
      </c>
      <c r="O28" s="236">
        <f>IF(ISERROR('[35]Récolte_N'!$H$24)=TRUE,"",'[35]Récolte_N'!$H$24)</f>
        <v>28689</v>
      </c>
      <c r="P28" s="343">
        <f>'[3]FE'!$AI184</f>
        <v>28833.2</v>
      </c>
    </row>
    <row r="29" spans="1:16" ht="12.75">
      <c r="A29" s="245" t="s">
        <v>38</v>
      </c>
      <c r="B29" s="234">
        <f>IF(ISERROR('[36]Récolte_N'!$F$24)=TRUE,"",'[36]Récolte_N'!$F$24)</f>
        <v>4270</v>
      </c>
      <c r="C29" s="234">
        <f t="shared" si="0"/>
        <v>50.81967213114754</v>
      </c>
      <c r="D29" s="236">
        <f>IF(ISERROR('[36]Récolte_N'!$H$24)=TRUE,"",'[36]Récolte_N'!$H$24)</f>
        <v>21700</v>
      </c>
      <c r="E29" s="246">
        <f t="shared" si="5"/>
        <v>16100</v>
      </c>
      <c r="F29" s="340">
        <f>IF(ISERROR('[36]Récolte_N'!$I$24)=TRUE,"",'[36]Récolte_N'!$I$24)</f>
        <v>18500</v>
      </c>
      <c r="G29" s="346">
        <f t="shared" si="6"/>
        <v>15823.8</v>
      </c>
      <c r="H29" s="237">
        <f t="shared" si="3"/>
        <v>0.1691249889407096</v>
      </c>
      <c r="I29" s="238">
        <f t="shared" si="2"/>
        <v>3200</v>
      </c>
      <c r="J29" s="378">
        <f t="shared" si="4"/>
        <v>276.2000000000007</v>
      </c>
      <c r="L29" s="206" t="s">
        <v>38</v>
      </c>
      <c r="M29" s="234">
        <f>IF(ISERROR('[37]Récolte_N'!$F$24)=TRUE,"",'[37]Récolte_N'!$F$24)</f>
        <v>4600</v>
      </c>
      <c r="N29" s="234">
        <f t="shared" si="7"/>
        <v>35</v>
      </c>
      <c r="O29" s="236">
        <f>IF(ISERROR('[37]Récolte_N'!$H$24)=TRUE,"",'[37]Récolte_N'!$H$24)</f>
        <v>16100</v>
      </c>
      <c r="P29" s="343">
        <f>'[3]FE'!$AI185</f>
        <v>15823.8</v>
      </c>
    </row>
    <row r="30" spans="1:16" ht="12.75">
      <c r="A30" s="245" t="s">
        <v>28</v>
      </c>
      <c r="B30" s="234">
        <f>IF(ISERROR('[38]Récolte_N'!$F$24)=TRUE,"",'[38]Récolte_N'!$F$24)</f>
        <v>5438</v>
      </c>
      <c r="C30" s="234">
        <f t="shared" si="0"/>
        <v>21.929569694740714</v>
      </c>
      <c r="D30" s="236">
        <f>IF(ISERROR('[38]Récolte_N'!$H$24)=TRUE,"",'[38]Récolte_N'!$H$24)</f>
        <v>11925.3</v>
      </c>
      <c r="E30" s="246">
        <f t="shared" si="5"/>
        <v>4943</v>
      </c>
      <c r="F30" s="340">
        <f>IF(ISERROR('[38]Récolte_N'!$I$24)=TRUE,"",'[38]Récolte_N'!$I$24)</f>
        <v>6000</v>
      </c>
      <c r="G30" s="346">
        <f t="shared" si="6"/>
        <v>1613.4</v>
      </c>
      <c r="H30" s="237">
        <f t="shared" si="3"/>
        <v>2.718854592785422</v>
      </c>
      <c r="I30" s="238">
        <f t="shared" si="2"/>
        <v>5925.299999999999</v>
      </c>
      <c r="J30" s="378">
        <f t="shared" si="4"/>
        <v>3329.6</v>
      </c>
      <c r="K30"/>
      <c r="L30" s="206" t="s">
        <v>28</v>
      </c>
      <c r="M30" s="234">
        <f>IF(ISERROR('[39]Récolte_N'!$F$24)=TRUE,"",'[39]Récolte_N'!$F$24)</f>
        <v>2748</v>
      </c>
      <c r="N30" s="234">
        <f t="shared" si="7"/>
        <v>17.987627365356623</v>
      </c>
      <c r="O30" s="236">
        <f>IF(ISERROR('[39]Récolte_N'!$H$24)=TRUE,"",'[39]Récolte_N'!$H$24)</f>
        <v>4943</v>
      </c>
      <c r="P30" s="343">
        <f>'[3]FE'!$AI186</f>
        <v>1613.4</v>
      </c>
    </row>
    <row r="31" spans="1:16" ht="12.75">
      <c r="A31" s="245" t="s">
        <v>29</v>
      </c>
      <c r="B31" s="234">
        <f>IF(ISERROR('[40]Récolte_N'!$F$24)=TRUE,"",'[40]Récolte_N'!$F$24)</f>
        <v>100</v>
      </c>
      <c r="C31" s="234">
        <f t="shared" si="0"/>
        <v>20</v>
      </c>
      <c r="D31" s="236">
        <f>IF(ISERROR('[40]Récolte_N'!$H$24)=TRUE,"",'[40]Récolte_N'!$H$24)</f>
        <v>200</v>
      </c>
      <c r="E31" s="236">
        <f>O31</f>
        <v>200</v>
      </c>
      <c r="F31" s="340">
        <f>IF(ISERROR('[40]Récolte_N'!$I$24)=TRUE,"",'[40]Récolte_N'!$I$24)</f>
        <v>100</v>
      </c>
      <c r="G31" s="346">
        <f t="shared" si="6"/>
        <v>82.1</v>
      </c>
      <c r="H31" s="237">
        <f t="shared" si="3"/>
        <v>0.21802679658952506</v>
      </c>
      <c r="I31" s="238">
        <f t="shared" si="2"/>
        <v>100</v>
      </c>
      <c r="J31" s="378">
        <f t="shared" si="4"/>
        <v>117.9</v>
      </c>
      <c r="L31" s="206" t="s">
        <v>29</v>
      </c>
      <c r="M31" s="234">
        <f>IF(ISERROR('[41]Récolte_N'!$F$24)=TRUE,"",'[41]Récolte_N'!$F$24)</f>
        <v>100</v>
      </c>
      <c r="N31" s="234">
        <f t="shared" si="7"/>
        <v>20</v>
      </c>
      <c r="O31" s="236">
        <f>IF(ISERROR('[41]Récolte_N'!$H$24)=TRUE,"",'[41]Récolte_N'!$H$24)</f>
        <v>200</v>
      </c>
      <c r="P31" s="343">
        <f>'[3]FE'!$AI187</f>
        <v>82.1</v>
      </c>
    </row>
    <row r="32" spans="1:16" ht="12.75">
      <c r="A32" s="206"/>
      <c r="B32" s="250"/>
      <c r="C32" s="250"/>
      <c r="D32" s="252"/>
      <c r="E32" s="253"/>
      <c r="F32" s="254"/>
      <c r="G32" s="255"/>
      <c r="H32" s="256"/>
      <c r="I32" s="257"/>
      <c r="J32" s="379"/>
      <c r="L32" s="206"/>
      <c r="M32" s="259"/>
      <c r="N32" s="259"/>
      <c r="O32" s="259"/>
      <c r="P32" s="260"/>
    </row>
    <row r="33" spans="1:16" ht="15.75" thickBot="1">
      <c r="A33" s="380" t="s">
        <v>30</v>
      </c>
      <c r="B33" s="262">
        <f>IF(SUM(B12:B31)=0,"",SUM(B12:B31))</f>
        <v>75773</v>
      </c>
      <c r="C33" s="263">
        <f>IF(OR(B33="",B33=0),"",(D33/B33)*10)</f>
        <v>37.183944148971264</v>
      </c>
      <c r="D33" s="262">
        <f>IF(SUM(D12:D31)=0,"",SUM(D12:D31))</f>
        <v>281753.89999999997</v>
      </c>
      <c r="E33" s="264">
        <f>IF(SUM(E12:E31)=0,"",SUM(E12:E31))</f>
        <v>241677.8</v>
      </c>
      <c r="F33" s="265">
        <f>IF(SUM(F12:F31)=0,"",SUM(F12:F31))</f>
        <v>211540</v>
      </c>
      <c r="G33" s="266">
        <f>IF(SUM(G12:G31)=0,"",SUM(G12:G31))</f>
        <v>199924.30000000002</v>
      </c>
      <c r="H33" s="267">
        <f>IF(OR(F33=0,F33=""),"",(F33/G33)-1)</f>
        <v>0.058100491035856905</v>
      </c>
      <c r="I33" s="268" t="e">
        <f>SUM(I12:I31)</f>
        <v>#VALUE!</v>
      </c>
      <c r="J33" s="381" t="e">
        <f>SUM(J12:J31)</f>
        <v>#VALUE!</v>
      </c>
      <c r="L33" s="270" t="s">
        <v>30</v>
      </c>
      <c r="M33" s="271">
        <f>IF(SUM(M12:M31)=0,"",SUM(M12:M31))</f>
        <v>67873</v>
      </c>
      <c r="N33" s="272">
        <f>IF(OR(M33="",M33=0),"",(O33/M33)*10)</f>
        <v>35.60735491285194</v>
      </c>
      <c r="O33" s="268">
        <f>IF(SUM(O12:O31)=0,"",SUM(O12:O31))</f>
        <v>241677.8</v>
      </c>
      <c r="P33" s="273">
        <f>IF(SUM(P12:P31)=0,"",SUM(P12:P31))</f>
        <v>199924.30000000002</v>
      </c>
    </row>
    <row r="34" spans="1:14" ht="13.5" thickTop="1">
      <c r="A34" s="274"/>
      <c r="B34" s="275"/>
      <c r="C34" s="275"/>
      <c r="D34" s="275"/>
      <c r="E34" s="275"/>
      <c r="F34" s="275"/>
      <c r="G34" s="276"/>
      <c r="H34" s="277"/>
      <c r="I34" s="278"/>
      <c r="N34" s="172"/>
    </row>
    <row r="35" spans="1:9" ht="12.75">
      <c r="A35" s="279" t="s">
        <v>31</v>
      </c>
      <c r="B35" s="280">
        <f>M33</f>
        <v>67873</v>
      </c>
      <c r="C35" s="280">
        <f>(D35/B35)*10</f>
        <v>35.60735491285194</v>
      </c>
      <c r="D35" s="280">
        <f>O33</f>
        <v>241677.8</v>
      </c>
      <c r="F35" s="280">
        <f>P33</f>
        <v>199924.30000000002</v>
      </c>
      <c r="G35" s="373"/>
      <c r="H35" s="277"/>
      <c r="I35" s="278"/>
    </row>
    <row r="36" spans="1:9" ht="12.75">
      <c r="A36" s="279" t="s">
        <v>32</v>
      </c>
      <c r="B36" s="281"/>
      <c r="C36" s="282"/>
      <c r="D36" s="281"/>
      <c r="F36" s="281"/>
      <c r="G36" s="276"/>
      <c r="H36" s="277"/>
      <c r="I36" s="278"/>
    </row>
    <row r="37" spans="1:9" ht="13.5" thickBot="1">
      <c r="A37" s="279" t="s">
        <v>33</v>
      </c>
      <c r="B37" s="283">
        <f>IF(OR(B33="",B33=0),"",(B33/B35)-1)</f>
        <v>0.1163938532258777</v>
      </c>
      <c r="C37" s="283">
        <f>IF(OR(C33="",C33=0),"",(C33/C35)-1)</f>
        <v>0.04427706691434907</v>
      </c>
      <c r="D37" s="283">
        <f>IF(OR(D33="",D33=0),"",(D33/D35)-1)</f>
        <v>0.16582449856792802</v>
      </c>
      <c r="F37" s="283">
        <f>IF(OR(F33="",F33=0),"",(F33/F35)-1)</f>
        <v>0.058100491035856905</v>
      </c>
      <c r="G37" s="276"/>
      <c r="H37" s="277"/>
      <c r="I37" s="278"/>
    </row>
    <row r="38" spans="1:7" ht="13.5" thickBot="1">
      <c r="A38" s="382"/>
      <c r="B38" s="383"/>
      <c r="C38" s="384"/>
      <c r="D38" s="383"/>
      <c r="E38" s="383"/>
      <c r="F38" s="383"/>
      <c r="G38" s="385"/>
    </row>
    <row r="39" spans="1:7" ht="12.75">
      <c r="A39" s="319" t="s">
        <v>0</v>
      </c>
      <c r="B39" s="284" t="s">
        <v>4</v>
      </c>
      <c r="C39" s="285" t="s">
        <v>4</v>
      </c>
      <c r="D39" s="286" t="s">
        <v>4</v>
      </c>
      <c r="E39" s="286" t="s">
        <v>4</v>
      </c>
      <c r="F39" s="287" t="s">
        <v>45</v>
      </c>
      <c r="G39" s="368" t="s">
        <v>46</v>
      </c>
    </row>
    <row r="40" spans="1:12" ht="12.75">
      <c r="A40" s="321"/>
      <c r="B40" s="288" t="s">
        <v>47</v>
      </c>
      <c r="C40" s="289" t="s">
        <v>47</v>
      </c>
      <c r="D40" s="290" t="s">
        <v>47</v>
      </c>
      <c r="E40" s="290" t="s">
        <v>47</v>
      </c>
      <c r="F40" s="291" t="s">
        <v>48</v>
      </c>
      <c r="G40" s="369" t="s">
        <v>49</v>
      </c>
      <c r="J40" s="292"/>
      <c r="K40" s="292"/>
      <c r="L40" s="292"/>
    </row>
    <row r="41" spans="1:12" ht="12.75">
      <c r="A41" s="321"/>
      <c r="B41" s="293" t="s">
        <v>60</v>
      </c>
      <c r="C41" s="294" t="s">
        <v>61</v>
      </c>
      <c r="D41" s="295" t="s">
        <v>60</v>
      </c>
      <c r="E41" s="295" t="s">
        <v>61</v>
      </c>
      <c r="F41" s="291" t="s">
        <v>50</v>
      </c>
      <c r="G41" s="369" t="s">
        <v>14</v>
      </c>
      <c r="J41" s="292"/>
      <c r="K41" s="296"/>
      <c r="L41" s="292"/>
    </row>
    <row r="42" spans="1:12" ht="12.75">
      <c r="A42" s="321"/>
      <c r="B42" s="297" t="s">
        <v>51</v>
      </c>
      <c r="C42" s="298" t="s">
        <v>51</v>
      </c>
      <c r="D42" s="299" t="s">
        <v>52</v>
      </c>
      <c r="E42" s="299" t="s">
        <v>52</v>
      </c>
      <c r="F42" s="300" t="s">
        <v>47</v>
      </c>
      <c r="G42" s="370"/>
      <c r="J42" s="292"/>
      <c r="K42" s="296"/>
      <c r="L42" s="292"/>
    </row>
    <row r="43" spans="1:12" ht="12.75">
      <c r="A43" s="321" t="s">
        <v>15</v>
      </c>
      <c r="B43" s="302">
        <f>'[42]FE'!$AI168</f>
        <v>1164</v>
      </c>
      <c r="C43" s="303">
        <f>'[3]FE'!$AB168</f>
        <v>1249.3</v>
      </c>
      <c r="D43" s="304">
        <f>IF(OR(F12="",F12=0),"",B43/F12)</f>
        <v>0.8465454545454546</v>
      </c>
      <c r="E43" s="305">
        <f>IF(OR(G12="",G12=0),"",C43/G12)</f>
        <v>0.8619428729129294</v>
      </c>
      <c r="F43" s="306">
        <f aca="true" t="shared" si="8" ref="F43:F64">IF(OR(D43="",D43=0),"",(D43-E43)*100)</f>
        <v>-1.5397418367474769</v>
      </c>
      <c r="G43" s="371">
        <f>IF(D12="","",(F12/D12))</f>
        <v>0.27638190954773867</v>
      </c>
      <c r="J43" s="292"/>
      <c r="K43" s="296"/>
      <c r="L43" s="292"/>
    </row>
    <row r="44" spans="1:12" ht="12.75">
      <c r="A44" s="321" t="s">
        <v>39</v>
      </c>
      <c r="B44" s="303">
        <f>'[42]FE'!$AI169</f>
        <v>136.7</v>
      </c>
      <c r="C44" s="303">
        <f>'[3]FE'!$AB169</f>
        <v>191.7</v>
      </c>
      <c r="D44" s="307">
        <f>IF(OR(F13="",F13=0),"",B44/F13)</f>
        <v>0.4142424242424242</v>
      </c>
      <c r="E44" s="305">
        <f>IF(OR(G13="",G13=0),"",C44/G13)</f>
        <v>0.6213938411669367</v>
      </c>
      <c r="F44" s="306">
        <f t="shared" si="8"/>
        <v>-20.715141692451255</v>
      </c>
      <c r="G44" s="371">
        <f>IF(D13="","",(F13/D13))</f>
        <v>0.19748653500897667</v>
      </c>
      <c r="J44" s="292"/>
      <c r="K44" s="296"/>
      <c r="L44" s="296"/>
    </row>
    <row r="45" spans="1:12" ht="12.75">
      <c r="A45" s="321" t="s">
        <v>16</v>
      </c>
      <c r="B45" s="303">
        <f>'[42]FE'!$AI170</f>
        <v>1540.6</v>
      </c>
      <c r="C45" s="303">
        <f>'[3]FE'!$AB170</f>
        <v>1646.7</v>
      </c>
      <c r="D45" s="307">
        <f aca="true" t="shared" si="9" ref="D45:E61">IF(OR(F14="",F14=0),"",B45/F14)</f>
        <v>0.8558888888888888</v>
      </c>
      <c r="E45" s="308">
        <f t="shared" si="9"/>
        <v>0.7842175445280503</v>
      </c>
      <c r="F45" s="306">
        <f t="shared" si="8"/>
        <v>7.167134436083855</v>
      </c>
      <c r="G45" s="371">
        <f>IF(D14="","",(F14/D14))</f>
        <v>0.36014405762304924</v>
      </c>
      <c r="J45" s="292"/>
      <c r="K45" s="296"/>
      <c r="L45" s="292"/>
    </row>
    <row r="46" spans="1:12" ht="12.75">
      <c r="A46" s="321" t="s">
        <v>36</v>
      </c>
      <c r="B46" s="303">
        <f>'[42]FE'!$AI171</f>
        <v>180.6</v>
      </c>
      <c r="C46" s="303">
        <f>'[3]FE'!$AB171</f>
        <v>301.7</v>
      </c>
      <c r="D46" s="307">
        <f t="shared" si="9"/>
        <v>0.7223999999999999</v>
      </c>
      <c r="E46" s="308">
        <f t="shared" si="9"/>
        <v>0.6623490669593852</v>
      </c>
      <c r="F46" s="306">
        <f t="shared" si="8"/>
        <v>6.005093304061471</v>
      </c>
      <c r="G46" s="371">
        <f>IF(D15="","",(F15/D15))</f>
        <v>0.08960573476702509</v>
      </c>
      <c r="J46" s="292"/>
      <c r="K46" s="296"/>
      <c r="L46" s="292"/>
    </row>
    <row r="47" spans="1:12" ht="12.75">
      <c r="A47" s="321" t="s">
        <v>17</v>
      </c>
      <c r="B47" s="303">
        <f>'[42]FE'!$AI172</f>
        <v>10902.6</v>
      </c>
      <c r="C47" s="303">
        <f>'[3]FE'!$AB172</f>
        <v>14694</v>
      </c>
      <c r="D47" s="307">
        <f t="shared" si="9"/>
        <v>0.6814125</v>
      </c>
      <c r="E47" s="308">
        <f t="shared" si="9"/>
        <v>0.7370105280052967</v>
      </c>
      <c r="F47" s="306">
        <f t="shared" si="8"/>
        <v>-5.559802800529667</v>
      </c>
      <c r="G47" s="371">
        <f aca="true" t="shared" si="10" ref="G47:G62">IF(D16="","",(F16/D16))</f>
        <v>0.8672086720867209</v>
      </c>
      <c r="J47" s="292"/>
      <c r="K47" s="296"/>
      <c r="L47" s="292"/>
    </row>
    <row r="48" spans="1:12" ht="12.75">
      <c r="A48" s="321" t="s">
        <v>18</v>
      </c>
      <c r="B48" s="303">
        <f>'[42]FE'!$AI173</f>
        <v>49545.4</v>
      </c>
      <c r="C48" s="303">
        <f>'[3]FE'!$AB173</f>
        <v>46126.8</v>
      </c>
      <c r="D48" s="307">
        <f t="shared" si="9"/>
        <v>0.8326957983193277</v>
      </c>
      <c r="E48" s="308">
        <f t="shared" si="9"/>
        <v>0.810117600775575</v>
      </c>
      <c r="F48" s="306">
        <f t="shared" si="8"/>
        <v>2.2578197543752676</v>
      </c>
      <c r="G48" s="371">
        <f t="shared" si="10"/>
        <v>0.9296875</v>
      </c>
      <c r="J48" s="292"/>
      <c r="K48" s="296"/>
      <c r="L48" s="292"/>
    </row>
    <row r="49" spans="1:12" ht="12.75">
      <c r="A49" s="321" t="s">
        <v>19</v>
      </c>
      <c r="B49" s="303">
        <f>'[42]FE'!$AI174</f>
        <v>141.6</v>
      </c>
      <c r="C49" s="303">
        <f>'[3]FE'!$AB174</f>
        <v>114.9</v>
      </c>
      <c r="D49" s="307">
        <f t="shared" si="9"/>
        <v>0.944</v>
      </c>
      <c r="E49" s="308">
        <f t="shared" si="9"/>
        <v>0.9922279792746115</v>
      </c>
      <c r="F49" s="306">
        <f t="shared" si="8"/>
        <v>-4.822797927461153</v>
      </c>
      <c r="G49" s="371">
        <f t="shared" si="10"/>
        <v>0.4</v>
      </c>
      <c r="J49" s="292"/>
      <c r="K49" s="296"/>
      <c r="L49" s="292"/>
    </row>
    <row r="50" spans="1:12" ht="12.75">
      <c r="A50" s="321" t="s">
        <v>20</v>
      </c>
      <c r="B50" s="303">
        <f>'[42]FE'!$AI175</f>
        <v>215.8</v>
      </c>
      <c r="C50" s="303">
        <f>'[3]FE'!$AB175</f>
        <v>175.6</v>
      </c>
      <c r="D50" s="307">
        <f t="shared" si="9"/>
      </c>
      <c r="E50" s="308">
        <f t="shared" si="9"/>
        <v>1</v>
      </c>
      <c r="F50" s="306">
        <f t="shared" si="8"/>
      </c>
      <c r="G50" s="371">
        <f t="shared" si="10"/>
      </c>
      <c r="J50" s="292"/>
      <c r="K50" s="296"/>
      <c r="L50" s="292"/>
    </row>
    <row r="51" spans="1:12" ht="12.75">
      <c r="A51" s="321" t="s">
        <v>34</v>
      </c>
      <c r="B51" s="303">
        <f>'[42]FE'!$AI176</f>
        <v>11562.2</v>
      </c>
      <c r="C51" s="303">
        <f>'[3]FE'!$AB176</f>
        <v>10350.7</v>
      </c>
      <c r="D51" s="307">
        <f t="shared" si="9"/>
        <v>0.7657086092715232</v>
      </c>
      <c r="E51" s="308">
        <f t="shared" si="9"/>
        <v>0.815189055941027</v>
      </c>
      <c r="F51" s="306">
        <f t="shared" si="8"/>
        <v>-4.94804466695038</v>
      </c>
      <c r="G51" s="371">
        <f t="shared" si="10"/>
        <v>0.867816091954023</v>
      </c>
      <c r="J51" s="292"/>
      <c r="K51" s="296"/>
      <c r="L51" s="292"/>
    </row>
    <row r="52" spans="1:12" ht="12.75">
      <c r="A52" s="321" t="s">
        <v>21</v>
      </c>
      <c r="B52" s="303">
        <f>'[42]FE'!$AI177</f>
        <v>1762.2</v>
      </c>
      <c r="C52" s="303">
        <f>'[3]FE'!$AB177</f>
        <v>1831.6</v>
      </c>
      <c r="D52" s="307">
        <f t="shared" si="9"/>
        <v>0.7048800000000001</v>
      </c>
      <c r="E52" s="308">
        <f t="shared" si="9"/>
        <v>0.5895455130681087</v>
      </c>
      <c r="F52" s="306">
        <f t="shared" si="8"/>
        <v>11.533448693189142</v>
      </c>
      <c r="G52" s="371">
        <f t="shared" si="10"/>
        <v>0.3472222222222222</v>
      </c>
      <c r="J52" s="292"/>
      <c r="K52" s="296"/>
      <c r="L52" s="292"/>
    </row>
    <row r="53" spans="1:12" ht="12.75">
      <c r="A53" s="321" t="s">
        <v>37</v>
      </c>
      <c r="B53" s="303">
        <f>'[42]FE'!$AI178</f>
        <v>49.8</v>
      </c>
      <c r="C53" s="303">
        <f>'[3]FE'!$AB178</f>
        <v>15.9</v>
      </c>
      <c r="D53" s="307">
        <f t="shared" si="9"/>
      </c>
      <c r="E53" s="308">
        <f t="shared" si="9"/>
        <v>1</v>
      </c>
      <c r="F53" s="306">
        <f t="shared" si="8"/>
      </c>
      <c r="G53" s="371">
        <f t="shared" si="10"/>
      </c>
      <c r="J53" s="292"/>
      <c r="K53" s="296"/>
      <c r="L53" s="292"/>
    </row>
    <row r="54" spans="1:12" ht="12.75">
      <c r="A54" s="321" t="s">
        <v>22</v>
      </c>
      <c r="B54" s="303">
        <f>'[42]FE'!$AI179</f>
        <v>2773.4</v>
      </c>
      <c r="C54" s="303">
        <f>'[3]FE'!$AB179</f>
        <v>1316.9</v>
      </c>
      <c r="D54" s="307">
        <f t="shared" si="9"/>
        <v>0.9782716049382716</v>
      </c>
      <c r="E54" s="308">
        <f t="shared" si="9"/>
        <v>0.7856929777459579</v>
      </c>
      <c r="F54" s="306">
        <f t="shared" si="8"/>
        <v>19.257862719231365</v>
      </c>
      <c r="G54" s="371">
        <f t="shared" si="10"/>
        <v>0.6060800410466906</v>
      </c>
      <c r="J54" s="292"/>
      <c r="K54" s="296"/>
      <c r="L54" s="292"/>
    </row>
    <row r="55" spans="1:12" ht="12.75">
      <c r="A55" s="321" t="s">
        <v>23</v>
      </c>
      <c r="B55" s="303">
        <f>'[42]FE'!$AI180</f>
        <v>3575</v>
      </c>
      <c r="C55" s="303">
        <f>'[3]FE'!$AB180</f>
        <v>1530.1</v>
      </c>
      <c r="D55" s="307">
        <f t="shared" si="9"/>
        <v>0.8125</v>
      </c>
      <c r="E55" s="308">
        <f t="shared" si="9"/>
        <v>0.8235199138858987</v>
      </c>
      <c r="F55" s="306">
        <f t="shared" si="8"/>
        <v>-1.1019913885898736</v>
      </c>
      <c r="G55" s="371">
        <f t="shared" si="10"/>
        <v>0.2844214608920491</v>
      </c>
      <c r="J55" s="292"/>
      <c r="K55" s="296"/>
      <c r="L55" s="292"/>
    </row>
    <row r="56" spans="1:12" ht="12.75">
      <c r="A56" s="321" t="s">
        <v>24</v>
      </c>
      <c r="B56" s="303">
        <f>'[42]FE'!$AI181</f>
        <v>6182.4</v>
      </c>
      <c r="C56" s="303">
        <f>'[3]FE'!$AB181</f>
        <v>5272.6</v>
      </c>
      <c r="D56" s="307">
        <f t="shared" si="9"/>
        <v>0.8832</v>
      </c>
      <c r="E56" s="308">
        <f t="shared" si="9"/>
        <v>0.662287092398131</v>
      </c>
      <c r="F56" s="306">
        <f t="shared" si="8"/>
        <v>22.0912907601869</v>
      </c>
      <c r="G56" s="371">
        <f t="shared" si="10"/>
        <v>0.5185185185185185</v>
      </c>
      <c r="J56" s="292"/>
      <c r="K56" s="296"/>
      <c r="L56" s="296"/>
    </row>
    <row r="57" spans="1:12" ht="12.75">
      <c r="A57" s="321" t="s">
        <v>25</v>
      </c>
      <c r="B57" s="303">
        <f>'[42]FE'!$AI182</f>
        <v>39256.8</v>
      </c>
      <c r="C57" s="303">
        <f>'[3]FE'!$AB182</f>
        <v>32727.7</v>
      </c>
      <c r="D57" s="307">
        <f t="shared" si="9"/>
        <v>0.8178500000000001</v>
      </c>
      <c r="E57" s="308">
        <f t="shared" si="9"/>
        <v>0.7527675870872771</v>
      </c>
      <c r="F57" s="306">
        <f t="shared" si="8"/>
        <v>6.508241291272299</v>
      </c>
      <c r="G57" s="371">
        <f t="shared" si="10"/>
        <v>0.8918617614269788</v>
      </c>
      <c r="J57" s="292"/>
      <c r="K57" s="296"/>
      <c r="L57" s="292"/>
    </row>
    <row r="58" spans="1:12" ht="12.75">
      <c r="A58" s="321" t="s">
        <v>26</v>
      </c>
      <c r="B58" s="303">
        <f>'[42]FE'!$AI183</f>
        <v>1464.9</v>
      </c>
      <c r="C58" s="303">
        <f>'[3]FE'!$AB183</f>
        <v>1200</v>
      </c>
      <c r="D58" s="307">
        <f t="shared" si="9"/>
        <v>0.8617058823529412</v>
      </c>
      <c r="E58" s="308">
        <f t="shared" si="9"/>
        <v>0.9232899899976917</v>
      </c>
      <c r="F58" s="306">
        <f t="shared" si="8"/>
        <v>-6.158410764475053</v>
      </c>
      <c r="G58" s="371">
        <f t="shared" si="10"/>
        <v>0.33504138746551043</v>
      </c>
      <c r="J58" s="292"/>
      <c r="K58" s="296"/>
      <c r="L58" s="292"/>
    </row>
    <row r="59" spans="1:12" ht="12.75">
      <c r="A59" s="321" t="s">
        <v>27</v>
      </c>
      <c r="B59" s="303">
        <f>'[42]FE'!$AI184</f>
        <v>18840.5</v>
      </c>
      <c r="C59" s="303">
        <f>'[3]FE'!$AB184</f>
        <v>20552.4</v>
      </c>
      <c r="D59" s="307">
        <f t="shared" si="9"/>
        <v>0.7246346153846154</v>
      </c>
      <c r="E59" s="308">
        <f t="shared" si="9"/>
        <v>0.7128032962002137</v>
      </c>
      <c r="F59" s="306">
        <f t="shared" si="8"/>
        <v>1.1831319184401723</v>
      </c>
      <c r="G59" s="371">
        <f>IF(D28="","",(F28/D28))</f>
        <v>0.7754712479121928</v>
      </c>
      <c r="J59" s="292"/>
      <c r="K59" s="296"/>
      <c r="L59" s="292"/>
    </row>
    <row r="60" spans="1:12" ht="12.75">
      <c r="A60" s="321" t="s">
        <v>38</v>
      </c>
      <c r="B60" s="303">
        <f>'[42]FE'!$AI185</f>
        <v>8937.3</v>
      </c>
      <c r="C60" s="303">
        <f>'[3]FE'!$AB185</f>
        <v>14002.9</v>
      </c>
      <c r="D60" s="307">
        <f t="shared" si="9"/>
        <v>0.4830972972972973</v>
      </c>
      <c r="E60" s="308">
        <f t="shared" si="9"/>
        <v>0.8849265031155601</v>
      </c>
      <c r="F60" s="306">
        <f t="shared" si="8"/>
        <v>-40.18292058182628</v>
      </c>
      <c r="G60" s="371">
        <f>IF(D29="","",(F29/D29))</f>
        <v>0.8525345622119815</v>
      </c>
      <c r="J60" s="292"/>
      <c r="K60" s="296"/>
      <c r="L60" s="292"/>
    </row>
    <row r="61" spans="1:12" ht="12.75">
      <c r="A61" s="321" t="s">
        <v>28</v>
      </c>
      <c r="B61" s="303">
        <f>'[42]FE'!$AI186</f>
        <v>3049.8</v>
      </c>
      <c r="C61" s="303">
        <f>'[3]FE'!$AB186</f>
        <v>1304.6</v>
      </c>
      <c r="D61" s="307">
        <f t="shared" si="9"/>
        <v>0.5083000000000001</v>
      </c>
      <c r="E61" s="308">
        <f t="shared" si="9"/>
        <v>0.8086029502913101</v>
      </c>
      <c r="F61" s="306">
        <f t="shared" si="8"/>
        <v>-30.030295029131004</v>
      </c>
      <c r="G61" s="371">
        <f t="shared" si="10"/>
        <v>0.5031319966793288</v>
      </c>
      <c r="J61" s="292"/>
      <c r="K61" s="296"/>
      <c r="L61" s="292"/>
    </row>
    <row r="62" spans="1:12" ht="12.75">
      <c r="A62" s="321" t="s">
        <v>29</v>
      </c>
      <c r="B62" s="303">
        <f>'[42]FE'!$AI187</f>
        <v>35.7</v>
      </c>
      <c r="C62" s="303">
        <f>'[3]FE'!$AB187</f>
        <v>82.1</v>
      </c>
      <c r="D62" s="307">
        <f>IF(OR(F31="",F31=0),"",B62/F31)</f>
        <v>0.35700000000000004</v>
      </c>
      <c r="E62" s="308">
        <f>IF(OR(G31="",G31=0),"",C62/G31)</f>
        <v>1</v>
      </c>
      <c r="F62" s="306">
        <f t="shared" si="8"/>
        <v>-64.3</v>
      </c>
      <c r="G62" s="371">
        <f t="shared" si="10"/>
        <v>0.5</v>
      </c>
      <c r="J62" s="292"/>
      <c r="K62" s="296"/>
      <c r="L62" s="292"/>
    </row>
    <row r="63" spans="1:12" ht="12.75">
      <c r="A63" s="321"/>
      <c r="B63" s="309"/>
      <c r="C63" s="309"/>
      <c r="D63" s="310"/>
      <c r="E63" s="305">
        <f>IF(OR(G32="",G32=0),"",C63/G32)</f>
      </c>
      <c r="F63" s="306"/>
      <c r="G63" s="371"/>
      <c r="J63" s="292"/>
      <c r="K63" s="296"/>
      <c r="L63" s="292"/>
    </row>
    <row r="64" spans="1:12" ht="13.5" thickBot="1">
      <c r="A64" s="326" t="s">
        <v>30</v>
      </c>
      <c r="B64" s="311">
        <f>IF(SUM(B43:B62)=0,"",SUM(B43:B62))</f>
        <v>161317.3</v>
      </c>
      <c r="C64" s="311">
        <f>IF(SUM(C43:C62)=0,"",SUM(C43:C62))</f>
        <v>154688.2</v>
      </c>
      <c r="D64" s="312">
        <f>IF(OR(F33="",F33=0),"",B64/F33)</f>
        <v>0.7625853266521697</v>
      </c>
      <c r="E64" s="313">
        <f>IF(OR(G33="",G33=0),"",C64/G33)</f>
        <v>0.7737338582653535</v>
      </c>
      <c r="F64" s="314">
        <f t="shared" si="8"/>
        <v>-1.1148531613183743</v>
      </c>
      <c r="G64" s="372">
        <f>IF(D33="","",(F33/D33))</f>
        <v>0.7507970608392645</v>
      </c>
      <c r="J64" s="292"/>
      <c r="K64" s="296"/>
      <c r="L64" s="292"/>
    </row>
  </sheetData>
  <mergeCells count="1">
    <mergeCell ref="B8:E8"/>
  </mergeCells>
  <printOptions/>
  <pageMargins left="0.75" right="0.75" top="1" bottom="1" header="0.4921259845" footer="0.4921259845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workbookViewId="0" topLeftCell="A1">
      <selection activeCell="I55" sqref="I55"/>
    </sheetView>
  </sheetViews>
  <sheetFormatPr defaultColWidth="11.421875" defaultRowHeight="12.75"/>
  <cols>
    <col min="1" max="1" width="34.7109375" style="170" customWidth="1"/>
    <col min="2" max="2" width="19.7109375" style="172" customWidth="1"/>
    <col min="3" max="3" width="15.7109375" style="173" customWidth="1"/>
    <col min="4" max="4" width="13.7109375" style="172" customWidth="1"/>
    <col min="5" max="5" width="5.7109375" style="170" customWidth="1"/>
    <col min="6" max="6" width="11.421875" style="170" customWidth="1"/>
    <col min="7" max="7" width="34.7109375" style="170" customWidth="1"/>
    <col min="8" max="8" width="19.7109375" style="170" customWidth="1"/>
    <col min="9" max="9" width="15.7109375" style="170" customWidth="1"/>
    <col min="10" max="10" width="13.7109375" style="170" customWidth="1"/>
    <col min="11" max="16384" width="11.421875" style="170" customWidth="1"/>
  </cols>
  <sheetData>
    <row r="1" ht="12.75">
      <c r="A1" s="386"/>
    </row>
    <row r="3" spans="1:9" ht="25.5" customHeight="1">
      <c r="A3" s="450" t="s">
        <v>70</v>
      </c>
      <c r="B3" s="450"/>
      <c r="C3" s="450"/>
      <c r="D3" s="450"/>
      <c r="E3" s="450"/>
      <c r="F3" s="387"/>
      <c r="G3" s="387"/>
      <c r="H3" s="387"/>
      <c r="I3" s="387"/>
    </row>
    <row r="4" spans="1:9" s="292" customFormat="1" ht="12.75" customHeight="1">
      <c r="A4" s="388"/>
      <c r="B4" s="388"/>
      <c r="C4" s="388"/>
      <c r="D4" s="388"/>
      <c r="E4" s="388"/>
      <c r="F4" s="387"/>
      <c r="G4" s="387"/>
      <c r="H4" s="387"/>
      <c r="I4" s="387"/>
    </row>
    <row r="5" spans="1:9" s="292" customFormat="1" ht="12.75" customHeight="1">
      <c r="A5" s="388"/>
      <c r="B5" s="388"/>
      <c r="C5" s="388"/>
      <c r="D5" s="388"/>
      <c r="E5" s="388"/>
      <c r="F5" s="387"/>
      <c r="G5" s="387"/>
      <c r="H5" s="387"/>
      <c r="I5" s="387"/>
    </row>
    <row r="6" spans="1:4" ht="12.75" customHeight="1">
      <c r="A6" s="389"/>
      <c r="B6" s="390"/>
      <c r="C6" s="390"/>
      <c r="D6" s="390"/>
    </row>
    <row r="7" spans="1:10" ht="18" customHeight="1">
      <c r="A7" s="451" t="s">
        <v>71</v>
      </c>
      <c r="B7" s="452"/>
      <c r="C7" s="452"/>
      <c r="D7" s="453"/>
      <c r="G7" s="451" t="s">
        <v>72</v>
      </c>
      <c r="H7" s="452"/>
      <c r="I7" s="452"/>
      <c r="J7" s="453"/>
    </row>
    <row r="8" ht="15" customHeight="1" thickBot="1">
      <c r="A8" s="292"/>
    </row>
    <row r="9" spans="1:10" ht="12.75">
      <c r="A9" s="391" t="s">
        <v>0</v>
      </c>
      <c r="B9" s="392" t="s">
        <v>73</v>
      </c>
      <c r="C9" s="393" t="s">
        <v>74</v>
      </c>
      <c r="D9" s="394" t="s">
        <v>75</v>
      </c>
      <c r="E9" s="395"/>
      <c r="G9" s="391" t="s">
        <v>0</v>
      </c>
      <c r="H9" s="392" t="s">
        <v>73</v>
      </c>
      <c r="I9" s="393" t="s">
        <v>74</v>
      </c>
      <c r="J9" s="394" t="s">
        <v>75</v>
      </c>
    </row>
    <row r="10" spans="1:10" ht="12.75">
      <c r="A10" s="396"/>
      <c r="B10" s="397" t="s">
        <v>9</v>
      </c>
      <c r="C10" s="398" t="s">
        <v>9</v>
      </c>
      <c r="D10" s="399" t="s">
        <v>14</v>
      </c>
      <c r="E10" s="395"/>
      <c r="G10" s="396"/>
      <c r="H10" s="397" t="s">
        <v>9</v>
      </c>
      <c r="I10" s="398" t="s">
        <v>9</v>
      </c>
      <c r="J10" s="399" t="s">
        <v>14</v>
      </c>
    </row>
    <row r="11" spans="1:10" ht="12" customHeight="1">
      <c r="A11" s="396"/>
      <c r="B11" s="400" t="s">
        <v>76</v>
      </c>
      <c r="C11" s="401" t="s">
        <v>77</v>
      </c>
      <c r="D11" s="399"/>
      <c r="E11" s="395"/>
      <c r="G11" s="396"/>
      <c r="H11" s="402" t="s">
        <v>76</v>
      </c>
      <c r="I11" s="401" t="s">
        <v>77</v>
      </c>
      <c r="J11" s="399"/>
    </row>
    <row r="12" spans="1:10" ht="12.75">
      <c r="A12" s="403"/>
      <c r="B12" s="404"/>
      <c r="C12" s="405"/>
      <c r="D12" s="406"/>
      <c r="E12" s="395"/>
      <c r="G12" s="403"/>
      <c r="H12" s="407"/>
      <c r="I12" s="405"/>
      <c r="J12" s="406"/>
    </row>
    <row r="13" spans="1:10" ht="12.75">
      <c r="A13" s="408" t="s">
        <v>15</v>
      </c>
      <c r="B13" s="409">
        <f>IF(ISERROR('[1]Récolte_N+1'!$F$21)=TRUE,"",'[1]Récolte_N+1'!$F$21)</f>
        <v>10850</v>
      </c>
      <c r="C13" s="409">
        <f>IF(ISERROR('[1]Récolte_N'!$F$21)=TRUE,"",'[1]Récolte_N'!$F$21)</f>
        <v>10950</v>
      </c>
      <c r="D13" s="410">
        <f>IF(OR(C13=0,C13=""),"",(B13/C13)-1)</f>
        <v>-0.0091324200913242</v>
      </c>
      <c r="E13" s="395"/>
      <c r="G13" s="408" t="s">
        <v>15</v>
      </c>
      <c r="H13" s="409">
        <f>IF(ISERROR('[1]Récolte_N+1'!$F$23)=TRUE,"",'[1]Récolte_N+1'!$F$23)</f>
        <v>1000</v>
      </c>
      <c r="I13" s="409">
        <f>IF(ISERROR('[1]Récolte_N'!$F$23)=TRUE,"",'[1]Récolte_N'!$F$23)</f>
        <v>865</v>
      </c>
      <c r="J13" s="410">
        <f aca="true" t="shared" si="0" ref="J13:J32">IF(OR(I13=0,I13=""),"",(H13/I13)-1)</f>
        <v>0.1560693641618498</v>
      </c>
    </row>
    <row r="14" spans="1:10" ht="12.75">
      <c r="A14" s="411" t="s">
        <v>39</v>
      </c>
      <c r="B14" s="409">
        <f>IF(ISERROR('[4]Récolte_N+1'!$F$21)=TRUE,"",'[4]Récolte_N+1'!$F$21)</f>
        <v>19000</v>
      </c>
      <c r="C14" s="409">
        <f>IF(ISERROR('[4]Récolte_N'!$F$21)=TRUE,"",'[4]Récolte_N'!$F$21)</f>
        <v>19095</v>
      </c>
      <c r="D14" s="410">
        <f aca="true" t="shared" si="1" ref="D14:D32">IF(OR(C14=0,C14=""),"",(B14/C14)-1)</f>
        <v>-0.00497512437810943</v>
      </c>
      <c r="E14" s="395"/>
      <c r="G14" s="411" t="s">
        <v>39</v>
      </c>
      <c r="H14" s="409">
        <f>IF(ISERROR('[4]Récolte_N+1'!$F$23)=TRUE,"",'[4]Récolte_N+1'!$F$23)</f>
      </c>
      <c r="I14" s="409">
        <f>IF(ISERROR('[4]Récolte_N'!$F$23)=TRUE,"",'[4]Récolte_N'!$F$23)</f>
        <v>1815</v>
      </c>
      <c r="J14" s="410" t="e">
        <f t="shared" si="0"/>
        <v>#VALUE!</v>
      </c>
    </row>
    <row r="15" spans="1:10" ht="12.75">
      <c r="A15" s="411" t="s">
        <v>16</v>
      </c>
      <c r="B15" s="409">
        <f>IF(ISERROR('[6]Récolte_N+1'!$F$21)=TRUE,"",'[6]Récolte_N+1'!$F$21)</f>
        <v>166000</v>
      </c>
      <c r="C15" s="409">
        <f>IF(ISERROR('[6]Récolte_N'!$F$21)=TRUE,"",'[6]Récolte_N'!$F$21)</f>
        <v>170600</v>
      </c>
      <c r="D15" s="410">
        <f t="shared" si="1"/>
        <v>-0.026963657678780728</v>
      </c>
      <c r="E15" s="395"/>
      <c r="G15" s="411" t="s">
        <v>16</v>
      </c>
      <c r="H15" s="409">
        <f>IF(ISERROR('[6]Récolte_N+1'!$F$23)=TRUE,"",'[6]Récolte_N+1'!$F$23)</f>
      </c>
      <c r="I15" s="409">
        <f>IF(ISERROR('[6]Récolte_N'!$F$23)=TRUE,"",'[6]Récolte_N'!$F$23)</f>
        <v>12500</v>
      </c>
      <c r="J15" s="410" t="e">
        <f t="shared" si="0"/>
        <v>#VALUE!</v>
      </c>
    </row>
    <row r="16" spans="1:10" ht="12.75">
      <c r="A16" s="411" t="s">
        <v>36</v>
      </c>
      <c r="B16" s="409">
        <f>IF(ISERROR('[8]Récolte_N+1'!$F$21)=TRUE,"",'[8]Récolte_N+1'!$F$21)</f>
        <v>30000</v>
      </c>
      <c r="C16" s="409">
        <f>IF(ISERROR('[8]Récolte_N'!$F$21)=TRUE,"",'[8]Récolte_N'!$F$21)</f>
        <v>29800</v>
      </c>
      <c r="D16" s="410">
        <f t="shared" si="1"/>
        <v>0.006711409395973256</v>
      </c>
      <c r="E16" s="395"/>
      <c r="G16" s="411" t="s">
        <v>36</v>
      </c>
      <c r="H16" s="409">
        <f>IF(ISERROR('[8]Récolte_N+1'!$F$23)=TRUE,"",'[8]Récolte_N+1'!$F$23)</f>
      </c>
      <c r="I16" s="409">
        <f>IF(ISERROR('[8]Récolte_N'!$F$23)=TRUE,"",'[8]Récolte_N'!$F$23)</f>
        <v>410</v>
      </c>
      <c r="J16" s="410" t="e">
        <f t="shared" si="0"/>
        <v>#VALUE!</v>
      </c>
    </row>
    <row r="17" spans="1:10" ht="12.75">
      <c r="A17" s="411" t="s">
        <v>17</v>
      </c>
      <c r="B17" s="409">
        <f>IF(ISERROR('[10]Récolte_N+1'!$F$21)=TRUE,"",'[10]Récolte_N+1'!$F$21)</f>
        <v>30400</v>
      </c>
      <c r="C17" s="409">
        <f>IF(ISERROR('[10]Récolte_N'!$F$21)=TRUE,"",'[10]Récolte_N'!$F$21)</f>
        <v>32000</v>
      </c>
      <c r="D17" s="410">
        <f t="shared" si="1"/>
        <v>-0.050000000000000044</v>
      </c>
      <c r="E17" s="395"/>
      <c r="G17" s="411" t="s">
        <v>17</v>
      </c>
      <c r="H17" s="409">
        <f>IF(ISERROR('[10]Récolte_N+1'!$F$23)=TRUE,"",'[10]Récolte_N+1'!$F$23)</f>
      </c>
      <c r="I17" s="409">
        <f>IF(ISERROR('[10]Récolte_N'!$F$23)=TRUE,"",'[10]Récolte_N'!$F$23)</f>
        <v>1575</v>
      </c>
      <c r="J17" s="410" t="e">
        <f t="shared" si="0"/>
        <v>#VALUE!</v>
      </c>
    </row>
    <row r="18" spans="1:10" ht="12.75">
      <c r="A18" s="411" t="s">
        <v>18</v>
      </c>
      <c r="B18" s="409">
        <f>IF(ISERROR('[12]Récolte_N+1'!$F$21)=TRUE,"",'[12]Récolte_N+1'!$F$21)</f>
        <v>134000</v>
      </c>
      <c r="C18" s="409">
        <f>IF(ISERROR('[12]Récolte_N'!$F$21)=TRUE,"",'[12]Récolte_N'!$F$21)</f>
        <v>138200</v>
      </c>
      <c r="D18" s="410">
        <f t="shared" si="1"/>
        <v>-0.03039073806078152</v>
      </c>
      <c r="E18" s="395"/>
      <c r="G18" s="411" t="s">
        <v>18</v>
      </c>
      <c r="H18" s="409">
        <f>IF(ISERROR('[12]Récolte_N+1'!$F$23)=TRUE,"",'[12]Récolte_N+1'!$F$23)</f>
      </c>
      <c r="I18" s="409">
        <f>IF(ISERROR('[12]Récolte_N'!$F$23)=TRUE,"",'[12]Récolte_N'!$F$23)</f>
        <v>16200</v>
      </c>
      <c r="J18" s="410" t="e">
        <f t="shared" si="0"/>
        <v>#VALUE!</v>
      </c>
    </row>
    <row r="19" spans="1:10" ht="12.75">
      <c r="A19" s="411" t="s">
        <v>19</v>
      </c>
      <c r="B19" s="409">
        <f>IF(ISERROR('[14]Récolte_N+1'!$F$21)=TRUE,"",'[14]Récolte_N+1'!$F$21)</f>
        <v>20300</v>
      </c>
      <c r="C19" s="409">
        <f>IF(ISERROR('[14]Récolte_N'!$F$21)=TRUE,"",'[14]Récolte_N'!$F$21)</f>
        <v>20300</v>
      </c>
      <c r="D19" s="410">
        <f t="shared" si="1"/>
        <v>0</v>
      </c>
      <c r="E19" s="395"/>
      <c r="G19" s="411" t="s">
        <v>19</v>
      </c>
      <c r="H19" s="409">
        <f>IF(ISERROR('[14]Récolte_N+1'!$F$23)=TRUE,"",'[14]Récolte_N+1'!$F$23)</f>
        <v>1360</v>
      </c>
      <c r="I19" s="409">
        <f>IF(ISERROR('[14]Récolte_N'!$F$23)=TRUE,"",'[14]Récolte_N'!$F$23)</f>
        <v>1360</v>
      </c>
      <c r="J19" s="410">
        <f t="shared" si="0"/>
        <v>0</v>
      </c>
    </row>
    <row r="20" spans="1:10" ht="12.75">
      <c r="A20" s="411" t="s">
        <v>20</v>
      </c>
      <c r="B20" s="409">
        <f>IF(ISERROR('[16]Récolte_N+1'!$F$21)=TRUE,"",'[16]Récolte_N+1'!$F$21)</f>
        <v>3200</v>
      </c>
      <c r="C20" s="409">
        <f>IF(ISERROR('[16]Récolte_N'!$F$21)=TRUE,"",'[16]Récolte_N'!$F$21)</f>
        <v>3225</v>
      </c>
      <c r="D20" s="410">
        <f t="shared" si="1"/>
        <v>-0.007751937984496138</v>
      </c>
      <c r="E20" s="395"/>
      <c r="G20" s="411" t="s">
        <v>20</v>
      </c>
      <c r="H20" s="409">
        <f>IF(ISERROR('[16]Récolte_N+1'!$F$23)=TRUE,"",'[16]Récolte_N+1'!$F$23)</f>
        <v>1200</v>
      </c>
      <c r="I20" s="409">
        <f>IF(ISERROR('[16]Récolte_N'!$F$23)=TRUE,"",'[16]Récolte_N'!$F$23)</f>
        <v>1120</v>
      </c>
      <c r="J20" s="410">
        <f t="shared" si="0"/>
        <v>0.0714285714285714</v>
      </c>
    </row>
    <row r="21" spans="1:10" ht="12.75">
      <c r="A21" s="411" t="s">
        <v>34</v>
      </c>
      <c r="B21" s="409">
        <f>IF(ISERROR('[18]Récolte_N+1'!$F$21)=TRUE,"",'[18]Récolte_N+1'!$F$21)</f>
        <v>188500</v>
      </c>
      <c r="C21" s="409">
        <f>IF(ISERROR('[18]Récolte_N'!$F$21)=TRUE,"",'[18]Récolte_N'!$F$21)</f>
        <v>192400</v>
      </c>
      <c r="D21" s="410">
        <f t="shared" si="1"/>
        <v>-0.020270270270270285</v>
      </c>
      <c r="E21" s="395"/>
      <c r="G21" s="411" t="s">
        <v>34</v>
      </c>
      <c r="H21" s="409">
        <f>IF(ISERROR('[18]Récolte_N+1'!$F$23)=TRUE,"",'[18]Récolte_N+1'!$F$23)</f>
      </c>
      <c r="I21" s="409">
        <f>IF(ISERROR('[18]Récolte_N'!$F$23)=TRUE,"",'[18]Récolte_N'!$F$23)</f>
        <v>20750</v>
      </c>
      <c r="J21" s="410" t="e">
        <f t="shared" si="0"/>
        <v>#VALUE!</v>
      </c>
    </row>
    <row r="22" spans="1:10" ht="12.75">
      <c r="A22" s="411" t="s">
        <v>21</v>
      </c>
      <c r="B22" s="409">
        <f>IF(ISERROR('[20]Récolte_N+1'!$F$21)=TRUE,"",'[20]Récolte_N+1'!$F$21)</f>
        <v>130000</v>
      </c>
      <c r="C22" s="409">
        <f>IF(ISERROR('[20]Récolte_N'!$F$21)=TRUE,"",'[20]Récolte_N'!$F$21)</f>
        <v>124430</v>
      </c>
      <c r="D22" s="410">
        <f t="shared" si="1"/>
        <v>0.04476412440729738</v>
      </c>
      <c r="E22" s="395"/>
      <c r="G22" s="411" t="s">
        <v>21</v>
      </c>
      <c r="H22" s="409">
        <f>IF(ISERROR('[20]Récolte_N+1'!$F$23)=TRUE,"",'[20]Récolte_N+1'!$F$23)</f>
        <v>7500</v>
      </c>
      <c r="I22" s="409">
        <f>IF(ISERROR('[20]Récolte_N'!$F$23)=TRUE,"",'[20]Récolte_N'!$F$23)</f>
        <v>9700</v>
      </c>
      <c r="J22" s="410">
        <f t="shared" si="0"/>
        <v>-0.22680412371134018</v>
      </c>
    </row>
    <row r="23" spans="1:10" ht="12.75">
      <c r="A23" s="411" t="s">
        <v>37</v>
      </c>
      <c r="B23" s="409">
        <f>IF(ISERROR('[22]Récolte_N+1'!$F$21)=TRUE,"",'[22]Récolte_N+1'!$F$21)</f>
        <v>3300</v>
      </c>
      <c r="C23" s="409">
        <f>IF(ISERROR('[22]Récolte_N'!$F$21)=TRUE,"",'[22]Récolte_N'!$F$21)</f>
        <v>3000</v>
      </c>
      <c r="D23" s="410">
        <f t="shared" si="1"/>
        <v>0.10000000000000009</v>
      </c>
      <c r="E23" s="395"/>
      <c r="G23" s="411" t="s">
        <v>37</v>
      </c>
      <c r="H23" s="409">
        <f>IF(ISERROR('[22]Récolte_N+1'!$F$23)=TRUE,"",'[22]Récolte_N+1'!$F$23)</f>
        <v>70</v>
      </c>
      <c r="I23" s="409">
        <f>IF(ISERROR('[22]Récolte_N'!$F$23)=TRUE,"",'[22]Récolte_N'!$F$23)</f>
        <v>80</v>
      </c>
      <c r="J23" s="410">
        <f t="shared" si="0"/>
        <v>-0.125</v>
      </c>
    </row>
    <row r="24" spans="1:10" ht="12.75">
      <c r="A24" s="411" t="s">
        <v>22</v>
      </c>
      <c r="B24" s="409">
        <f>IF(ISERROR('[24]Récolte_N+1'!$F$21)=TRUE,"",'[24]Récolte_N+1'!$F$21)</f>
        <v>41650</v>
      </c>
      <c r="C24" s="409">
        <f>IF(ISERROR('[24]Récolte_N'!$F$21)=TRUE,"",'[24]Récolte_N'!$F$21)</f>
        <v>42420</v>
      </c>
      <c r="D24" s="410">
        <f t="shared" si="1"/>
        <v>-0.018151815181518205</v>
      </c>
      <c r="E24" s="395"/>
      <c r="G24" s="411" t="s">
        <v>22</v>
      </c>
      <c r="H24" s="409">
        <f>IF(ISERROR('[24]Récolte_N+1'!$F$23)=TRUE,"",'[24]Récolte_N+1'!$F$23)</f>
        <v>2470</v>
      </c>
      <c r="I24" s="409">
        <f>IF(ISERROR('[24]Récolte_N'!$F$23)=TRUE,"",'[24]Récolte_N'!$F$23)</f>
        <v>2391</v>
      </c>
      <c r="J24" s="410">
        <f t="shared" si="0"/>
        <v>0.033040568799665326</v>
      </c>
    </row>
    <row r="25" spans="1:10" ht="12.75">
      <c r="A25" s="411" t="s">
        <v>23</v>
      </c>
      <c r="B25" s="409">
        <f>IF(ISERROR('[26]Récolte_N+1'!$F$21)=TRUE,"",'[26]Récolte_N+1'!$F$21)</f>
        <v>62310</v>
      </c>
      <c r="C25" s="409">
        <f>IF(ISERROR('[26]Récolte_N'!$F$21)=TRUE,"",'[26]Récolte_N'!$F$21)</f>
        <v>60815</v>
      </c>
      <c r="D25" s="410">
        <f t="shared" si="1"/>
        <v>0.024582750966044564</v>
      </c>
      <c r="E25" s="395"/>
      <c r="G25" s="411" t="s">
        <v>23</v>
      </c>
      <c r="H25" s="409">
        <f>IF(ISERROR('[26]Récolte_N+1'!$F$23)=TRUE,"",'[26]Récolte_N+1'!$F$23)</f>
        <v>7680</v>
      </c>
      <c r="I25" s="409">
        <f>IF(ISERROR('[26]Récolte_N'!$F$23)=TRUE,"",'[26]Récolte_N'!$F$23)</f>
        <v>7680</v>
      </c>
      <c r="J25" s="410">
        <f t="shared" si="0"/>
        <v>0</v>
      </c>
    </row>
    <row r="26" spans="1:10" ht="12.75">
      <c r="A26" s="411" t="s">
        <v>24</v>
      </c>
      <c r="B26" s="409">
        <f>IF(ISERROR('[28]Récolte_N+1'!$F$21)=TRUE,"",'[28]Récolte_N+1'!$F$21)</f>
        <v>290000</v>
      </c>
      <c r="C26" s="409">
        <f>IF(ISERROR('[28]Récolte_N'!$F$21)=TRUE,"",'[28]Récolte_N'!$F$21)</f>
        <v>291900</v>
      </c>
      <c r="D26" s="410">
        <f t="shared" si="1"/>
        <v>-0.006509078451524486</v>
      </c>
      <c r="E26" s="395"/>
      <c r="G26" s="411" t="s">
        <v>24</v>
      </c>
      <c r="H26" s="409">
        <f>IF(ISERROR('[28]Récolte_N+1'!$F$23)=TRUE,"",'[28]Récolte_N+1'!$F$23)</f>
        <v>22000</v>
      </c>
      <c r="I26" s="409">
        <f>IF(ISERROR('[28]Récolte_N'!$F$23)=TRUE,"",'[28]Récolte_N'!$F$23)</f>
        <v>22400</v>
      </c>
      <c r="J26" s="410">
        <f t="shared" si="0"/>
        <v>-0.017857142857142905</v>
      </c>
    </row>
    <row r="27" spans="1:10" ht="12.75">
      <c r="A27" s="411" t="s">
        <v>25</v>
      </c>
      <c r="B27" s="409">
        <f>IF(ISERROR('[30]Récolte_N+1'!$F$21)=TRUE,"",'[30]Récolte_N+1'!$F$21)</f>
        <v>76400</v>
      </c>
      <c r="C27" s="409">
        <f>IF(ISERROR('[30]Récolte_N'!$F$21)=TRUE,"",'[30]Récolte_N'!$F$21)</f>
        <v>78000</v>
      </c>
      <c r="D27" s="410">
        <f t="shared" si="1"/>
        <v>-0.02051282051282055</v>
      </c>
      <c r="E27" s="395"/>
      <c r="G27" s="411" t="s">
        <v>25</v>
      </c>
      <c r="H27" s="409">
        <f>IF(ISERROR('[30]Récolte_N+1'!$F$23)=TRUE,"",'[30]Récolte_N+1'!$F$23)</f>
        <v>6600</v>
      </c>
      <c r="I27" s="409">
        <f>IF(ISERROR('[30]Récolte_N'!$F$23)=TRUE,"",'[30]Récolte_N'!$F$23)</f>
        <v>6100</v>
      </c>
      <c r="J27" s="410">
        <f t="shared" si="0"/>
        <v>0.08196721311475419</v>
      </c>
    </row>
    <row r="28" spans="1:10" ht="12.75">
      <c r="A28" s="411" t="s">
        <v>26</v>
      </c>
      <c r="B28" s="409">
        <f>IF(ISERROR('[32]Récolte_N+1'!$F$21)=TRUE,"",'[32]Récolte_N+1'!$F$21)</f>
        <v>101000</v>
      </c>
      <c r="C28" s="409">
        <f>IF(ISERROR('[32]Récolte_N'!$F$21)=TRUE,"",'[32]Récolte_N'!$F$21)</f>
        <v>97995</v>
      </c>
      <c r="D28" s="410">
        <f t="shared" si="1"/>
        <v>0.030664829838257024</v>
      </c>
      <c r="E28" s="395"/>
      <c r="G28" s="411" t="s">
        <v>26</v>
      </c>
      <c r="H28" s="409">
        <f>IF(ISERROR('[32]Récolte_N+1'!$F$23)=TRUE,"",'[32]Récolte_N+1'!$F$23)</f>
      </c>
      <c r="I28" s="409">
        <f>IF(ISERROR('[32]Récolte_N'!$F$23)=TRUE,"",'[32]Récolte_N'!$F$23)</f>
        <v>16380</v>
      </c>
      <c r="J28" s="410" t="e">
        <f t="shared" si="0"/>
        <v>#VALUE!</v>
      </c>
    </row>
    <row r="29" spans="1:10" ht="12.75">
      <c r="A29" s="411" t="s">
        <v>27</v>
      </c>
      <c r="B29" s="409">
        <f>IF(ISERROR('[34]Récolte_N+1'!$F$21)=TRUE,"",'[34]Récolte_N+1'!$F$21)</f>
        <v>88500</v>
      </c>
      <c r="C29" s="409">
        <f>IF(ISERROR('[34]Récolte_N'!$F$21)=TRUE,"",'[34]Récolte_N'!$F$21)</f>
        <v>89600</v>
      </c>
      <c r="D29" s="410">
        <f t="shared" si="1"/>
        <v>-0.012276785714285698</v>
      </c>
      <c r="E29" s="395"/>
      <c r="G29" s="411" t="s">
        <v>27</v>
      </c>
      <c r="H29" s="409">
        <f>IF(ISERROR('[34]Récolte_N+1'!$F$23)=TRUE,"",'[34]Récolte_N+1'!$F$23)</f>
      </c>
      <c r="I29" s="409">
        <f>IF(ISERROR('[34]Récolte_N'!$F$23)=TRUE,"",'[34]Récolte_N'!$F$23)</f>
        <v>5300</v>
      </c>
      <c r="J29" s="410" t="e">
        <f t="shared" si="0"/>
        <v>#VALUE!</v>
      </c>
    </row>
    <row r="30" spans="1:10" ht="12.75">
      <c r="A30" s="411" t="s">
        <v>38</v>
      </c>
      <c r="B30" s="409">
        <f>IF(ISERROR('[36]Récolte_N+1'!$F$21)=TRUE,"",'[36]Récolte_N+1'!$F$21)</f>
        <v>50000</v>
      </c>
      <c r="C30" s="409">
        <f>IF(ISERROR('[36]Récolte_N'!$F$21)=TRUE,"",'[36]Récolte_N'!$F$21)</f>
        <v>48900</v>
      </c>
      <c r="D30" s="410">
        <f t="shared" si="1"/>
        <v>0.02249488752556239</v>
      </c>
      <c r="E30" s="395"/>
      <c r="G30" s="411" t="s">
        <v>38</v>
      </c>
      <c r="H30" s="409">
        <f>IF(ISERROR('[36]Récolte_N+1'!$F$23)=TRUE,"",'[36]Récolte_N+1'!$F$23)</f>
        <v>5000</v>
      </c>
      <c r="I30" s="409">
        <f>IF(ISERROR('[36]Récolte_N'!$F$23)=TRUE,"",'[36]Récolte_N'!$F$23)</f>
        <v>5670</v>
      </c>
      <c r="J30" s="410">
        <f t="shared" si="0"/>
        <v>-0.11816578483245155</v>
      </c>
    </row>
    <row r="31" spans="1:10" ht="12.75">
      <c r="A31" s="411" t="s">
        <v>28</v>
      </c>
      <c r="B31" s="409">
        <f>IF(ISERROR('[38]Récolte_N+1'!$F$21)=TRUE,"",'[38]Récolte_N+1'!$F$21)</f>
        <v>45500</v>
      </c>
      <c r="C31" s="409">
        <f>IF(ISERROR('[38]Récolte_N'!$F$21)=TRUE,"",'[38]Récolte_N'!$F$21)</f>
        <v>47521</v>
      </c>
      <c r="D31" s="410">
        <f t="shared" si="1"/>
        <v>-0.04252856631804891</v>
      </c>
      <c r="E31" s="395"/>
      <c r="G31" s="411" t="s">
        <v>28</v>
      </c>
      <c r="H31" s="409">
        <f>IF(ISERROR('[38]Récolte_N+1'!$F$23)=TRUE,"",'[38]Récolte_N+1'!$F$23)</f>
        <v>4900</v>
      </c>
      <c r="I31" s="409">
        <f>IF(ISERROR('[38]Récolte_N'!$F$23)=TRUE,"",'[38]Récolte_N'!$F$23)</f>
        <v>4947</v>
      </c>
      <c r="J31" s="410">
        <f t="shared" si="0"/>
        <v>-0.00950070749949461</v>
      </c>
    </row>
    <row r="32" spans="1:10" ht="12.75">
      <c r="A32" s="411" t="s">
        <v>29</v>
      </c>
      <c r="B32" s="409">
        <f>IF(ISERROR('[40]Récolte_N+1'!$F$21)=TRUE,"",'[40]Récolte_N+1'!$F$21)</f>
        <v>3500</v>
      </c>
      <c r="C32" s="409">
        <f>IF(ISERROR('[40]Récolte_N'!$F$21)=TRUE,"",'[40]Récolte_N'!$F$21)</f>
        <v>4200</v>
      </c>
      <c r="D32" s="410">
        <f t="shared" si="1"/>
        <v>-0.16666666666666663</v>
      </c>
      <c r="E32" s="395"/>
      <c r="G32" s="411" t="s">
        <v>29</v>
      </c>
      <c r="H32" s="409">
        <f>IF(ISERROR('[40]Récolte_N+1'!$F$23)=TRUE,"",'[40]Récolte_N+1'!$F$23)</f>
        <v>1500</v>
      </c>
      <c r="I32" s="409">
        <f>IF(ISERROR('[40]Récolte_N'!$F$23)=TRUE,"",'[40]Récolte_N'!$F$23)</f>
        <v>1200</v>
      </c>
      <c r="J32" s="410">
        <f t="shared" si="0"/>
        <v>0.25</v>
      </c>
    </row>
    <row r="33" spans="1:10" ht="12.75">
      <c r="A33" s="396"/>
      <c r="B33" s="412"/>
      <c r="C33" s="413"/>
      <c r="D33" s="413"/>
      <c r="E33" s="395"/>
      <c r="G33" s="396"/>
      <c r="H33" s="412"/>
      <c r="I33" s="414"/>
      <c r="J33" s="413"/>
    </row>
    <row r="34" spans="1:10" ht="15" customHeight="1" thickBot="1">
      <c r="A34" s="415" t="s">
        <v>30</v>
      </c>
      <c r="B34" s="416">
        <f>SUM(B13:B32)</f>
        <v>1494410</v>
      </c>
      <c r="C34" s="416">
        <f>SUM(C13:C32)</f>
        <v>1505351</v>
      </c>
      <c r="D34" s="417">
        <f>IF(OR(C34=0,C34=""),"",(B34/C34)-1)</f>
        <v>-0.007268072363189715</v>
      </c>
      <c r="E34" s="395"/>
      <c r="G34" s="415" t="s">
        <v>30</v>
      </c>
      <c r="H34" s="418">
        <f>SUM(H13:H32)</f>
        <v>61280</v>
      </c>
      <c r="I34" s="419">
        <f>SUM(I13:I32)</f>
        <v>138443</v>
      </c>
      <c r="J34" s="417">
        <f>IF(OR(I34=0,I34=""),"",(H34/I34)-1)</f>
        <v>-0.5573629580404932</v>
      </c>
    </row>
    <row r="35" spans="1:5" ht="12.75">
      <c r="A35" s="420"/>
      <c r="B35" s="421"/>
      <c r="C35" s="421"/>
      <c r="D35" s="422"/>
      <c r="E35" s="395"/>
    </row>
    <row r="38" spans="1:10" ht="18">
      <c r="A38" s="454"/>
      <c r="B38" s="454"/>
      <c r="C38" s="454"/>
      <c r="D38" s="454"/>
      <c r="G38" s="454"/>
      <c r="H38" s="454"/>
      <c r="I38" s="454"/>
      <c r="J38" s="454"/>
    </row>
    <row r="39" spans="1:10" ht="15" customHeight="1">
      <c r="A39" s="423"/>
      <c r="B39" s="424"/>
      <c r="C39" s="425"/>
      <c r="D39" s="424"/>
      <c r="G39" s="423"/>
      <c r="H39" s="423"/>
      <c r="I39" s="423"/>
      <c r="J39" s="423"/>
    </row>
    <row r="40" spans="1:10" ht="13.5">
      <c r="A40" s="426"/>
      <c r="B40" s="427"/>
      <c r="C40" s="427"/>
      <c r="D40" s="428"/>
      <c r="G40" s="426"/>
      <c r="H40" s="435"/>
      <c r="I40" s="435"/>
      <c r="J40" s="428"/>
    </row>
    <row r="41" spans="1:10" ht="13.5">
      <c r="A41" s="429"/>
      <c r="B41" s="427"/>
      <c r="C41" s="427"/>
      <c r="D41" s="428"/>
      <c r="G41" s="429"/>
      <c r="H41" s="435"/>
      <c r="I41" s="435"/>
      <c r="J41" s="428"/>
    </row>
    <row r="42" spans="1:10" ht="12.75">
      <c r="A42" s="429"/>
      <c r="B42" s="430"/>
      <c r="C42" s="430"/>
      <c r="D42" s="428"/>
      <c r="G42" s="429"/>
      <c r="H42" s="430"/>
      <c r="I42" s="430"/>
      <c r="J42" s="428"/>
    </row>
    <row r="43" spans="1:10" ht="12.75">
      <c r="A43" s="429"/>
      <c r="B43" s="428"/>
      <c r="C43" s="428"/>
      <c r="D43" s="428"/>
      <c r="G43" s="429"/>
      <c r="H43" s="428"/>
      <c r="I43" s="436"/>
      <c r="J43" s="428"/>
    </row>
    <row r="44" spans="1:10" ht="12.75">
      <c r="A44" s="274"/>
      <c r="B44" s="431"/>
      <c r="C44" s="431"/>
      <c r="D44" s="432"/>
      <c r="G44" s="274"/>
      <c r="H44" s="431"/>
      <c r="I44" s="431"/>
      <c r="J44" s="432"/>
    </row>
    <row r="45" spans="1:10" ht="12.75">
      <c r="A45" s="274"/>
      <c r="B45" s="431"/>
      <c r="C45" s="431"/>
      <c r="D45" s="432"/>
      <c r="G45" s="274"/>
      <c r="H45" s="431"/>
      <c r="I45" s="431"/>
      <c r="J45" s="432"/>
    </row>
    <row r="46" spans="1:10" ht="12.75">
      <c r="A46" s="274"/>
      <c r="B46" s="431"/>
      <c r="C46" s="431"/>
      <c r="D46" s="432"/>
      <c r="G46" s="274"/>
      <c r="H46" s="431"/>
      <c r="I46" s="431"/>
      <c r="J46" s="432"/>
    </row>
    <row r="47" spans="1:10" ht="12.75">
      <c r="A47" s="274"/>
      <c r="B47" s="431"/>
      <c r="C47" s="431"/>
      <c r="D47" s="432"/>
      <c r="G47" s="274"/>
      <c r="H47" s="431"/>
      <c r="I47" s="431"/>
      <c r="J47" s="432"/>
    </row>
    <row r="48" spans="1:10" ht="12.75">
      <c r="A48" s="274"/>
      <c r="B48" s="431"/>
      <c r="C48" s="431"/>
      <c r="D48" s="432"/>
      <c r="G48" s="274"/>
      <c r="H48" s="431"/>
      <c r="I48" s="431"/>
      <c r="J48" s="432"/>
    </row>
    <row r="49" spans="1:10" ht="12.75">
      <c r="A49" s="274"/>
      <c r="B49" s="431"/>
      <c r="C49" s="431"/>
      <c r="D49" s="432"/>
      <c r="G49" s="274"/>
      <c r="H49" s="431"/>
      <c r="I49" s="431"/>
      <c r="J49" s="432"/>
    </row>
    <row r="50" spans="1:10" ht="12.75">
      <c r="A50" s="274"/>
      <c r="B50" s="431"/>
      <c r="C50" s="431"/>
      <c r="D50" s="432"/>
      <c r="G50" s="274"/>
      <c r="H50" s="431"/>
      <c r="I50" s="431"/>
      <c r="J50" s="432"/>
    </row>
    <row r="51" spans="1:10" ht="12.75">
      <c r="A51" s="274"/>
      <c r="B51" s="431"/>
      <c r="C51" s="431"/>
      <c r="D51" s="432"/>
      <c r="G51" s="274"/>
      <c r="H51" s="431"/>
      <c r="I51" s="431"/>
      <c r="J51" s="432"/>
    </row>
    <row r="52" spans="1:10" ht="12.75">
      <c r="A52" s="274"/>
      <c r="B52" s="431"/>
      <c r="C52" s="431"/>
      <c r="D52" s="432"/>
      <c r="G52" s="274"/>
      <c r="H52" s="431"/>
      <c r="I52" s="431"/>
      <c r="J52" s="432"/>
    </row>
    <row r="53" spans="1:10" ht="12.75">
      <c r="A53" s="274"/>
      <c r="B53" s="431"/>
      <c r="C53" s="431"/>
      <c r="D53" s="432"/>
      <c r="G53" s="274"/>
      <c r="H53" s="431"/>
      <c r="I53" s="431"/>
      <c r="J53" s="432"/>
    </row>
    <row r="54" spans="1:10" ht="12.75">
      <c r="A54" s="274"/>
      <c r="B54" s="431"/>
      <c r="C54" s="431"/>
      <c r="D54" s="432"/>
      <c r="G54" s="274"/>
      <c r="H54" s="431"/>
      <c r="I54" s="431"/>
      <c r="J54" s="432"/>
    </row>
    <row r="55" spans="1:10" ht="12.75">
      <c r="A55" s="274"/>
      <c r="B55" s="431"/>
      <c r="C55" s="431"/>
      <c r="D55" s="432"/>
      <c r="G55" s="274"/>
      <c r="H55" s="431"/>
      <c r="I55" s="431"/>
      <c r="J55" s="432"/>
    </row>
    <row r="56" spans="1:10" ht="12.75">
      <c r="A56" s="274"/>
      <c r="B56" s="431"/>
      <c r="C56" s="431"/>
      <c r="D56" s="432"/>
      <c r="G56" s="274"/>
      <c r="H56" s="431"/>
      <c r="I56" s="431"/>
      <c r="J56" s="432"/>
    </row>
    <row r="57" spans="1:10" ht="12.75">
      <c r="A57" s="274"/>
      <c r="B57" s="431"/>
      <c r="C57" s="431"/>
      <c r="D57" s="432"/>
      <c r="G57" s="274"/>
      <c r="H57" s="431"/>
      <c r="I57" s="431"/>
      <c r="J57" s="432"/>
    </row>
    <row r="58" spans="1:10" ht="12.75">
      <c r="A58" s="274"/>
      <c r="B58" s="431"/>
      <c r="C58" s="431"/>
      <c r="D58" s="432"/>
      <c r="G58" s="274"/>
      <c r="H58" s="431"/>
      <c r="I58" s="431"/>
      <c r="J58" s="432"/>
    </row>
    <row r="59" spans="1:10" ht="12.75">
      <c r="A59" s="274"/>
      <c r="B59" s="431"/>
      <c r="C59" s="431"/>
      <c r="D59" s="432"/>
      <c r="G59" s="274"/>
      <c r="H59" s="431"/>
      <c r="I59" s="431"/>
      <c r="J59" s="432"/>
    </row>
    <row r="60" spans="1:10" ht="12.75">
      <c r="A60" s="274"/>
      <c r="B60" s="431"/>
      <c r="C60" s="431"/>
      <c r="D60" s="432"/>
      <c r="G60" s="274"/>
      <c r="H60" s="431"/>
      <c r="I60" s="431"/>
      <c r="J60" s="432"/>
    </row>
    <row r="61" spans="1:10" ht="12.75">
      <c r="A61" s="274"/>
      <c r="B61" s="431"/>
      <c r="C61" s="431"/>
      <c r="D61" s="432"/>
      <c r="G61" s="274"/>
      <c r="H61" s="431"/>
      <c r="I61" s="431"/>
      <c r="J61" s="432"/>
    </row>
    <row r="62" spans="1:10" ht="12.75">
      <c r="A62" s="274"/>
      <c r="B62" s="431"/>
      <c r="C62" s="431"/>
      <c r="D62" s="432"/>
      <c r="G62" s="274"/>
      <c r="H62" s="431"/>
      <c r="I62" s="431"/>
      <c r="J62" s="432"/>
    </row>
    <row r="63" spans="1:10" ht="12.75">
      <c r="A63" s="274"/>
      <c r="B63" s="431"/>
      <c r="C63" s="431"/>
      <c r="D63" s="432"/>
      <c r="G63" s="274"/>
      <c r="H63" s="431"/>
      <c r="I63" s="431"/>
      <c r="J63" s="432"/>
    </row>
    <row r="64" spans="1:10" ht="12.75">
      <c r="A64" s="429"/>
      <c r="B64" s="433"/>
      <c r="C64" s="433"/>
      <c r="D64" s="433"/>
      <c r="G64" s="429"/>
      <c r="H64" s="433"/>
      <c r="I64" s="433"/>
      <c r="J64" s="433"/>
    </row>
    <row r="65" spans="1:10" ht="12.75">
      <c r="A65" s="426"/>
      <c r="B65" s="433"/>
      <c r="C65" s="433"/>
      <c r="D65" s="434"/>
      <c r="G65" s="426"/>
      <c r="H65" s="437"/>
      <c r="I65" s="437"/>
      <c r="J65" s="434"/>
    </row>
    <row r="80" ht="12.75" hidden="1"/>
    <row r="81" ht="12.75" hidden="1"/>
    <row r="82" ht="12.75" hidden="1"/>
    <row r="83" ht="12.75" hidden="1"/>
    <row r="84" ht="12.75" hidden="1"/>
    <row r="85" spans="2:3" ht="12.75" hidden="1">
      <c r="B85" s="172" t="s">
        <v>78</v>
      </c>
      <c r="C85" s="173" t="s">
        <v>79</v>
      </c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mergeCells count="5">
    <mergeCell ref="A3:E3"/>
    <mergeCell ref="A7:D7"/>
    <mergeCell ref="G7:J7"/>
    <mergeCell ref="A38:D38"/>
    <mergeCell ref="G38:J38"/>
  </mergeCells>
  <printOptions/>
  <pageMargins left="0.75" right="0.75" top="1" bottom="1" header="0.4921259845" footer="0.492125984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SALLE Patrice</dc:creator>
  <cp:keywords/>
  <dc:description/>
  <cp:lastModifiedBy>SALLE Patrice</cp:lastModifiedBy>
  <cp:lastPrinted>2015-01-14T08:05:20Z</cp:lastPrinted>
  <dcterms:created xsi:type="dcterms:W3CDTF">2015-01-13T16:20:07Z</dcterms:created>
  <dcterms:modified xsi:type="dcterms:W3CDTF">2015-01-14T08:06:27Z</dcterms:modified>
  <cp:category/>
  <cp:version/>
  <cp:contentType/>
  <cp:contentStatus/>
</cp:coreProperties>
</file>