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060" windowWidth="9570" windowHeight="6090" tabRatio="424" activeTab="2"/>
  </bookViews>
  <sheets>
    <sheet name="colza-tournesol" sheetId="1" r:id="rId1"/>
    <sheet name="soja-lin" sheetId="2" r:id="rId2"/>
    <sheet name="pois-feves-lupin" sheetId="3" r:id="rId3"/>
  </sheets>
  <externalReferences>
    <externalReference r:id="rId6"/>
    <externalReference r:id="rId7"/>
  </externalReferences>
  <definedNames>
    <definedName name="_xlnm.Print_Area" localSheetId="0">'colza-tournesol'!$A$1:$N$79</definedName>
    <definedName name="_xlnm.Print_Area" localSheetId="2">'pois-feves-lupin'!$A$1:$R$79</definedName>
    <definedName name="_xlnm.Print_Area" localSheetId="1">'soja-lin'!$A$1:$R$79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<sst xmlns="http://schemas.openxmlformats.org/spreadsheetml/2006/main" count="301" uniqueCount="53">
  <si>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</si>
  <si>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</si>
  <si>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</si>
  <si>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</si>
  <si>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</si>
  <si>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</si>
  <si>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</si>
  <si>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</si>
  <si>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</si>
  <si>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</si>
  <si>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</si>
  <si>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</si>
  <si>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</si>
  <si>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</si>
  <si>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</si>
  <si>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</si>
  <si>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</si>
  <si>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</si>
  <si>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</si>
  <si>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</si>
  <si>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</si>
  <si>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</si>
  <si>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</si>
  <si>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</si>
  <si>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</si>
  <si>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</si>
  <si>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</si>
  <si>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</si>
  <si>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</si>
  <si>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</si>
  <si>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</si>
  <si>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</si>
  <si>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</si>
  <si>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</si>
  <si>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</si>
  <si>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</si>
  <si>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</si>
  <si>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</si>
  <si>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</si>
  <si>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</si>
  <si>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</si>
  <si>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</si>
  <si>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</si>
  <si>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</si>
  <si>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</si>
  <si>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</si>
  <si>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</si>
  <si>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</si>
  <si>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</si>
  <si>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</si>
  <si>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</si>
  <si>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30/05</t>
  </si>
  <si>
    <t>situation provisoire au 31 juin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</si>
</sst>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91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.25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8"/>
      <name val="Arial"/>
      <family val="2"/>
    </font>
    <font>
      <sz val="8.25"/>
      <name val="Arial"/>
      <family val="0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9"/>
      <color indexed="9"/>
      <name val="Arial"/>
      <family val="0"/>
    </font>
    <font>
      <b/>
      <sz val="9"/>
      <color indexed="9"/>
      <name val="Arial Black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12"/>
      <color indexed="9"/>
      <name val="Arial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sz val="10"/>
      <color indexed="16"/>
      <name val="MS Sans Serif"/>
      <family val="0"/>
    </font>
    <font>
      <b/>
      <sz val="10"/>
      <color indexed="16"/>
      <name val="Arial"/>
      <family val="0"/>
    </font>
    <font>
      <b/>
      <sz val="10"/>
      <color indexed="16"/>
      <name val="MS Sans Serif"/>
      <family val="0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sz val="20"/>
      <color indexed="16"/>
      <name val="Arial Black"/>
      <family val="2"/>
    </font>
    <font>
      <sz val="14"/>
      <color indexed="16"/>
      <name val="Arial Black"/>
      <family val="2"/>
    </font>
    <font>
      <b/>
      <sz val="9"/>
      <color indexed="16"/>
      <name val="Arial Black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/>
    </xf>
    <xf numFmtId="9" fontId="38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7" fillId="0" borderId="0" xfId="0" applyFont="1" applyAlignment="1">
      <alignment/>
    </xf>
    <xf numFmtId="3" fontId="58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55" fillId="3" borderId="0" xfId="0" applyFont="1" applyFill="1" applyAlignment="1">
      <alignment/>
    </xf>
    <xf numFmtId="3" fontId="56" fillId="3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centerContinuous"/>
    </xf>
    <xf numFmtId="0" fontId="61" fillId="0" borderId="2" xfId="0" applyFont="1" applyFill="1" applyBorder="1" applyAlignment="1">
      <alignment/>
    </xf>
    <xf numFmtId="3" fontId="38" fillId="0" borderId="2" xfId="0" applyNumberFormat="1" applyFont="1" applyFill="1" applyBorder="1" applyAlignment="1">
      <alignment/>
    </xf>
    <xf numFmtId="9" fontId="38" fillId="0" borderId="2" xfId="0" applyNumberFormat="1" applyFont="1" applyFill="1" applyBorder="1" applyAlignment="1">
      <alignment/>
    </xf>
    <xf numFmtId="3" fontId="60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8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6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3" fontId="38" fillId="0" borderId="6" xfId="0" applyNumberFormat="1" applyFont="1" applyFill="1" applyBorder="1" applyAlignment="1">
      <alignment/>
    </xf>
    <xf numFmtId="3" fontId="38" fillId="2" borderId="6" xfId="0" applyNumberFormat="1" applyFont="1" applyFill="1" applyBorder="1" applyAlignment="1">
      <alignment horizontal="right"/>
    </xf>
    <xf numFmtId="9" fontId="38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5" fillId="0" borderId="6" xfId="0" applyFont="1" applyFill="1" applyBorder="1" applyAlignment="1">
      <alignment/>
    </xf>
    <xf numFmtId="3" fontId="56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5" xfId="0" applyNumberFormat="1" applyFont="1" applyFill="1" applyBorder="1" applyAlignment="1">
      <alignment/>
    </xf>
    <xf numFmtId="3" fontId="38" fillId="0" borderId="8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0" fillId="0" borderId="9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2" fillId="0" borderId="6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2" borderId="0" xfId="0" applyFont="1" applyFill="1" applyAlignment="1">
      <alignment/>
    </xf>
    <xf numFmtId="0" fontId="57" fillId="2" borderId="0" xfId="0" applyFont="1" applyFill="1" applyBorder="1" applyAlignment="1">
      <alignment/>
    </xf>
    <xf numFmtId="3" fontId="58" fillId="2" borderId="0" xfId="0" applyNumberFormat="1" applyFont="1" applyFill="1" applyBorder="1" applyAlignment="1">
      <alignment horizontal="center"/>
    </xf>
    <xf numFmtId="3" fontId="57" fillId="2" borderId="0" xfId="0" applyNumberFormat="1" applyFont="1" applyFill="1" applyBorder="1" applyAlignment="1">
      <alignment/>
    </xf>
    <xf numFmtId="3" fontId="57" fillId="2" borderId="0" xfId="0" applyNumberFormat="1" applyFont="1" applyFill="1" applyAlignment="1">
      <alignment/>
    </xf>
    <xf numFmtId="0" fontId="58" fillId="2" borderId="0" xfId="0" applyFont="1" applyFill="1" applyAlignment="1">
      <alignment/>
    </xf>
    <xf numFmtId="0" fontId="73" fillId="2" borderId="0" xfId="0" applyFont="1" applyFill="1" applyBorder="1" applyAlignment="1">
      <alignment/>
    </xf>
    <xf numFmtId="0" fontId="74" fillId="3" borderId="0" xfId="0" applyNumberFormat="1" applyFont="1" applyFill="1" applyBorder="1" applyAlignment="1" quotePrefix="1">
      <alignment horizontal="center"/>
    </xf>
    <xf numFmtId="49" fontId="74" fillId="3" borderId="0" xfId="0" applyNumberFormat="1" applyFont="1" applyFill="1" applyBorder="1" applyAlignment="1" quotePrefix="1">
      <alignment horizontal="center"/>
    </xf>
    <xf numFmtId="0" fontId="74" fillId="3" borderId="0" xfId="0" applyFont="1" applyFill="1" applyBorder="1" applyAlignment="1">
      <alignment horizontal="center"/>
    </xf>
    <xf numFmtId="49" fontId="74" fillId="3" borderId="0" xfId="0" applyNumberFormat="1" applyFont="1" applyFill="1" applyBorder="1" applyAlignment="1">
      <alignment horizontal="center"/>
    </xf>
    <xf numFmtId="49" fontId="74" fillId="3" borderId="5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 quotePrefix="1">
      <alignment horizontal="center"/>
    </xf>
    <xf numFmtId="0" fontId="75" fillId="2" borderId="0" xfId="0" applyFont="1" applyFill="1" applyBorder="1" applyAlignment="1">
      <alignment/>
    </xf>
    <xf numFmtId="0" fontId="76" fillId="2" borderId="0" xfId="0" applyFont="1" applyFill="1" applyBorder="1" applyAlignment="1">
      <alignment/>
    </xf>
    <xf numFmtId="0" fontId="58" fillId="2" borderId="0" xfId="0" applyFont="1" applyFill="1" applyBorder="1" applyAlignment="1">
      <alignment/>
    </xf>
    <xf numFmtId="0" fontId="58" fillId="0" borderId="0" xfId="0" applyFont="1" applyAlignment="1">
      <alignment/>
    </xf>
    <xf numFmtId="0" fontId="77" fillId="2" borderId="0" xfId="0" applyFont="1" applyFill="1" applyBorder="1" applyAlignment="1">
      <alignment horizontal="center"/>
    </xf>
    <xf numFmtId="0" fontId="78" fillId="2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0" fontId="74" fillId="2" borderId="0" xfId="0" applyFont="1" applyFill="1" applyBorder="1" applyAlignment="1">
      <alignment horizontal="center"/>
    </xf>
    <xf numFmtId="49" fontId="59" fillId="2" borderId="0" xfId="0" applyNumberFormat="1" applyFont="1" applyFill="1" applyBorder="1" applyAlignment="1">
      <alignment horizontal="center"/>
    </xf>
    <xf numFmtId="9" fontId="76" fillId="2" borderId="0" xfId="0" applyNumberFormat="1" applyFont="1" applyFill="1" applyBorder="1" applyAlignment="1">
      <alignment/>
    </xf>
    <xf numFmtId="17" fontId="79" fillId="2" borderId="0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 quotePrefix="1">
      <alignment horizont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49" fontId="59" fillId="0" borderId="0" xfId="0" applyNumberFormat="1" applyFont="1" applyFill="1" applyBorder="1" applyAlignment="1">
      <alignment horizontal="center"/>
    </xf>
    <xf numFmtId="9" fontId="76" fillId="0" borderId="0" xfId="0" applyNumberFormat="1" applyFont="1" applyFill="1" applyBorder="1" applyAlignment="1">
      <alignment/>
    </xf>
    <xf numFmtId="9" fontId="76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49" fontId="86" fillId="0" borderId="0" xfId="0" applyNumberFormat="1" applyFont="1" applyFill="1" applyBorder="1" applyAlignment="1">
      <alignment horizontal="center"/>
    </xf>
    <xf numFmtId="9" fontId="83" fillId="0" borderId="0" xfId="0" applyNumberFormat="1" applyFont="1" applyFill="1" applyBorder="1" applyAlignment="1">
      <alignment/>
    </xf>
    <xf numFmtId="9" fontId="83" fillId="0" borderId="0" xfId="0" applyNumberFormat="1" applyFont="1" applyFill="1" applyBorder="1" applyAlignment="1">
      <alignment horizontal="right"/>
    </xf>
    <xf numFmtId="0" fontId="87" fillId="0" borderId="0" xfId="0" applyFont="1" applyAlignment="1">
      <alignment horizontal="center"/>
    </xf>
    <xf numFmtId="0" fontId="87" fillId="2" borderId="0" xfId="0" applyFont="1" applyFill="1" applyAlignment="1">
      <alignment horizontal="center"/>
    </xf>
    <xf numFmtId="0" fontId="82" fillId="2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2" borderId="0" xfId="0" applyFont="1" applyFill="1" applyAlignment="1">
      <alignment/>
    </xf>
    <xf numFmtId="0" fontId="88" fillId="0" borderId="0" xfId="0" applyFont="1" applyAlignment="1">
      <alignment horizontal="center"/>
    </xf>
    <xf numFmtId="0" fontId="88" fillId="2" borderId="0" xfId="0" applyFont="1" applyFill="1" applyAlignment="1">
      <alignment horizontal="center"/>
    </xf>
    <xf numFmtId="0" fontId="84" fillId="0" borderId="0" xfId="0" applyFont="1" applyAlignment="1">
      <alignment/>
    </xf>
    <xf numFmtId="0" fontId="84" fillId="2" borderId="0" xfId="0" applyFont="1" applyFill="1" applyAlignment="1">
      <alignment/>
    </xf>
    <xf numFmtId="0" fontId="89" fillId="0" borderId="0" xfId="0" applyFont="1" applyAlignment="1">
      <alignment horizontal="center"/>
    </xf>
    <xf numFmtId="0" fontId="89" fillId="2" borderId="0" xfId="0" applyFont="1" applyFill="1" applyAlignment="1">
      <alignment horizontal="center"/>
    </xf>
    <xf numFmtId="49" fontId="86" fillId="2" borderId="0" xfId="0" applyNumberFormat="1" applyFont="1" applyFill="1" applyBorder="1" applyAlignment="1">
      <alignment horizontal="center"/>
    </xf>
    <xf numFmtId="9" fontId="83" fillId="2" borderId="0" xfId="0" applyNumberFormat="1" applyFont="1" applyFill="1" applyBorder="1" applyAlignment="1">
      <alignment/>
    </xf>
    <xf numFmtId="17" fontId="90" fillId="0" borderId="0" xfId="0" applyNumberFormat="1" applyFont="1" applyAlignment="1">
      <alignment horizontal="center" vertical="center"/>
    </xf>
    <xf numFmtId="17" fontId="90" fillId="2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74" fillId="2" borderId="0" xfId="0" applyFont="1" applyFill="1" applyAlignment="1">
      <alignment horizontal="center"/>
    </xf>
    <xf numFmtId="17" fontId="79" fillId="2" borderId="0" xfId="0" applyNumberFormat="1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horizontal="center"/>
    </xf>
    <xf numFmtId="3" fontId="56" fillId="3" borderId="0" xfId="0" applyNumberFormat="1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1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 horizontal="center"/>
    </xf>
    <xf numFmtId="3" fontId="56" fillId="0" borderId="6" xfId="0" applyNumberFormat="1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109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63275"/>
          <c:w val="0.6105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075"/>
          <c:w val="0.975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/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/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/>
            </c:numRef>
          </c:val>
          <c:smooth val="0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1" i="0" u="none" baseline="0"/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28135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6685"/>
          <c:w val="0.54175"/>
          <c:h val="0.1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35"/>
          <c:w val="0.97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/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/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/>
            </c:numRef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423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6175"/>
          <c:w val="0.7585"/>
          <c:h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325"/>
          <c:w val="0.971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9623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5"/>
          <c:y val="0.59525"/>
          <c:w val="0.7187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625"/>
          <c:w val="0.974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062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825"/>
          <c:y val="0.65525"/>
          <c:w val="0.553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323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62275"/>
          <c:w val="0.595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977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7686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25"/>
          <c:y val="0.71825"/>
          <c:w val="0.559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225"/>
          <c:w val="0.9747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862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25"/>
          <c:y val="0.6495"/>
          <c:w val="0.568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1"/>
          <c:w val="0.973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2534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"/>
          <c:y val="0.654"/>
          <c:w val="0.56325"/>
          <c:h val="0.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7725"/>
          <c:w val="0.92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8047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66125"/>
          <c:w val="0.579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75"/>
          <c:w val="0.974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543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5"/>
          <c:y val="0.6515"/>
          <c:w val="0.5737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0.111</cdr:y>
    </cdr:from>
    <cdr:to>
      <cdr:x>0.28475</cdr:x>
      <cdr:y>0.22425</cdr:y>
    </cdr:to>
    <cdr:sp>
      <cdr:nvSpPr>
        <cdr:cNvPr id="1" name="TextBox 3"/>
        <cdr:cNvSpPr txBox="1">
          <a:spLocks noChangeArrowheads="1"/>
        </cdr:cNvSpPr>
      </cdr:nvSpPr>
      <cdr:spPr>
        <a:xfrm>
          <a:off x="466725" y="219075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0.04525</cdr:y>
    </cdr:from>
    <cdr:to>
      <cdr:x>0.2445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85725"/>
          <a:ext cx="561975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866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53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671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4194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43</xdr:row>
      <xdr:rowOff>152400</xdr:rowOff>
    </xdr:from>
    <xdr:to>
      <xdr:col>3</xdr:col>
      <xdr:colOff>619125</xdr:colOff>
      <xdr:row>45</xdr:row>
      <xdr:rowOff>76200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600075" y="82486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2</xdr:col>
      <xdr:colOff>285750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8858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millier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81500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44</xdr:row>
      <xdr:rowOff>104775</xdr:rowOff>
    </xdr:from>
    <xdr:to>
      <xdr:col>13</xdr:col>
      <xdr:colOff>38100</xdr:colOff>
      <xdr:row>46</xdr:row>
      <xdr:rowOff>19050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5248275" y="8362950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47</xdr:row>
      <xdr:rowOff>0</xdr:rowOff>
    </xdr:from>
    <xdr:to>
      <xdr:col>10</xdr:col>
      <xdr:colOff>457200</xdr:colOff>
      <xdr:row>48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91150" y="8743950"/>
          <a:ext cx="723900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millier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71975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48250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0.177</cdr:y>
    </cdr:from>
    <cdr:to>
      <cdr:x>0.234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390525"/>
          <a:ext cx="523875" cy="2000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534150" y="0"/>
          <a:ext cx="3714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6865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6008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83845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534150" y="0"/>
          <a:ext cx="3714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6865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6008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5336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600700" y="8296275"/>
          <a:ext cx="22479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581650" y="11020425"/>
          <a:ext cx="24098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40005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8004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933950" y="8362950"/>
        <a:ext cx="36671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391400" y="23898225"/>
        <a:ext cx="39909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64832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162550" y="11020425"/>
        <a:ext cx="38100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0.07725</cdr:y>
    </cdr:from>
    <cdr:to>
      <cdr:x>0.3175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61925"/>
          <a:ext cx="581025" cy="18097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74370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8961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8294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353050" y="11887200"/>
          <a:ext cx="2819400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200025</xdr:colOff>
      <xdr:row>64</xdr:row>
      <xdr:rowOff>76200</xdr:rowOff>
    </xdr:from>
    <xdr:to>
      <xdr:col>5</xdr:col>
      <xdr:colOff>476250</xdr:colOff>
      <xdr:row>66</xdr:row>
      <xdr:rowOff>28575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981075" y="11801475"/>
          <a:ext cx="253365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24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619625" y="12049125"/>
        <a:ext cx="39243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na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na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showGridLines="0" showZeros="0" zoomScale="80" zoomScaleNormal="80" workbookViewId="0" topLeftCell="A1">
      <selection activeCell="A4" sqref="A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7.4218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19" width="11.421875" style="136" customWidth="1"/>
    <col min="20" max="21" width="11.421875" style="174" customWidth="1"/>
    <col min="22" max="22" width="11.421875" style="70" customWidth="1"/>
    <col min="23" max="24" width="11.421875" style="137" customWidth="1"/>
    <col min="25" max="28" width="11.421875" style="138" customWidth="1"/>
    <col min="29" max="31" width="11.421875" style="134" customWidth="1"/>
    <col min="32" max="32" width="11.421875" style="70" customWidth="1"/>
    <col min="33" max="34" width="11.421875" style="173" customWidth="1"/>
  </cols>
  <sheetData>
    <row r="1" spans="1:34" ht="31.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S1" s="46"/>
      <c r="AG1" s="46"/>
      <c r="AH1" s="46"/>
    </row>
    <row r="2" spans="1:3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AG2" s="46"/>
      <c r="AH2" s="46"/>
    </row>
    <row r="3" spans="1:34" ht="22.5">
      <c r="A3" s="207" t="s">
        <v>52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S3" s="46"/>
      <c r="AG3" s="46"/>
      <c r="AH3" s="46"/>
    </row>
    <row r="4" spans="1:3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AG4" s="46"/>
      <c r="AH4" s="46"/>
    </row>
    <row r="5" spans="1:34" ht="23.25">
      <c r="A5" s="202" t="s">
        <v>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S5" s="46"/>
      <c r="AG5" s="46"/>
      <c r="AH5" s="46"/>
    </row>
    <row r="6" spans="3:34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Y6" s="139"/>
      <c r="Z6" s="139"/>
      <c r="AA6" s="139"/>
      <c r="AB6" s="139"/>
      <c r="AC6" s="71"/>
      <c r="AD6" s="71"/>
      <c r="AG6" s="171"/>
      <c r="AH6" s="171"/>
    </row>
    <row r="7" spans="1:34" s="70" customFormat="1" ht="15">
      <c r="A7" s="79"/>
      <c r="B7" s="79"/>
      <c r="C7" s="80" t="s">
        <v>15</v>
      </c>
      <c r="D7" s="80"/>
      <c r="E7" s="203" t="s">
        <v>16</v>
      </c>
      <c r="F7" s="203"/>
      <c r="G7" s="203"/>
      <c r="H7" s="204" t="s">
        <v>34</v>
      </c>
      <c r="I7" s="204"/>
      <c r="J7" s="204"/>
      <c r="K7" s="204" t="s">
        <v>46</v>
      </c>
      <c r="L7" s="204"/>
      <c r="M7" s="204"/>
      <c r="N7" s="204"/>
      <c r="S7" s="58"/>
      <c r="T7" s="174"/>
      <c r="U7" s="174"/>
      <c r="W7" s="137"/>
      <c r="X7" s="137"/>
      <c r="Y7" s="139" t="s">
        <v>39</v>
      </c>
      <c r="Z7" s="139"/>
      <c r="AA7" s="139"/>
      <c r="AB7" s="139"/>
      <c r="AC7" s="71"/>
      <c r="AD7" s="71"/>
      <c r="AE7" s="134"/>
      <c r="AG7" s="171"/>
      <c r="AH7" s="171"/>
    </row>
    <row r="8" spans="1:34" ht="17.25" customHeight="1">
      <c r="A8" s="77" t="s">
        <v>22</v>
      </c>
      <c r="B8" s="144">
        <v>2009</v>
      </c>
      <c r="C8" s="144">
        <v>2010</v>
      </c>
      <c r="D8" s="145">
        <v>2011</v>
      </c>
      <c r="E8" s="144">
        <v>2009</v>
      </c>
      <c r="F8" s="144">
        <v>2010</v>
      </c>
      <c r="G8" s="145">
        <v>2011</v>
      </c>
      <c r="H8" s="144">
        <v>2009</v>
      </c>
      <c r="I8" s="144">
        <v>2010</v>
      </c>
      <c r="J8" s="145">
        <v>2011</v>
      </c>
      <c r="K8" s="144">
        <v>2009</v>
      </c>
      <c r="L8" s="144">
        <v>2010</v>
      </c>
      <c r="M8" s="145">
        <v>2011</v>
      </c>
      <c r="N8" s="146" t="s">
        <v>3</v>
      </c>
      <c r="S8" s="58"/>
      <c r="X8" s="138"/>
      <c r="Y8" s="149">
        <v>2009</v>
      </c>
      <c r="Z8" s="149">
        <v>2010</v>
      </c>
      <c r="AA8" s="149">
        <v>2011</v>
      </c>
      <c r="AB8" s="150"/>
      <c r="AC8" s="71" t="s">
        <v>47</v>
      </c>
      <c r="AD8" s="71" t="s">
        <v>49</v>
      </c>
      <c r="AE8" s="71" t="s">
        <v>50</v>
      </c>
      <c r="AG8" s="171"/>
      <c r="AH8" s="171"/>
    </row>
    <row r="9" spans="1:34" ht="12.75">
      <c r="A9" s="72" t="s">
        <v>21</v>
      </c>
      <c r="B9" s="73">
        <v>3270567.6</v>
      </c>
      <c r="C9" s="73">
        <v>2427893.2</v>
      </c>
      <c r="D9" s="49">
        <v>3066234.5</v>
      </c>
      <c r="E9" s="89">
        <v>13862.3</v>
      </c>
      <c r="F9" s="81">
        <v>7678.5</v>
      </c>
      <c r="G9" s="90">
        <v>9068.4</v>
      </c>
      <c r="H9" s="89">
        <v>265</v>
      </c>
      <c r="I9" s="82">
        <v>261.1</v>
      </c>
      <c r="J9" s="91">
        <v>344.08</v>
      </c>
      <c r="K9" s="50">
        <v>3284429.9</v>
      </c>
      <c r="L9" s="73">
        <v>2435571.7</v>
      </c>
      <c r="M9" s="49">
        <v>3075302.9</v>
      </c>
      <c r="N9" s="63">
        <f>IF(M9&lt;&gt;0,(M9-L9)/L9,0)</f>
        <v>0.2626616165724046</v>
      </c>
      <c r="S9" s="46"/>
      <c r="X9" s="150" t="s">
        <v>4</v>
      </c>
      <c r="Y9" s="140">
        <v>3284.4299</v>
      </c>
      <c r="Z9" s="140">
        <v>2435.5717</v>
      </c>
      <c r="AA9" s="140">
        <v>3075.3028999999997</v>
      </c>
      <c r="AB9" s="150" t="s">
        <v>4</v>
      </c>
      <c r="AC9" s="133">
        <v>265</v>
      </c>
      <c r="AD9" s="133">
        <v>261.1</v>
      </c>
      <c r="AE9" s="133">
        <v>344.08</v>
      </c>
      <c r="AG9" s="46"/>
      <c r="AH9" s="46"/>
    </row>
    <row r="10" spans="1:34" ht="12.75">
      <c r="A10" s="72" t="s">
        <v>23</v>
      </c>
      <c r="B10" s="73">
        <v>520055.6</v>
      </c>
      <c r="C10" s="73">
        <v>718503.5</v>
      </c>
      <c r="D10" s="49">
        <v>581927.95</v>
      </c>
      <c r="E10" s="89">
        <v>1074.2</v>
      </c>
      <c r="F10" s="81">
        <v>1933.7</v>
      </c>
      <c r="G10" s="90">
        <v>2255.6</v>
      </c>
      <c r="H10" s="89">
        <v>153.8</v>
      </c>
      <c r="I10" s="82">
        <v>208.7</v>
      </c>
      <c r="J10" s="91">
        <v>45</v>
      </c>
      <c r="K10" s="50">
        <v>521129.8</v>
      </c>
      <c r="L10" s="73">
        <v>720437.2</v>
      </c>
      <c r="M10" s="49">
        <v>584183.55</v>
      </c>
      <c r="N10" s="63">
        <f aca="true" t="shared" si="0" ref="N10:N20">IF(M10&lt;&gt;0,(M10-L10)/L10,0)</f>
        <v>-0.18912633883980437</v>
      </c>
      <c r="S10" s="46"/>
      <c r="X10" s="150" t="s">
        <v>5</v>
      </c>
      <c r="Y10" s="140">
        <v>3805.5597000000002</v>
      </c>
      <c r="Z10" s="140">
        <v>3156.0089</v>
      </c>
      <c r="AA10" s="140">
        <v>3659.4864500000003</v>
      </c>
      <c r="AB10" s="150" t="s">
        <v>5</v>
      </c>
      <c r="AC10" s="133">
        <v>418.8</v>
      </c>
      <c r="AD10" s="133">
        <v>469.8</v>
      </c>
      <c r="AE10" s="133">
        <v>389.08</v>
      </c>
      <c r="AG10" s="46"/>
      <c r="AH10" s="46"/>
    </row>
    <row r="11" spans="1:34" s="58" customFormat="1" ht="12.75">
      <c r="A11" s="72" t="s">
        <v>24</v>
      </c>
      <c r="B11" s="73">
        <v>141569.9</v>
      </c>
      <c r="C11" s="73">
        <v>206266.6</v>
      </c>
      <c r="D11" s="49">
        <v>247492.43</v>
      </c>
      <c r="E11" s="89">
        <v>51.5</v>
      </c>
      <c r="F11" s="81">
        <v>27.4</v>
      </c>
      <c r="G11" s="90">
        <v>20.8</v>
      </c>
      <c r="H11" s="89">
        <v>106.7</v>
      </c>
      <c r="I11" s="82">
        <v>55.9</v>
      </c>
      <c r="J11" s="91">
        <v>121.69</v>
      </c>
      <c r="K11" s="50">
        <v>141621.4</v>
      </c>
      <c r="L11" s="73">
        <v>206294</v>
      </c>
      <c r="M11" s="49">
        <v>247513.23</v>
      </c>
      <c r="N11" s="63">
        <f t="shared" si="0"/>
        <v>0.19980818637478556</v>
      </c>
      <c r="O11"/>
      <c r="P11" s="46"/>
      <c r="Q11" s="46"/>
      <c r="R11" s="46"/>
      <c r="S11" s="46"/>
      <c r="T11" s="174"/>
      <c r="U11" s="174"/>
      <c r="V11" s="70"/>
      <c r="W11" s="137"/>
      <c r="X11" s="150" t="s">
        <v>6</v>
      </c>
      <c r="Y11" s="140">
        <v>3947.1811000000002</v>
      </c>
      <c r="Z11" s="140">
        <v>3362.3028999999997</v>
      </c>
      <c r="AA11" s="140">
        <v>3906.9996800000004</v>
      </c>
      <c r="AB11" s="150" t="s">
        <v>6</v>
      </c>
      <c r="AC11" s="133">
        <v>525.5</v>
      </c>
      <c r="AD11" s="133">
        <v>525.7</v>
      </c>
      <c r="AE11" s="133">
        <v>510.77</v>
      </c>
      <c r="AF11" s="70"/>
      <c r="AG11" s="46"/>
      <c r="AH11" s="46"/>
    </row>
    <row r="12" spans="1:34" s="58" customFormat="1" ht="12.75">
      <c r="A12" s="72" t="s">
        <v>25</v>
      </c>
      <c r="B12" s="73">
        <v>82766.2</v>
      </c>
      <c r="C12" s="73">
        <v>111092.5</v>
      </c>
      <c r="D12" s="49">
        <v>126497.22</v>
      </c>
      <c r="E12" s="89">
        <v>56.5</v>
      </c>
      <c r="F12" s="81">
        <v>74</v>
      </c>
      <c r="G12" s="90">
        <v>140.6</v>
      </c>
      <c r="H12" s="89">
        <v>25.3</v>
      </c>
      <c r="I12" s="82">
        <v>0</v>
      </c>
      <c r="J12" s="91">
        <v>56.66</v>
      </c>
      <c r="K12" s="50">
        <v>82822.7</v>
      </c>
      <c r="L12" s="73">
        <v>111166.5</v>
      </c>
      <c r="M12" s="49">
        <v>126637.82</v>
      </c>
      <c r="N12" s="63">
        <f t="shared" si="0"/>
        <v>0.13917250250750007</v>
      </c>
      <c r="O12"/>
      <c r="P12" s="46"/>
      <c r="Q12" s="46"/>
      <c r="R12" s="46"/>
      <c r="S12" s="46"/>
      <c r="T12" s="174"/>
      <c r="U12" s="174"/>
      <c r="V12" s="70"/>
      <c r="W12" s="137"/>
      <c r="X12" s="150" t="s">
        <v>7</v>
      </c>
      <c r="Y12" s="140">
        <v>4030.0038</v>
      </c>
      <c r="Z12" s="140">
        <v>3473.4694</v>
      </c>
      <c r="AA12" s="140">
        <v>4033.6375</v>
      </c>
      <c r="AB12" s="150" t="s">
        <v>7</v>
      </c>
      <c r="AC12" s="133">
        <v>550.8</v>
      </c>
      <c r="AD12" s="133">
        <v>525.7</v>
      </c>
      <c r="AE12" s="133">
        <v>567.43</v>
      </c>
      <c r="AF12" s="70"/>
      <c r="AG12" s="46"/>
      <c r="AH12" s="46"/>
    </row>
    <row r="13" spans="1:34" s="58" customFormat="1" ht="12.75">
      <c r="A13" s="72" t="s">
        <v>26</v>
      </c>
      <c r="B13" s="73">
        <v>164008.9</v>
      </c>
      <c r="C13" s="73">
        <v>257378.1</v>
      </c>
      <c r="D13" s="49">
        <v>292426.25</v>
      </c>
      <c r="E13" s="89">
        <v>506.4</v>
      </c>
      <c r="F13" s="81">
        <v>124.1</v>
      </c>
      <c r="G13" s="90">
        <v>591</v>
      </c>
      <c r="H13" s="89">
        <v>57.4</v>
      </c>
      <c r="I13" s="82">
        <v>24</v>
      </c>
      <c r="J13" s="91">
        <v>15.65</v>
      </c>
      <c r="K13" s="50">
        <v>164515.3</v>
      </c>
      <c r="L13" s="73">
        <v>257502.2</v>
      </c>
      <c r="M13" s="49">
        <v>293017.25</v>
      </c>
      <c r="N13" s="63">
        <f t="shared" si="0"/>
        <v>0.13792134591471447</v>
      </c>
      <c r="O13"/>
      <c r="P13" s="46"/>
      <c r="Q13" s="46"/>
      <c r="R13" s="46"/>
      <c r="S13" s="46"/>
      <c r="T13" s="174"/>
      <c r="U13" s="174"/>
      <c r="V13" s="70"/>
      <c r="W13" s="137"/>
      <c r="X13" s="150" t="s">
        <v>8</v>
      </c>
      <c r="Y13" s="140">
        <v>4194.5190999999995</v>
      </c>
      <c r="Z13" s="140">
        <v>3730.9716000000003</v>
      </c>
      <c r="AA13" s="140">
        <v>4326.65475</v>
      </c>
      <c r="AB13" s="150" t="s">
        <v>8</v>
      </c>
      <c r="AC13" s="133">
        <v>608.2</v>
      </c>
      <c r="AD13" s="133">
        <v>549.7</v>
      </c>
      <c r="AE13" s="133">
        <v>583.08</v>
      </c>
      <c r="AF13" s="70"/>
      <c r="AG13" s="46"/>
      <c r="AH13" s="46"/>
    </row>
    <row r="14" spans="1:32" s="46" customFormat="1" ht="12.75">
      <c r="A14" s="72" t="s">
        <v>27</v>
      </c>
      <c r="B14" s="73">
        <v>117264.2</v>
      </c>
      <c r="C14" s="73">
        <v>152607.5</v>
      </c>
      <c r="D14" s="49">
        <v>137372.37</v>
      </c>
      <c r="E14" s="89">
        <v>260.1</v>
      </c>
      <c r="F14" s="81">
        <v>2051.9</v>
      </c>
      <c r="G14" s="90">
        <v>974.25</v>
      </c>
      <c r="H14" s="89">
        <v>0</v>
      </c>
      <c r="I14" s="82">
        <v>2.1</v>
      </c>
      <c r="J14" s="91">
        <v>8.28</v>
      </c>
      <c r="K14" s="50">
        <v>117524.3</v>
      </c>
      <c r="L14" s="73">
        <v>154659.4</v>
      </c>
      <c r="M14" s="49">
        <v>138346.62</v>
      </c>
      <c r="N14" s="63">
        <f t="shared" si="0"/>
        <v>-0.10547551587553036</v>
      </c>
      <c r="O14"/>
      <c r="T14" s="174"/>
      <c r="U14" s="174"/>
      <c r="V14" s="70"/>
      <c r="W14" s="137"/>
      <c r="X14" s="150" t="s">
        <v>9</v>
      </c>
      <c r="Y14" s="140">
        <v>4312.0434000000005</v>
      </c>
      <c r="Z14" s="140">
        <v>3885.631</v>
      </c>
      <c r="AA14" s="140">
        <v>4465.00137</v>
      </c>
      <c r="AB14" s="150" t="s">
        <v>9</v>
      </c>
      <c r="AC14" s="133">
        <v>608.2</v>
      </c>
      <c r="AD14" s="133">
        <v>551.8</v>
      </c>
      <c r="AE14" s="133">
        <v>591.36</v>
      </c>
      <c r="AF14" s="70"/>
    </row>
    <row r="15" spans="1:32" s="46" customFormat="1" ht="12.75">
      <c r="A15" s="72" t="s">
        <v>28</v>
      </c>
      <c r="B15" s="73">
        <v>204998</v>
      </c>
      <c r="C15" s="73">
        <v>205052.6</v>
      </c>
      <c r="D15" s="49">
        <v>231302.3</v>
      </c>
      <c r="E15" s="89">
        <v>2405.5</v>
      </c>
      <c r="F15" s="81">
        <v>0</v>
      </c>
      <c r="G15" s="90">
        <v>31.8</v>
      </c>
      <c r="H15" s="89">
        <v>5.2</v>
      </c>
      <c r="I15" s="82">
        <v>0</v>
      </c>
      <c r="J15" s="91">
        <v>96.98</v>
      </c>
      <c r="K15" s="50">
        <v>207403.5</v>
      </c>
      <c r="L15" s="73">
        <v>205052.6</v>
      </c>
      <c r="M15" s="49">
        <v>231334.1</v>
      </c>
      <c r="N15" s="63">
        <f t="shared" si="0"/>
        <v>0.1281695525928469</v>
      </c>
      <c r="O15"/>
      <c r="T15" s="174"/>
      <c r="U15" s="174"/>
      <c r="V15" s="70"/>
      <c r="W15" s="137"/>
      <c r="X15" s="150" t="s">
        <v>10</v>
      </c>
      <c r="Y15" s="140">
        <v>4519.446900000001</v>
      </c>
      <c r="Z15" s="140">
        <v>4090.6836000000003</v>
      </c>
      <c r="AA15" s="140">
        <v>4696.33547</v>
      </c>
      <c r="AB15" s="150" t="s">
        <v>10</v>
      </c>
      <c r="AC15" s="133">
        <v>613.4</v>
      </c>
      <c r="AD15" s="133">
        <v>551.8</v>
      </c>
      <c r="AE15" s="133">
        <v>688.34</v>
      </c>
      <c r="AF15" s="70"/>
    </row>
    <row r="16" spans="1:32" s="46" customFormat="1" ht="12.75">
      <c r="A16" s="72" t="s">
        <v>29</v>
      </c>
      <c r="B16" s="73">
        <v>271263.3</v>
      </c>
      <c r="C16" s="73">
        <v>222405</v>
      </c>
      <c r="D16" s="49">
        <v>158705.35</v>
      </c>
      <c r="E16" s="89">
        <v>194</v>
      </c>
      <c r="F16" s="81">
        <v>23.1</v>
      </c>
      <c r="G16" s="90">
        <v>439.45</v>
      </c>
      <c r="H16" s="89">
        <v>0</v>
      </c>
      <c r="I16" s="82">
        <v>17.1</v>
      </c>
      <c r="J16" s="91">
        <v>49.92</v>
      </c>
      <c r="K16" s="50">
        <v>271457.3</v>
      </c>
      <c r="L16" s="73">
        <v>222428.1</v>
      </c>
      <c r="M16" s="49">
        <v>159144.8</v>
      </c>
      <c r="N16" s="63">
        <f t="shared" si="0"/>
        <v>-0.28451126453896797</v>
      </c>
      <c r="O16"/>
      <c r="T16" s="174"/>
      <c r="U16" s="174"/>
      <c r="V16" s="70"/>
      <c r="W16" s="137"/>
      <c r="X16" s="150" t="s">
        <v>35</v>
      </c>
      <c r="Y16" s="140">
        <v>4790.9042</v>
      </c>
      <c r="Z16" s="140">
        <v>4313.1117</v>
      </c>
      <c r="AA16" s="140">
        <v>4855.480269999999</v>
      </c>
      <c r="AB16" s="150" t="s">
        <v>35</v>
      </c>
      <c r="AC16" s="133">
        <v>613.4</v>
      </c>
      <c r="AD16" s="133">
        <v>568.9</v>
      </c>
      <c r="AE16" s="133">
        <v>738.26</v>
      </c>
      <c r="AF16" s="70"/>
    </row>
    <row r="17" spans="1:32" s="46" customFormat="1" ht="12.75">
      <c r="A17" s="72" t="s">
        <v>30</v>
      </c>
      <c r="B17" s="73">
        <v>219503.1</v>
      </c>
      <c r="C17" s="73">
        <v>141506.9</v>
      </c>
      <c r="D17" s="49">
        <v>150861.96</v>
      </c>
      <c r="E17" s="89">
        <v>1974.8</v>
      </c>
      <c r="F17" s="81">
        <v>10.1</v>
      </c>
      <c r="G17" s="90">
        <v>0</v>
      </c>
      <c r="H17" s="89">
        <v>102.1</v>
      </c>
      <c r="I17" s="82">
        <v>43.8</v>
      </c>
      <c r="J17" s="91">
        <v>0</v>
      </c>
      <c r="K17" s="50">
        <v>221477.9</v>
      </c>
      <c r="L17" s="73">
        <v>141517</v>
      </c>
      <c r="M17" s="49">
        <v>150861.96</v>
      </c>
      <c r="N17" s="63">
        <f>IF(M17&lt;&gt;0,(M17-L17)/L17,0)</f>
        <v>0.06603418670548408</v>
      </c>
      <c r="O17"/>
      <c r="T17" s="174"/>
      <c r="U17" s="174"/>
      <c r="V17" s="70"/>
      <c r="W17" s="137"/>
      <c r="X17" s="150" t="s">
        <v>11</v>
      </c>
      <c r="Y17" s="140">
        <v>5012.3821</v>
      </c>
      <c r="Z17" s="140">
        <v>4454.6287</v>
      </c>
      <c r="AA17" s="140">
        <v>5006.34223</v>
      </c>
      <c r="AB17" s="150" t="s">
        <v>11</v>
      </c>
      <c r="AC17" s="133">
        <v>715.5</v>
      </c>
      <c r="AD17" s="133">
        <v>612.7</v>
      </c>
      <c r="AE17" s="133">
        <v>738.26</v>
      </c>
      <c r="AF17" s="70"/>
    </row>
    <row r="18" spans="1:34" s="46" customFormat="1" ht="12.75">
      <c r="A18" s="72" t="s">
        <v>31</v>
      </c>
      <c r="B18" s="73">
        <v>168550.7</v>
      </c>
      <c r="C18" s="73">
        <v>113366.6</v>
      </c>
      <c r="D18" s="49">
        <v>131523.97</v>
      </c>
      <c r="E18" s="89">
        <v>10</v>
      </c>
      <c r="F18" s="81">
        <v>0</v>
      </c>
      <c r="G18" s="90">
        <v>0</v>
      </c>
      <c r="H18" s="89">
        <v>0</v>
      </c>
      <c r="I18" s="82">
        <v>23.1</v>
      </c>
      <c r="J18" s="91">
        <v>0</v>
      </c>
      <c r="K18" s="50">
        <v>168560.7</v>
      </c>
      <c r="L18" s="73">
        <v>113366.6</v>
      </c>
      <c r="M18" s="49">
        <v>131523.97</v>
      </c>
      <c r="N18" s="63">
        <f t="shared" si="0"/>
        <v>0.16016507507502203</v>
      </c>
      <c r="O18"/>
      <c r="T18" s="174"/>
      <c r="U18" s="174"/>
      <c r="V18" s="70"/>
      <c r="W18" s="137"/>
      <c r="X18" s="151" t="s">
        <v>36</v>
      </c>
      <c r="Y18" s="140">
        <v>5180.9428</v>
      </c>
      <c r="Z18" s="140">
        <v>4567.9953</v>
      </c>
      <c r="AA18" s="140">
        <v>5137.866190000001</v>
      </c>
      <c r="AB18" s="151" t="s">
        <v>36</v>
      </c>
      <c r="AC18" s="133">
        <v>715.5</v>
      </c>
      <c r="AD18" s="133">
        <v>635.8</v>
      </c>
      <c r="AE18" s="133">
        <v>738.26</v>
      </c>
      <c r="AF18" s="70"/>
      <c r="AG18" s="58"/>
      <c r="AH18" s="58"/>
    </row>
    <row r="19" spans="1:32" s="46" customFormat="1" ht="12.75" customHeight="1">
      <c r="A19" s="72" t="s">
        <v>32</v>
      </c>
      <c r="B19" s="73">
        <v>205301.7</v>
      </c>
      <c r="C19" s="73">
        <v>106366.8</v>
      </c>
      <c r="D19" s="49">
        <v>104608.64</v>
      </c>
      <c r="E19" s="89">
        <v>0</v>
      </c>
      <c r="F19" s="81">
        <v>3.2</v>
      </c>
      <c r="G19" s="90">
        <v>0</v>
      </c>
      <c r="H19" s="89">
        <v>14.4</v>
      </c>
      <c r="I19" s="82">
        <v>0</v>
      </c>
      <c r="J19" s="91">
        <v>0</v>
      </c>
      <c r="K19" s="50">
        <v>205301.7</v>
      </c>
      <c r="L19" s="73">
        <v>106370</v>
      </c>
      <c r="M19" s="49">
        <v>104608.64</v>
      </c>
      <c r="N19" s="63">
        <f t="shared" si="0"/>
        <v>-0.016558804174109248</v>
      </c>
      <c r="O19"/>
      <c r="S19" s="58"/>
      <c r="T19" s="174"/>
      <c r="U19" s="174"/>
      <c r="V19" s="70"/>
      <c r="W19" s="137"/>
      <c r="X19" s="150" t="s">
        <v>12</v>
      </c>
      <c r="Y19" s="140">
        <v>5386.2445</v>
      </c>
      <c r="Z19" s="140">
        <v>4674.3652999999995</v>
      </c>
      <c r="AA19" s="140">
        <v>5242.47483</v>
      </c>
      <c r="AB19" s="150" t="s">
        <v>12</v>
      </c>
      <c r="AC19" s="133">
        <v>729.9</v>
      </c>
      <c r="AD19" s="133">
        <v>635.8</v>
      </c>
      <c r="AE19" s="133">
        <v>738.26</v>
      </c>
      <c r="AF19" s="70"/>
    </row>
    <row r="20" spans="1:32" s="46" customFormat="1" ht="12.75">
      <c r="A20" s="72" t="s">
        <v>33</v>
      </c>
      <c r="B20" s="73">
        <v>77393</v>
      </c>
      <c r="C20" s="73">
        <v>40029.65</v>
      </c>
      <c r="D20" s="49">
        <v>43185.31</v>
      </c>
      <c r="E20" s="89">
        <v>430.8</v>
      </c>
      <c r="F20" s="81">
        <v>29.4</v>
      </c>
      <c r="G20" s="90">
        <v>470.7</v>
      </c>
      <c r="H20" s="89">
        <v>35.1</v>
      </c>
      <c r="I20" s="82">
        <v>5.2</v>
      </c>
      <c r="J20" s="91">
        <v>0.11900000000000001</v>
      </c>
      <c r="K20" s="50">
        <v>77823.8</v>
      </c>
      <c r="L20" s="73">
        <v>40059.05</v>
      </c>
      <c r="M20" s="49">
        <v>43656.01</v>
      </c>
      <c r="N20" s="63">
        <f t="shared" si="0"/>
        <v>0.08979144537875958</v>
      </c>
      <c r="O20"/>
      <c r="T20" s="174"/>
      <c r="U20" s="174"/>
      <c r="V20" s="70"/>
      <c r="W20" s="137"/>
      <c r="X20" s="150" t="s">
        <v>13</v>
      </c>
      <c r="Y20" s="140">
        <v>5464.0683</v>
      </c>
      <c r="Z20" s="140">
        <v>4714.424349999999</v>
      </c>
      <c r="AA20" s="140">
        <v>5286.13084</v>
      </c>
      <c r="AB20" s="150" t="s">
        <v>13</v>
      </c>
      <c r="AC20" s="133">
        <v>765</v>
      </c>
      <c r="AD20" s="133">
        <v>641</v>
      </c>
      <c r="AE20" s="133">
        <v>750.16</v>
      </c>
      <c r="AF20" s="70"/>
    </row>
    <row r="21" spans="1:32" s="46" customFormat="1" ht="12.75">
      <c r="A21" s="86" t="s">
        <v>51</v>
      </c>
      <c r="B21" s="87">
        <v>5443242.2</v>
      </c>
      <c r="C21" s="87">
        <v>4702468.95</v>
      </c>
      <c r="D21" s="87">
        <v>5272138.24</v>
      </c>
      <c r="E21" s="87">
        <v>20826.1</v>
      </c>
      <c r="F21" s="87">
        <v>11955.4</v>
      </c>
      <c r="G21" s="87">
        <v>13992.6</v>
      </c>
      <c r="H21" s="87">
        <v>765</v>
      </c>
      <c r="I21" s="87">
        <v>641</v>
      </c>
      <c r="J21" s="87">
        <v>750.16</v>
      </c>
      <c r="K21" s="87">
        <v>5464068.3</v>
      </c>
      <c r="L21" s="87">
        <v>4714424.35</v>
      </c>
      <c r="M21" s="87">
        <v>5286130.84</v>
      </c>
      <c r="N21" s="88">
        <f>(M21-L21)/L21</f>
        <v>0.12126750745295134</v>
      </c>
      <c r="O21" s="47"/>
      <c r="T21" s="174"/>
      <c r="U21" s="174"/>
      <c r="V21" s="70"/>
      <c r="W21" s="137"/>
      <c r="X21" s="137"/>
      <c r="Y21" s="138"/>
      <c r="Z21" s="138"/>
      <c r="AA21" s="138"/>
      <c r="AB21" s="138"/>
      <c r="AC21" s="134"/>
      <c r="AD21" s="134"/>
      <c r="AE21" s="134"/>
      <c r="AF21" s="70"/>
    </row>
    <row r="22" spans="1:32" s="46" customFormat="1" ht="13.5" thickBot="1">
      <c r="A22" s="78" t="s">
        <v>43</v>
      </c>
      <c r="B22" s="94">
        <v>5443242.2</v>
      </c>
      <c r="C22" s="95">
        <v>4702468.95</v>
      </c>
      <c r="D22" s="95"/>
      <c r="E22" s="96">
        <v>20826.1</v>
      </c>
      <c r="F22" s="96">
        <v>11955.4</v>
      </c>
      <c r="G22" s="96"/>
      <c r="H22" s="96">
        <v>765</v>
      </c>
      <c r="I22" s="97">
        <v>641</v>
      </c>
      <c r="J22" s="97"/>
      <c r="K22" s="98">
        <v>5464068.3</v>
      </c>
      <c r="L22" s="95">
        <v>4714424.35</v>
      </c>
      <c r="M22" s="95"/>
      <c r="N22" s="88"/>
      <c r="O22"/>
      <c r="T22" s="174"/>
      <c r="U22" s="174"/>
      <c r="V22" s="70"/>
      <c r="W22" s="141">
        <f>SUM(D9:D14)</f>
        <v>4451950.720000001</v>
      </c>
      <c r="X22" s="137"/>
      <c r="Y22" s="138"/>
      <c r="Z22" s="138"/>
      <c r="AA22" s="138"/>
      <c r="AB22" s="138"/>
      <c r="AC22" s="134"/>
      <c r="AD22" s="134"/>
      <c r="AE22" s="134"/>
      <c r="AF22" s="70"/>
    </row>
    <row r="23" spans="1:32" s="47" customFormat="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O23"/>
      <c r="T23" s="175"/>
      <c r="U23" s="175"/>
      <c r="V23" s="153"/>
      <c r="W23" s="142">
        <f>IF(SUM(D9:D15)&lt;&gt;SUM(D9:D14),SUM(D9:D15),0)</f>
        <v>4683253.0200000005</v>
      </c>
      <c r="X23" s="142"/>
      <c r="Y23" s="152"/>
      <c r="Z23" s="152"/>
      <c r="AA23" s="152"/>
      <c r="AB23" s="152"/>
      <c r="AC23" s="135"/>
      <c r="AD23" s="135"/>
      <c r="AE23" s="135"/>
      <c r="AF23" s="153"/>
    </row>
    <row r="24" spans="1:34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8"/>
      <c r="AG24" s="58"/>
      <c r="AH24" s="58"/>
    </row>
    <row r="25" spans="1:34" ht="23.25">
      <c r="A25" s="202" t="s">
        <v>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S25" s="58"/>
      <c r="AG25" s="58"/>
      <c r="AH25" s="58"/>
    </row>
    <row r="26" spans="3:34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8"/>
      <c r="Y26" s="139"/>
      <c r="Z26" s="139"/>
      <c r="AA26" s="139"/>
      <c r="AB26" s="139"/>
      <c r="AC26" s="71"/>
      <c r="AD26" s="71"/>
      <c r="AG26" s="171"/>
      <c r="AH26" s="171"/>
    </row>
    <row r="27" spans="1:34" s="70" customFormat="1" ht="15">
      <c r="A27" s="79"/>
      <c r="B27" s="79"/>
      <c r="C27" s="80" t="s">
        <v>15</v>
      </c>
      <c r="D27" s="80"/>
      <c r="E27" s="203" t="s">
        <v>16</v>
      </c>
      <c r="F27" s="203"/>
      <c r="G27" s="203"/>
      <c r="H27" s="204" t="s">
        <v>34</v>
      </c>
      <c r="I27" s="204"/>
      <c r="J27" s="204"/>
      <c r="K27" s="204" t="s">
        <v>46</v>
      </c>
      <c r="L27" s="204"/>
      <c r="M27" s="204"/>
      <c r="N27" s="204"/>
      <c r="S27" s="58"/>
      <c r="T27" s="174"/>
      <c r="U27" s="174"/>
      <c r="W27" s="137"/>
      <c r="X27" s="137"/>
      <c r="Y27" s="139"/>
      <c r="Z27" s="139"/>
      <c r="AA27" s="139"/>
      <c r="AB27" s="139"/>
      <c r="AC27" s="71"/>
      <c r="AD27" s="71"/>
      <c r="AE27" s="134"/>
      <c r="AG27" s="171"/>
      <c r="AH27" s="171"/>
    </row>
    <row r="28" spans="1:34" ht="17.25" customHeight="1">
      <c r="A28" s="77" t="s">
        <v>22</v>
      </c>
      <c r="B28" s="144">
        <f>K8</f>
        <v>2009</v>
      </c>
      <c r="C28" s="144">
        <f aca="true" t="shared" si="1" ref="C28:N28">C8</f>
        <v>2010</v>
      </c>
      <c r="D28" s="147">
        <f t="shared" si="1"/>
        <v>2011</v>
      </c>
      <c r="E28" s="144">
        <f t="shared" si="1"/>
        <v>2009</v>
      </c>
      <c r="F28" s="144">
        <f t="shared" si="1"/>
        <v>2010</v>
      </c>
      <c r="G28" s="147">
        <f t="shared" si="1"/>
        <v>2011</v>
      </c>
      <c r="H28" s="144">
        <f t="shared" si="1"/>
        <v>2009</v>
      </c>
      <c r="I28" s="144">
        <f t="shared" si="1"/>
        <v>2010</v>
      </c>
      <c r="J28" s="147">
        <f t="shared" si="1"/>
        <v>2011</v>
      </c>
      <c r="K28" s="144">
        <f t="shared" si="1"/>
        <v>2009</v>
      </c>
      <c r="L28" s="144">
        <f t="shared" si="1"/>
        <v>2010</v>
      </c>
      <c r="M28" s="147">
        <f t="shared" si="1"/>
        <v>2011</v>
      </c>
      <c r="N28" s="146" t="str">
        <f t="shared" si="1"/>
        <v>%</v>
      </c>
      <c r="S28" s="58"/>
      <c r="X28" s="138"/>
      <c r="Y28" s="149" t="s">
        <v>1</v>
      </c>
      <c r="Z28" s="149"/>
      <c r="AA28" s="149"/>
      <c r="AB28" s="150"/>
      <c r="AC28" s="71"/>
      <c r="AD28" s="71"/>
      <c r="AG28" s="171"/>
      <c r="AH28" s="171"/>
    </row>
    <row r="29" spans="1:34" ht="12.75">
      <c r="A29" s="72" t="s">
        <v>21</v>
      </c>
      <c r="B29" s="73">
        <v>5425.1</v>
      </c>
      <c r="C29" s="73">
        <v>2205.6</v>
      </c>
      <c r="D29" s="49">
        <v>3663.74</v>
      </c>
      <c r="E29" s="89">
        <v>110.1</v>
      </c>
      <c r="F29" s="81">
        <v>0</v>
      </c>
      <c r="G29" s="90">
        <v>1024.8</v>
      </c>
      <c r="H29" s="89">
        <v>144.1</v>
      </c>
      <c r="I29" s="82">
        <v>4.1</v>
      </c>
      <c r="J29" s="91">
        <v>55.8</v>
      </c>
      <c r="K29" s="50">
        <v>5535.2</v>
      </c>
      <c r="L29" s="73">
        <v>2205.6</v>
      </c>
      <c r="M29" s="49">
        <v>4688.54</v>
      </c>
      <c r="N29" s="63">
        <f>IF(M29&lt;&gt;0,(M29-L29)/L29,0)</f>
        <v>1.1257435618425826</v>
      </c>
      <c r="S29" s="46"/>
      <c r="X29" s="150"/>
      <c r="Y29" s="149">
        <v>2009</v>
      </c>
      <c r="Z29" s="149">
        <v>2010</v>
      </c>
      <c r="AA29" s="149">
        <v>2011</v>
      </c>
      <c r="AB29" s="150"/>
      <c r="AC29" s="71" t="s">
        <v>47</v>
      </c>
      <c r="AD29" s="71" t="s">
        <v>49</v>
      </c>
      <c r="AE29" s="71" t="s">
        <v>50</v>
      </c>
      <c r="AG29" s="171"/>
      <c r="AH29" s="171"/>
    </row>
    <row r="30" spans="1:34" ht="12.75">
      <c r="A30" s="72" t="s">
        <v>23</v>
      </c>
      <c r="B30" s="73">
        <v>127845.8</v>
      </c>
      <c r="C30" s="73">
        <v>31970.3</v>
      </c>
      <c r="D30" s="49">
        <v>172772.71</v>
      </c>
      <c r="E30" s="89">
        <v>620.8</v>
      </c>
      <c r="F30" s="81">
        <v>267.9</v>
      </c>
      <c r="G30" s="90">
        <v>667.2</v>
      </c>
      <c r="H30" s="89">
        <v>325.2</v>
      </c>
      <c r="I30" s="82">
        <v>7.6</v>
      </c>
      <c r="J30" s="91">
        <v>388.8</v>
      </c>
      <c r="K30" s="50">
        <v>128466.6</v>
      </c>
      <c r="L30" s="73">
        <v>32238.2</v>
      </c>
      <c r="M30" s="49">
        <v>173439.91</v>
      </c>
      <c r="N30" s="63">
        <f>IF(M30&lt;&gt;0,(M30-L30)/L30,0)</f>
        <v>4.37995018332289</v>
      </c>
      <c r="S30" s="46"/>
      <c r="X30" s="150" t="s">
        <v>4</v>
      </c>
      <c r="Y30" s="140">
        <v>5.5352</v>
      </c>
      <c r="Z30" s="140">
        <v>2.2056</v>
      </c>
      <c r="AA30" s="140">
        <v>4.68854</v>
      </c>
      <c r="AB30" s="150" t="s">
        <v>4</v>
      </c>
      <c r="AC30" s="133">
        <v>144.1</v>
      </c>
      <c r="AD30" s="133">
        <v>4.1</v>
      </c>
      <c r="AE30" s="133">
        <v>55.8</v>
      </c>
      <c r="AG30" s="46"/>
      <c r="AH30" s="46"/>
    </row>
    <row r="31" spans="1:34" s="58" customFormat="1" ht="12.75">
      <c r="A31" s="72" t="s">
        <v>24</v>
      </c>
      <c r="B31" s="73">
        <v>991605.7</v>
      </c>
      <c r="C31" s="73">
        <v>786639.9</v>
      </c>
      <c r="D31" s="49">
        <v>927425.32</v>
      </c>
      <c r="E31" s="89">
        <v>4258.2</v>
      </c>
      <c r="F31" s="81">
        <v>4870.4</v>
      </c>
      <c r="G31" s="90">
        <v>3139.8</v>
      </c>
      <c r="H31" s="89">
        <v>6738.8</v>
      </c>
      <c r="I31" s="82">
        <v>3968.8</v>
      </c>
      <c r="J31" s="91">
        <v>8891.44</v>
      </c>
      <c r="K31" s="50">
        <v>995863.9</v>
      </c>
      <c r="L31" s="73">
        <v>791510.3</v>
      </c>
      <c r="M31" s="49">
        <v>930565.12</v>
      </c>
      <c r="N31" s="63">
        <f aca="true" t="shared" si="2" ref="N31:N40">IF(M31&lt;&gt;0,(M31-L31)/L31,0)</f>
        <v>0.17568289382968225</v>
      </c>
      <c r="O31"/>
      <c r="P31" s="46"/>
      <c r="Q31" s="46"/>
      <c r="R31" s="46"/>
      <c r="S31" s="46"/>
      <c r="T31" s="174"/>
      <c r="U31" s="174"/>
      <c r="V31" s="70"/>
      <c r="W31" s="137"/>
      <c r="X31" s="150" t="s">
        <v>5</v>
      </c>
      <c r="Y31" s="140">
        <v>134.00179999999997</v>
      </c>
      <c r="Z31" s="140">
        <v>34.4438</v>
      </c>
      <c r="AA31" s="140">
        <v>178.12845000000002</v>
      </c>
      <c r="AB31" s="150" t="s">
        <v>5</v>
      </c>
      <c r="AC31" s="133">
        <v>469.3</v>
      </c>
      <c r="AD31" s="133">
        <v>11.7</v>
      </c>
      <c r="AE31" s="133">
        <v>444.6</v>
      </c>
      <c r="AF31" s="70"/>
      <c r="AG31" s="46"/>
      <c r="AH31" s="46"/>
    </row>
    <row r="32" spans="1:34" s="58" customFormat="1" ht="12.75">
      <c r="A32" s="72" t="s">
        <v>25</v>
      </c>
      <c r="B32" s="73">
        <v>143937.7</v>
      </c>
      <c r="C32" s="73">
        <v>284162</v>
      </c>
      <c r="D32" s="49">
        <v>171478.77</v>
      </c>
      <c r="E32" s="89">
        <v>186.7</v>
      </c>
      <c r="F32" s="81">
        <v>762.6</v>
      </c>
      <c r="G32" s="90">
        <v>2092.1</v>
      </c>
      <c r="H32" s="89">
        <v>2973.6</v>
      </c>
      <c r="I32" s="82">
        <v>3918</v>
      </c>
      <c r="J32" s="91">
        <v>2587</v>
      </c>
      <c r="K32" s="50">
        <v>144124.4</v>
      </c>
      <c r="L32" s="73">
        <v>284924.6</v>
      </c>
      <c r="M32" s="49">
        <v>173570.87</v>
      </c>
      <c r="N32" s="63">
        <f t="shared" si="2"/>
        <v>-0.39081823752670003</v>
      </c>
      <c r="O32"/>
      <c r="P32" s="46"/>
      <c r="Q32" s="46"/>
      <c r="R32" s="46"/>
      <c r="S32" s="46"/>
      <c r="T32" s="174"/>
      <c r="U32" s="174"/>
      <c r="V32" s="70"/>
      <c r="W32" s="137"/>
      <c r="X32" s="150" t="s">
        <v>6</v>
      </c>
      <c r="Y32" s="140">
        <v>1129.8657</v>
      </c>
      <c r="Z32" s="140">
        <v>825.9540999999999</v>
      </c>
      <c r="AA32" s="140">
        <v>1108.6935700000001</v>
      </c>
      <c r="AB32" s="150" t="s">
        <v>6</v>
      </c>
      <c r="AC32" s="133">
        <v>7208.1</v>
      </c>
      <c r="AD32" s="133">
        <v>3980.5</v>
      </c>
      <c r="AE32" s="133">
        <v>9336.04</v>
      </c>
      <c r="AF32" s="70"/>
      <c r="AG32" s="46"/>
      <c r="AH32" s="46"/>
    </row>
    <row r="33" spans="1:34" s="58" customFormat="1" ht="12.75">
      <c r="A33" s="72" t="s">
        <v>26</v>
      </c>
      <c r="B33" s="73">
        <v>45025.1</v>
      </c>
      <c r="C33" s="73">
        <v>111905.9</v>
      </c>
      <c r="D33" s="49">
        <v>90839.25</v>
      </c>
      <c r="E33" s="89">
        <v>0</v>
      </c>
      <c r="F33" s="81">
        <v>44.7</v>
      </c>
      <c r="G33" s="90">
        <v>1033.1</v>
      </c>
      <c r="H33" s="89">
        <v>956</v>
      </c>
      <c r="I33" s="82">
        <v>560.5</v>
      </c>
      <c r="J33" s="91">
        <v>825.52</v>
      </c>
      <c r="K33" s="50">
        <v>45025.1</v>
      </c>
      <c r="L33" s="73">
        <v>111950.6</v>
      </c>
      <c r="M33" s="49">
        <v>91872.35</v>
      </c>
      <c r="N33" s="63">
        <f t="shared" si="2"/>
        <v>-0.17934919509140637</v>
      </c>
      <c r="O33"/>
      <c r="P33" s="46"/>
      <c r="Q33" s="46"/>
      <c r="R33" s="46"/>
      <c r="S33" s="46"/>
      <c r="T33" s="174"/>
      <c r="U33" s="174"/>
      <c r="V33" s="70"/>
      <c r="W33" s="137"/>
      <c r="X33" s="150" t="s">
        <v>7</v>
      </c>
      <c r="Y33" s="140">
        <v>1273.9901</v>
      </c>
      <c r="Z33" s="140">
        <v>1110.8787</v>
      </c>
      <c r="AA33" s="140">
        <v>1282.26443</v>
      </c>
      <c r="AB33" s="150" t="s">
        <v>7</v>
      </c>
      <c r="AC33" s="133">
        <v>10181.7</v>
      </c>
      <c r="AD33" s="133">
        <v>7898.5</v>
      </c>
      <c r="AE33" s="133">
        <v>11923.04</v>
      </c>
      <c r="AF33" s="70"/>
      <c r="AG33" s="46"/>
      <c r="AH33" s="46"/>
    </row>
    <row r="34" spans="1:32" s="46" customFormat="1" ht="12.75">
      <c r="A34" s="72" t="s">
        <v>27</v>
      </c>
      <c r="B34" s="73">
        <v>57946.3</v>
      </c>
      <c r="C34" s="73">
        <v>65102.2</v>
      </c>
      <c r="D34" s="49">
        <v>41961.92</v>
      </c>
      <c r="E34" s="89">
        <v>388.6</v>
      </c>
      <c r="F34" s="81">
        <v>10.6</v>
      </c>
      <c r="G34" s="90">
        <v>0</v>
      </c>
      <c r="H34" s="89">
        <v>288.1</v>
      </c>
      <c r="I34" s="82">
        <v>548.2</v>
      </c>
      <c r="J34" s="91">
        <v>223.7</v>
      </c>
      <c r="K34" s="50">
        <v>58334.9</v>
      </c>
      <c r="L34" s="73">
        <v>65112.8</v>
      </c>
      <c r="M34" s="49">
        <v>41961.92</v>
      </c>
      <c r="N34" s="63">
        <f t="shared" si="2"/>
        <v>-0.3555503679768034</v>
      </c>
      <c r="O34"/>
      <c r="T34" s="174"/>
      <c r="U34" s="174"/>
      <c r="V34" s="70"/>
      <c r="W34" s="137"/>
      <c r="X34" s="150" t="s">
        <v>8</v>
      </c>
      <c r="Y34" s="140">
        <v>1319.0152</v>
      </c>
      <c r="Z34" s="140">
        <v>1222.8293</v>
      </c>
      <c r="AA34" s="140">
        <v>1374.13678</v>
      </c>
      <c r="AB34" s="150" t="s">
        <v>8</v>
      </c>
      <c r="AC34" s="133">
        <v>11137.7</v>
      </c>
      <c r="AD34" s="133">
        <v>8459</v>
      </c>
      <c r="AE34" s="133">
        <v>12748.56</v>
      </c>
      <c r="AF34" s="70"/>
    </row>
    <row r="35" spans="1:32" s="46" customFormat="1" ht="12.75">
      <c r="A35" s="72" t="s">
        <v>28</v>
      </c>
      <c r="B35" s="73">
        <v>54167.2</v>
      </c>
      <c r="C35" s="73">
        <v>63528.7</v>
      </c>
      <c r="D35" s="49">
        <v>78610.67</v>
      </c>
      <c r="E35" s="89">
        <v>28.6</v>
      </c>
      <c r="F35" s="81">
        <v>11</v>
      </c>
      <c r="G35" s="90">
        <v>777</v>
      </c>
      <c r="H35" s="89">
        <v>138</v>
      </c>
      <c r="I35" s="82">
        <v>190.7</v>
      </c>
      <c r="J35" s="91">
        <v>505.4</v>
      </c>
      <c r="K35" s="50">
        <v>54195.8</v>
      </c>
      <c r="L35" s="73">
        <v>63539.7</v>
      </c>
      <c r="M35" s="49">
        <v>79387.67</v>
      </c>
      <c r="N35" s="63">
        <f t="shared" si="2"/>
        <v>0.24941839511360617</v>
      </c>
      <c r="O35"/>
      <c r="T35" s="174"/>
      <c r="U35" s="174"/>
      <c r="V35" s="70"/>
      <c r="W35" s="137"/>
      <c r="X35" s="150" t="s">
        <v>9</v>
      </c>
      <c r="Y35" s="140">
        <v>1377.3501</v>
      </c>
      <c r="Z35" s="140">
        <v>1287.9421</v>
      </c>
      <c r="AA35" s="140">
        <v>1416.09869</v>
      </c>
      <c r="AB35" s="150" t="s">
        <v>9</v>
      </c>
      <c r="AC35" s="133">
        <v>11425.8</v>
      </c>
      <c r="AD35" s="133">
        <v>9007.2</v>
      </c>
      <c r="AE35" s="133">
        <v>12972.26</v>
      </c>
      <c r="AF35" s="70"/>
    </row>
    <row r="36" spans="1:32" s="46" customFormat="1" ht="12.75">
      <c r="A36" s="72" t="s">
        <v>29</v>
      </c>
      <c r="B36" s="73">
        <v>43770.9</v>
      </c>
      <c r="C36" s="73">
        <v>56098.1</v>
      </c>
      <c r="D36" s="49">
        <v>59430.61</v>
      </c>
      <c r="E36" s="89">
        <v>2436.5</v>
      </c>
      <c r="F36" s="81">
        <v>1169.9</v>
      </c>
      <c r="G36" s="90">
        <v>1249.61</v>
      </c>
      <c r="H36" s="89">
        <v>111.3</v>
      </c>
      <c r="I36" s="82">
        <v>297.6</v>
      </c>
      <c r="J36" s="91">
        <v>198.76</v>
      </c>
      <c r="K36" s="50">
        <v>46207.4</v>
      </c>
      <c r="L36" s="73">
        <v>57268</v>
      </c>
      <c r="M36" s="49">
        <v>60680.23</v>
      </c>
      <c r="N36" s="63">
        <f t="shared" si="2"/>
        <v>0.05958353705385212</v>
      </c>
      <c r="O36"/>
      <c r="T36" s="174"/>
      <c r="U36" s="174"/>
      <c r="V36" s="70"/>
      <c r="W36" s="137"/>
      <c r="X36" s="150" t="s">
        <v>10</v>
      </c>
      <c r="Y36" s="140">
        <v>1431.5458999999998</v>
      </c>
      <c r="Z36" s="140">
        <v>1351.4818</v>
      </c>
      <c r="AA36" s="140">
        <v>1495.48636</v>
      </c>
      <c r="AB36" s="150" t="s">
        <v>10</v>
      </c>
      <c r="AC36" s="133">
        <v>11563.8</v>
      </c>
      <c r="AD36" s="133">
        <v>9197.9</v>
      </c>
      <c r="AE36" s="133">
        <v>13477.66</v>
      </c>
      <c r="AF36" s="70"/>
    </row>
    <row r="37" spans="1:32" s="46" customFormat="1" ht="12.75">
      <c r="A37" s="72" t="s">
        <v>30</v>
      </c>
      <c r="B37" s="73">
        <v>51337.4</v>
      </c>
      <c r="C37" s="73">
        <v>35933.5</v>
      </c>
      <c r="D37" s="49">
        <v>61541.66</v>
      </c>
      <c r="E37" s="89">
        <v>716.8</v>
      </c>
      <c r="F37" s="81">
        <v>840.2</v>
      </c>
      <c r="G37" s="90">
        <v>138.6</v>
      </c>
      <c r="H37" s="89">
        <v>363.8</v>
      </c>
      <c r="I37" s="82">
        <v>135.8</v>
      </c>
      <c r="J37" s="91">
        <v>394.9</v>
      </c>
      <c r="K37" s="50">
        <v>52054.2</v>
      </c>
      <c r="L37" s="73">
        <v>36773.7</v>
      </c>
      <c r="M37" s="49">
        <v>61680.26</v>
      </c>
      <c r="N37" s="63">
        <f t="shared" si="2"/>
        <v>0.6772927391043058</v>
      </c>
      <c r="O37"/>
      <c r="T37" s="174"/>
      <c r="U37" s="174"/>
      <c r="V37" s="70"/>
      <c r="W37" s="137"/>
      <c r="X37" s="150" t="s">
        <v>35</v>
      </c>
      <c r="Y37" s="140">
        <v>1477.7533</v>
      </c>
      <c r="Z37" s="140">
        <v>1408.7498</v>
      </c>
      <c r="AA37" s="140">
        <v>1556.16659</v>
      </c>
      <c r="AB37" s="150" t="s">
        <v>35</v>
      </c>
      <c r="AC37" s="133">
        <v>11675.1</v>
      </c>
      <c r="AD37" s="133">
        <v>9495.5</v>
      </c>
      <c r="AE37" s="133">
        <v>13676.42</v>
      </c>
      <c r="AF37" s="70"/>
    </row>
    <row r="38" spans="1:34" s="46" customFormat="1" ht="12.75">
      <c r="A38" s="72" t="s">
        <v>31</v>
      </c>
      <c r="B38" s="73">
        <v>39196.8</v>
      </c>
      <c r="C38" s="73">
        <v>30330.9</v>
      </c>
      <c r="D38" s="49">
        <v>41689.03</v>
      </c>
      <c r="E38" s="89">
        <v>0</v>
      </c>
      <c r="F38" s="81">
        <v>0</v>
      </c>
      <c r="G38" s="90">
        <v>7</v>
      </c>
      <c r="H38" s="89">
        <v>271.1</v>
      </c>
      <c r="I38" s="82">
        <v>48.3</v>
      </c>
      <c r="J38" s="91">
        <v>282.34</v>
      </c>
      <c r="K38" s="50">
        <v>39196.8</v>
      </c>
      <c r="L38" s="73">
        <v>30330.9</v>
      </c>
      <c r="M38" s="49">
        <v>41696.03</v>
      </c>
      <c r="N38" s="63">
        <f t="shared" si="2"/>
        <v>0.3747046741112198</v>
      </c>
      <c r="O38"/>
      <c r="T38" s="174"/>
      <c r="U38" s="174"/>
      <c r="V38" s="70"/>
      <c r="W38" s="137"/>
      <c r="X38" s="151" t="s">
        <v>11</v>
      </c>
      <c r="Y38" s="140">
        <v>1529.8075</v>
      </c>
      <c r="Z38" s="140">
        <v>1445.5235</v>
      </c>
      <c r="AA38" s="140">
        <v>1617.8468500000001</v>
      </c>
      <c r="AB38" s="151" t="s">
        <v>11</v>
      </c>
      <c r="AC38" s="133">
        <v>12038.9</v>
      </c>
      <c r="AD38" s="133">
        <v>9631.3</v>
      </c>
      <c r="AE38" s="133">
        <v>14071.32</v>
      </c>
      <c r="AF38" s="70"/>
      <c r="AG38" s="58"/>
      <c r="AH38" s="58"/>
    </row>
    <row r="39" spans="1:32" s="46" customFormat="1" ht="12.75" customHeight="1">
      <c r="A39" s="72" t="s">
        <v>32</v>
      </c>
      <c r="B39" s="73">
        <v>31485.4</v>
      </c>
      <c r="C39" s="73">
        <v>31077.3</v>
      </c>
      <c r="D39" s="49">
        <v>30650.75</v>
      </c>
      <c r="E39" s="89">
        <v>0</v>
      </c>
      <c r="F39" s="81">
        <v>936.6</v>
      </c>
      <c r="G39" s="90">
        <v>0</v>
      </c>
      <c r="H39" s="89">
        <v>356.9</v>
      </c>
      <c r="I39" s="82">
        <v>68.2</v>
      </c>
      <c r="J39" s="91">
        <v>336.29</v>
      </c>
      <c r="K39" s="50">
        <v>31485.4</v>
      </c>
      <c r="L39" s="73">
        <v>32013.9</v>
      </c>
      <c r="M39" s="49">
        <v>30650.75</v>
      </c>
      <c r="N39" s="63">
        <f t="shared" si="2"/>
        <v>-0.042579941837764264</v>
      </c>
      <c r="O39"/>
      <c r="S39" s="58"/>
      <c r="T39" s="174"/>
      <c r="U39" s="174"/>
      <c r="V39" s="70"/>
      <c r="W39" s="137"/>
      <c r="X39" s="150" t="s">
        <v>36</v>
      </c>
      <c r="Y39" s="140">
        <v>1569.0043</v>
      </c>
      <c r="Z39" s="140">
        <v>1475.8544</v>
      </c>
      <c r="AA39" s="140">
        <v>1659.54288</v>
      </c>
      <c r="AB39" s="150" t="s">
        <v>36</v>
      </c>
      <c r="AC39" s="133">
        <v>12310</v>
      </c>
      <c r="AD39" s="133">
        <v>9679.6</v>
      </c>
      <c r="AE39" s="133">
        <v>14353.66</v>
      </c>
      <c r="AF39" s="70"/>
    </row>
    <row r="40" spans="1:32" s="46" customFormat="1" ht="12.75">
      <c r="A40" s="72" t="s">
        <v>33</v>
      </c>
      <c r="B40" s="73">
        <v>25200.9</v>
      </c>
      <c r="C40" s="73">
        <v>22490.27</v>
      </c>
      <c r="D40" s="49">
        <v>12094.21</v>
      </c>
      <c r="E40" s="89">
        <v>0</v>
      </c>
      <c r="F40" s="81">
        <v>0</v>
      </c>
      <c r="G40" s="90">
        <v>1.1</v>
      </c>
      <c r="H40" s="89">
        <v>221</v>
      </c>
      <c r="I40" s="82">
        <v>45.3</v>
      </c>
      <c r="J40" s="91">
        <v>220.4</v>
      </c>
      <c r="K40" s="50">
        <v>25200.9</v>
      </c>
      <c r="L40" s="73">
        <v>22490.27</v>
      </c>
      <c r="M40" s="49">
        <v>12095.31</v>
      </c>
      <c r="N40" s="63">
        <f t="shared" si="2"/>
        <v>-0.46219809722159855</v>
      </c>
      <c r="O40"/>
      <c r="T40" s="174"/>
      <c r="U40" s="174"/>
      <c r="V40" s="70"/>
      <c r="W40" s="137"/>
      <c r="X40" s="150" t="s">
        <v>12</v>
      </c>
      <c r="Y40" s="140">
        <v>1600.4896999999999</v>
      </c>
      <c r="Z40" s="140">
        <v>1507.8683</v>
      </c>
      <c r="AA40" s="140">
        <v>1690.19362</v>
      </c>
      <c r="AB40" s="150" t="s">
        <v>12</v>
      </c>
      <c r="AC40" s="133">
        <v>12666.9</v>
      </c>
      <c r="AD40" s="133">
        <v>9747.8</v>
      </c>
      <c r="AE40" s="133">
        <v>14689.95</v>
      </c>
      <c r="AF40" s="70"/>
    </row>
    <row r="41" spans="1:32" s="46" customFormat="1" ht="12.75">
      <c r="A41" s="86" t="str">
        <f>A21</f>
        <v>total 30/05</v>
      </c>
      <c r="B41" s="87">
        <v>1616944.3</v>
      </c>
      <c r="C41" s="87">
        <v>1521444.67</v>
      </c>
      <c r="D41" s="87">
        <v>1692158.62</v>
      </c>
      <c r="E41" s="87">
        <v>8746.3</v>
      </c>
      <c r="F41" s="87">
        <v>8913.9</v>
      </c>
      <c r="G41" s="87">
        <v>10130.31</v>
      </c>
      <c r="H41" s="87">
        <v>12887.9</v>
      </c>
      <c r="I41" s="87">
        <v>9793.1</v>
      </c>
      <c r="J41" s="87">
        <v>14910.35</v>
      </c>
      <c r="K41" s="87">
        <v>1625690.6</v>
      </c>
      <c r="L41" s="87">
        <v>1530358.57</v>
      </c>
      <c r="M41" s="87">
        <v>1702288.93</v>
      </c>
      <c r="N41" s="88">
        <f>(M41-L41)/L41</f>
        <v>0.11234645485730829</v>
      </c>
      <c r="O41" s="47"/>
      <c r="T41" s="174"/>
      <c r="U41" s="174"/>
      <c r="V41" s="70"/>
      <c r="W41" s="137"/>
      <c r="X41" s="137" t="s">
        <v>13</v>
      </c>
      <c r="Y41" s="140">
        <v>1625.6906000000001</v>
      </c>
      <c r="Z41" s="140">
        <v>1530.35857</v>
      </c>
      <c r="AA41" s="140">
        <v>1702.28893</v>
      </c>
      <c r="AB41" s="138" t="s">
        <v>13</v>
      </c>
      <c r="AC41" s="133">
        <v>12887.9</v>
      </c>
      <c r="AD41" s="133">
        <v>9793.1</v>
      </c>
      <c r="AE41" s="133">
        <v>14910.35</v>
      </c>
      <c r="AF41" s="70"/>
    </row>
    <row r="42" spans="1:32" s="46" customFormat="1" ht="13.5" thickBot="1">
      <c r="A42" s="78" t="str">
        <f>A22</f>
        <v>total 30/06</v>
      </c>
      <c r="B42" s="94">
        <v>1616944.3</v>
      </c>
      <c r="C42" s="95">
        <v>1521444.67</v>
      </c>
      <c r="D42" s="95"/>
      <c r="E42" s="96">
        <v>8746.3</v>
      </c>
      <c r="F42" s="96">
        <v>8913.9</v>
      </c>
      <c r="G42" s="96"/>
      <c r="H42" s="96">
        <v>12887.9</v>
      </c>
      <c r="I42" s="97">
        <v>9793.1</v>
      </c>
      <c r="J42" s="97"/>
      <c r="K42" s="98">
        <v>1625690.6</v>
      </c>
      <c r="L42" s="95">
        <v>1530358.57</v>
      </c>
      <c r="M42" s="95"/>
      <c r="N42" s="88"/>
      <c r="O42"/>
      <c r="T42" s="174"/>
      <c r="U42" s="174"/>
      <c r="V42" s="70"/>
      <c r="W42" s="141"/>
      <c r="X42" s="137"/>
      <c r="Y42" s="138"/>
      <c r="Z42" s="138"/>
      <c r="AA42" s="138"/>
      <c r="AB42" s="138"/>
      <c r="AC42" s="134"/>
      <c r="AD42" s="134"/>
      <c r="AE42" s="134"/>
      <c r="AF42" s="70"/>
    </row>
    <row r="43" spans="1:34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S43" s="46"/>
      <c r="AG43" s="46"/>
      <c r="AH43" s="46"/>
    </row>
    <row r="44" spans="1:34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S44" s="46"/>
      <c r="AG44" s="46"/>
      <c r="AH44" s="46"/>
    </row>
    <row r="45" spans="1:34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S45" s="46"/>
      <c r="AG45" s="46"/>
      <c r="AH45" s="46"/>
    </row>
    <row r="46" spans="1:34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S46" s="46"/>
      <c r="AG46" s="46"/>
      <c r="AH46" s="46"/>
    </row>
    <row r="47" spans="1:34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/>
      <c r="P47" s="46"/>
      <c r="Q47" s="46"/>
      <c r="R47" s="46"/>
      <c r="S47" s="46"/>
      <c r="T47" s="174"/>
      <c r="U47" s="174"/>
      <c r="V47" s="70"/>
      <c r="W47" s="137"/>
      <c r="X47" s="137"/>
      <c r="Y47" s="138"/>
      <c r="Z47" s="138"/>
      <c r="AA47" s="138"/>
      <c r="AB47" s="138"/>
      <c r="AC47" s="133"/>
      <c r="AD47" s="134"/>
      <c r="AE47" s="134"/>
      <c r="AF47" s="70"/>
      <c r="AG47" s="46"/>
      <c r="AH47" s="46"/>
    </row>
    <row r="48" spans="1:34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174"/>
      <c r="U48" s="174"/>
      <c r="V48" s="70"/>
      <c r="W48" s="137"/>
      <c r="X48" s="137"/>
      <c r="Y48" s="138"/>
      <c r="Z48" s="138"/>
      <c r="AA48" s="138"/>
      <c r="AB48" s="138"/>
      <c r="AC48" s="71"/>
      <c r="AD48" s="134"/>
      <c r="AE48" s="134"/>
      <c r="AF48" s="70"/>
      <c r="AG48" s="171"/>
      <c r="AH48" s="171"/>
    </row>
    <row r="49" spans="1:34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T49" s="174"/>
      <c r="U49" s="174"/>
      <c r="V49" s="70"/>
      <c r="W49" s="137"/>
      <c r="X49" s="137"/>
      <c r="Y49" s="138"/>
      <c r="Z49" s="138"/>
      <c r="AA49" s="138"/>
      <c r="AB49" s="138"/>
      <c r="AC49" s="133"/>
      <c r="AD49" s="134"/>
      <c r="AE49" s="134"/>
      <c r="AF49" s="70"/>
      <c r="AG49" s="171"/>
      <c r="AH49" s="171"/>
    </row>
    <row r="50" spans="1:34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T50" s="174"/>
      <c r="U50" s="174"/>
      <c r="V50" s="70"/>
      <c r="W50" s="137"/>
      <c r="X50" s="137"/>
      <c r="Y50" s="138"/>
      <c r="Z50" s="138"/>
      <c r="AA50" s="138"/>
      <c r="AB50" s="138"/>
      <c r="AC50" s="133"/>
      <c r="AD50" s="134"/>
      <c r="AE50" s="134"/>
      <c r="AF50" s="70"/>
      <c r="AG50" s="171"/>
      <c r="AH50" s="171"/>
    </row>
    <row r="51" spans="1:34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T51" s="174"/>
      <c r="U51" s="174"/>
      <c r="V51" s="70"/>
      <c r="W51" s="137"/>
      <c r="X51" s="137"/>
      <c r="Y51" s="138"/>
      <c r="Z51" s="138"/>
      <c r="AA51" s="138"/>
      <c r="AB51" s="138"/>
      <c r="AC51" s="133"/>
      <c r="AD51" s="134"/>
      <c r="AE51" s="134"/>
      <c r="AF51" s="70"/>
      <c r="AG51" s="171"/>
      <c r="AH51" s="171"/>
    </row>
    <row r="52" spans="1:34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T52" s="174"/>
      <c r="U52" s="174"/>
      <c r="V52" s="70"/>
      <c r="W52" s="137"/>
      <c r="X52" s="137"/>
      <c r="Y52" s="138"/>
      <c r="Z52" s="138"/>
      <c r="AA52" s="138"/>
      <c r="AB52" s="138"/>
      <c r="AC52" s="133"/>
      <c r="AD52" s="134"/>
      <c r="AE52" s="134"/>
      <c r="AF52" s="70"/>
      <c r="AG52" s="171"/>
      <c r="AH52" s="171"/>
    </row>
    <row r="53" spans="1:34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T53" s="174"/>
      <c r="U53" s="174"/>
      <c r="V53" s="70"/>
      <c r="W53" s="137"/>
      <c r="X53" s="137"/>
      <c r="Y53" s="138"/>
      <c r="Z53" s="138"/>
      <c r="AA53" s="138"/>
      <c r="AB53" s="138"/>
      <c r="AC53" s="133"/>
      <c r="AD53" s="134"/>
      <c r="AE53" s="134"/>
      <c r="AF53" s="70"/>
      <c r="AG53" s="171"/>
      <c r="AH53" s="171"/>
    </row>
    <row r="54" spans="1:34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T54" s="174"/>
      <c r="U54" s="174"/>
      <c r="V54" s="70"/>
      <c r="W54" s="137"/>
      <c r="X54" s="137"/>
      <c r="Y54" s="138"/>
      <c r="Z54" s="138"/>
      <c r="AA54" s="138"/>
      <c r="AB54" s="138"/>
      <c r="AC54" s="133"/>
      <c r="AD54" s="134"/>
      <c r="AE54" s="134"/>
      <c r="AF54" s="70"/>
      <c r="AG54" s="171"/>
      <c r="AH54" s="171"/>
    </row>
    <row r="55" spans="1:34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T55" s="174"/>
      <c r="U55" s="174"/>
      <c r="V55" s="70"/>
      <c r="W55" s="137"/>
      <c r="X55" s="137"/>
      <c r="Y55" s="138"/>
      <c r="Z55" s="138"/>
      <c r="AA55" s="138"/>
      <c r="AB55" s="138"/>
      <c r="AC55" s="133"/>
      <c r="AD55" s="134"/>
      <c r="AE55" s="134"/>
      <c r="AF55" s="70"/>
      <c r="AG55" s="171"/>
      <c r="AH55" s="171"/>
    </row>
    <row r="56" spans="1:34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T56" s="174"/>
      <c r="U56" s="174"/>
      <c r="V56" s="70"/>
      <c r="W56" s="137"/>
      <c r="X56" s="137"/>
      <c r="Y56" s="138"/>
      <c r="Z56" s="138"/>
      <c r="AA56" s="138"/>
      <c r="AB56" s="138"/>
      <c r="AC56" s="133"/>
      <c r="AD56" s="134"/>
      <c r="AE56" s="134"/>
      <c r="AF56" s="70"/>
      <c r="AG56" s="171"/>
      <c r="AH56" s="171"/>
    </row>
    <row r="57" spans="1:34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T57" s="174"/>
      <c r="U57" s="174"/>
      <c r="V57" s="70"/>
      <c r="W57" s="137"/>
      <c r="X57" s="137"/>
      <c r="Y57" s="138"/>
      <c r="Z57" s="138"/>
      <c r="AA57" s="138"/>
      <c r="AB57" s="138"/>
      <c r="AC57" s="133"/>
      <c r="AD57" s="134"/>
      <c r="AE57" s="134"/>
      <c r="AF57" s="70"/>
      <c r="AG57" s="171"/>
      <c r="AH57" s="171"/>
    </row>
    <row r="58" spans="1:34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T58" s="174"/>
      <c r="U58" s="174"/>
      <c r="V58" s="70"/>
      <c r="W58" s="137"/>
      <c r="X58" s="137"/>
      <c r="Y58" s="138"/>
      <c r="Z58" s="138"/>
      <c r="AA58" s="138"/>
      <c r="AB58" s="138"/>
      <c r="AC58" s="133"/>
      <c r="AD58" s="134"/>
      <c r="AE58" s="134"/>
      <c r="AF58" s="70"/>
      <c r="AG58" s="171"/>
      <c r="AH58" s="171"/>
    </row>
    <row r="59" spans="1:34" s="46" customFormat="1" ht="15">
      <c r="A59" s="40"/>
      <c r="B59" s="40"/>
      <c r="C59" s="21"/>
      <c r="D59" s="40"/>
      <c r="E59" s="40"/>
      <c r="F59" s="40"/>
      <c r="G59" s="205"/>
      <c r="H59" s="205"/>
      <c r="I59" s="205"/>
      <c r="J59" s="38"/>
      <c r="K59" s="38"/>
      <c r="L59" s="38"/>
      <c r="M59" s="25"/>
      <c r="N59" s="25"/>
      <c r="O59"/>
      <c r="P59" s="58"/>
      <c r="Q59" s="58"/>
      <c r="R59" s="58"/>
      <c r="T59" s="174"/>
      <c r="U59" s="174"/>
      <c r="V59" s="70"/>
      <c r="W59" s="137"/>
      <c r="X59" s="137"/>
      <c r="Y59" s="138"/>
      <c r="Z59" s="138"/>
      <c r="AA59" s="138"/>
      <c r="AB59" s="138"/>
      <c r="AC59" s="133"/>
      <c r="AD59" s="134"/>
      <c r="AE59" s="134"/>
      <c r="AF59" s="70"/>
      <c r="AG59" s="171"/>
      <c r="AH59" s="171"/>
    </row>
    <row r="60" spans="1:34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8"/>
      <c r="Q60" s="58"/>
      <c r="R60" s="58"/>
      <c r="T60" s="174"/>
      <c r="U60" s="174"/>
      <c r="V60" s="70"/>
      <c r="W60" s="137"/>
      <c r="X60" s="137"/>
      <c r="Y60" s="138"/>
      <c r="Z60" s="138"/>
      <c r="AA60" s="138"/>
      <c r="AB60" s="138"/>
      <c r="AC60" s="134"/>
      <c r="AD60" s="134"/>
      <c r="AE60" s="134"/>
      <c r="AF60" s="70"/>
      <c r="AG60" s="171"/>
      <c r="AH60" s="171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X61" s="143"/>
      <c r="Y61" s="140"/>
      <c r="Z61" s="140"/>
      <c r="AA61" s="140"/>
      <c r="AB61" s="140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201"/>
      <c r="N69" s="20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205"/>
      <c r="H73" s="205"/>
      <c r="I73" s="205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01">
        <f ca="1">NOW()</f>
        <v>41120.417154166666</v>
      </c>
      <c r="N79" s="20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7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A1:N1"/>
    <mergeCell ref="A3:N3"/>
    <mergeCell ref="G73:I73"/>
    <mergeCell ref="M69:N69"/>
    <mergeCell ref="E27:G27"/>
    <mergeCell ref="K27:N27"/>
    <mergeCell ref="M79:N79"/>
    <mergeCell ref="A5:N5"/>
    <mergeCell ref="E7:G7"/>
    <mergeCell ref="H7:J7"/>
    <mergeCell ref="K7:N7"/>
    <mergeCell ref="A25:N25"/>
    <mergeCell ref="H27:J27"/>
    <mergeCell ref="G59:I5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showGridLines="0" showZeros="0" zoomScale="80" zoomScaleNormal="80" workbookViewId="0" topLeftCell="A25">
      <selection activeCell="S48" sqref="S48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8.140625" style="2" customWidth="1"/>
    <col min="4" max="4" width="8.140625" style="8" bestFit="1" customWidth="1"/>
    <col min="5" max="5" width="6.7109375" style="8" customWidth="1"/>
    <col min="6" max="6" width="6.7109375" style="2" customWidth="1"/>
    <col min="7" max="7" width="6.7109375" style="10" customWidth="1"/>
    <col min="8" max="8" width="6.8515625" style="10" customWidth="1"/>
    <col min="9" max="9" width="7.14062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8.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8515625" style="0" customWidth="1"/>
    <col min="19" max="21" width="11.421875" style="37" customWidth="1"/>
    <col min="22" max="23" width="11.421875" style="172" customWidth="1"/>
    <col min="24" max="24" width="11.421875" style="176" customWidth="1"/>
    <col min="25" max="33" width="11.421875" style="134" customWidth="1"/>
    <col min="34" max="34" width="11.421875" style="70" customWidth="1"/>
    <col min="35" max="35" width="11.421875" style="185" customWidth="1"/>
    <col min="36" max="36" width="11.421875" style="173" customWidth="1"/>
  </cols>
  <sheetData>
    <row r="1" spans="1:36" ht="31.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V1" s="59"/>
      <c r="W1" s="59"/>
      <c r="AJ1" s="46"/>
    </row>
    <row r="2" spans="1:36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  <c r="V2" s="59"/>
      <c r="W2" s="59"/>
      <c r="AJ2" s="46"/>
    </row>
    <row r="3" spans="1:36" ht="22.5">
      <c r="A3" s="207" t="str">
        <f>'colza-tournesol'!$A$3</f>
        <v>situation provisoire au 31 juin  récolte 2009 à 2011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V3" s="59"/>
      <c r="W3" s="59"/>
      <c r="AJ3" s="46"/>
    </row>
    <row r="4" spans="1:36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59"/>
      <c r="W4" s="59"/>
      <c r="AJ4" s="46"/>
    </row>
    <row r="5" spans="1:36" ht="23.25">
      <c r="A5" s="202" t="s">
        <v>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52"/>
      <c r="V5" s="59"/>
      <c r="W5" s="59"/>
      <c r="AJ5" s="46"/>
    </row>
    <row r="6" spans="3:36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V6" s="59"/>
      <c r="W6" s="59"/>
      <c r="AA6" s="71"/>
      <c r="AB6" s="71"/>
      <c r="AC6" s="71"/>
      <c r="AD6" s="71"/>
      <c r="AE6" s="71"/>
      <c r="AF6" s="71"/>
      <c r="AJ6" s="171"/>
    </row>
    <row r="7" spans="1:36" ht="15">
      <c r="A7" s="79"/>
      <c r="B7" s="79"/>
      <c r="C7" s="80" t="s">
        <v>15</v>
      </c>
      <c r="D7" s="80"/>
      <c r="E7" s="203" t="s">
        <v>16</v>
      </c>
      <c r="F7" s="203"/>
      <c r="G7" s="203"/>
      <c r="H7" s="204" t="s">
        <v>34</v>
      </c>
      <c r="I7" s="204"/>
      <c r="J7" s="204"/>
      <c r="K7" s="204" t="s">
        <v>46</v>
      </c>
      <c r="L7" s="204"/>
      <c r="M7" s="204"/>
      <c r="N7" s="204"/>
      <c r="O7" s="60"/>
      <c r="V7" s="170"/>
      <c r="W7" s="170"/>
      <c r="AA7" s="71" t="s">
        <v>2</v>
      </c>
      <c r="AB7" s="71"/>
      <c r="AC7" s="71"/>
      <c r="AD7" s="71"/>
      <c r="AE7" s="71"/>
      <c r="AF7" s="71"/>
      <c r="AJ7" s="171"/>
    </row>
    <row r="8" spans="1:36" ht="17.25" customHeight="1">
      <c r="A8" s="77" t="s">
        <v>22</v>
      </c>
      <c r="B8" s="144">
        <f>'colza-tournesol'!B8</f>
        <v>2009</v>
      </c>
      <c r="C8" s="144">
        <f>'colza-tournesol'!C8</f>
        <v>2010</v>
      </c>
      <c r="D8" s="147">
        <f>'colza-tournesol'!D8</f>
        <v>2011</v>
      </c>
      <c r="E8" s="144">
        <f>B8</f>
        <v>2009</v>
      </c>
      <c r="F8" s="144">
        <f>C8</f>
        <v>2010</v>
      </c>
      <c r="G8" s="147">
        <f>D8</f>
        <v>2011</v>
      </c>
      <c r="H8" s="144">
        <f>B8</f>
        <v>2009</v>
      </c>
      <c r="I8" s="144">
        <f>C8</f>
        <v>2010</v>
      </c>
      <c r="J8" s="147">
        <f>D8</f>
        <v>2011</v>
      </c>
      <c r="K8" s="144">
        <f>B8</f>
        <v>2009</v>
      </c>
      <c r="L8" s="144">
        <f>C8</f>
        <v>2010</v>
      </c>
      <c r="M8" s="147">
        <f>D8</f>
        <v>2011</v>
      </c>
      <c r="N8" s="146" t="s">
        <v>3</v>
      </c>
      <c r="O8" s="45"/>
      <c r="V8" s="170"/>
      <c r="W8" s="170"/>
      <c r="AA8" s="162">
        <v>2009</v>
      </c>
      <c r="AB8" s="162">
        <v>2010</v>
      </c>
      <c r="AC8" s="162">
        <v>2011</v>
      </c>
      <c r="AD8" s="163"/>
      <c r="AE8" s="71" t="s">
        <v>47</v>
      </c>
      <c r="AF8" s="71" t="s">
        <v>49</v>
      </c>
      <c r="AG8" s="71" t="s">
        <v>50</v>
      </c>
      <c r="AJ8" s="171"/>
    </row>
    <row r="9" spans="1:36" ht="12.75">
      <c r="A9" s="72" t="s">
        <v>21</v>
      </c>
      <c r="B9" s="73">
        <v>20.3</v>
      </c>
      <c r="C9" s="73">
        <v>369.7</v>
      </c>
      <c r="D9" s="120">
        <v>613.29</v>
      </c>
      <c r="E9" s="73">
        <v>0</v>
      </c>
      <c r="F9" s="73">
        <v>0</v>
      </c>
      <c r="G9" s="73">
        <v>0</v>
      </c>
      <c r="H9" s="127">
        <v>15.2</v>
      </c>
      <c r="I9" s="128">
        <v>325.8</v>
      </c>
      <c r="J9" s="118">
        <v>40.39</v>
      </c>
      <c r="K9" s="50">
        <v>20.3</v>
      </c>
      <c r="L9" s="50">
        <v>369.7</v>
      </c>
      <c r="M9" s="50">
        <v>613.29</v>
      </c>
      <c r="N9" s="63">
        <f>IF(M9&lt;&gt;0,(M9-L9)/L9,0)</f>
        <v>0.658885582905058</v>
      </c>
      <c r="O9" s="51"/>
      <c r="V9" s="170"/>
      <c r="W9" s="170"/>
      <c r="Z9" s="163" t="s">
        <v>4</v>
      </c>
      <c r="AA9" s="133">
        <v>20.3</v>
      </c>
      <c r="AB9" s="133">
        <v>369.7</v>
      </c>
      <c r="AC9" s="133">
        <v>613.29</v>
      </c>
      <c r="AD9" s="163" t="s">
        <v>4</v>
      </c>
      <c r="AE9" s="133">
        <v>15.2</v>
      </c>
      <c r="AF9" s="133">
        <v>325.8</v>
      </c>
      <c r="AG9" s="133">
        <v>40.39</v>
      </c>
      <c r="AJ9" s="46"/>
    </row>
    <row r="10" spans="1:36" ht="12.75">
      <c r="A10" s="72" t="s">
        <v>23</v>
      </c>
      <c r="B10" s="73">
        <v>3915.7</v>
      </c>
      <c r="C10" s="73">
        <v>774</v>
      </c>
      <c r="D10" s="120">
        <v>2017.22</v>
      </c>
      <c r="E10" s="73">
        <v>485.3</v>
      </c>
      <c r="F10" s="73">
        <v>59.8</v>
      </c>
      <c r="G10" s="73">
        <v>0</v>
      </c>
      <c r="H10" s="127">
        <v>211.4</v>
      </c>
      <c r="I10" s="128">
        <v>116.8</v>
      </c>
      <c r="J10" s="118">
        <v>75</v>
      </c>
      <c r="K10" s="50">
        <v>4401</v>
      </c>
      <c r="L10" s="50">
        <v>833.8</v>
      </c>
      <c r="M10" s="50">
        <v>2017.22</v>
      </c>
      <c r="N10" s="63"/>
      <c r="O10" s="51"/>
      <c r="V10" s="59"/>
      <c r="W10" s="59"/>
      <c r="Z10" s="163" t="s">
        <v>5</v>
      </c>
      <c r="AA10" s="133">
        <v>4421.3</v>
      </c>
      <c r="AB10" s="133">
        <v>1203.5</v>
      </c>
      <c r="AC10" s="133">
        <v>2630.51</v>
      </c>
      <c r="AD10" s="163" t="s">
        <v>5</v>
      </c>
      <c r="AE10" s="133">
        <v>226.6</v>
      </c>
      <c r="AF10" s="133">
        <v>442.6</v>
      </c>
      <c r="AG10" s="133">
        <v>115.39</v>
      </c>
      <c r="AJ10" s="46"/>
    </row>
    <row r="11" spans="1:36" s="58" customFormat="1" ht="12.75">
      <c r="A11" s="72" t="s">
        <v>24</v>
      </c>
      <c r="B11" s="73">
        <v>35979.7</v>
      </c>
      <c r="C11" s="73">
        <v>30974.8</v>
      </c>
      <c r="D11" s="120">
        <v>36531.75</v>
      </c>
      <c r="E11" s="73">
        <v>1451</v>
      </c>
      <c r="F11" s="73">
        <v>2167.4</v>
      </c>
      <c r="G11" s="73">
        <v>2370.3</v>
      </c>
      <c r="H11" s="127">
        <v>811.7</v>
      </c>
      <c r="I11" s="128">
        <v>974.7</v>
      </c>
      <c r="J11" s="118">
        <v>1038.37</v>
      </c>
      <c r="K11" s="50">
        <v>37430.7</v>
      </c>
      <c r="L11" s="50">
        <v>33142.2</v>
      </c>
      <c r="M11" s="50">
        <v>38902.05</v>
      </c>
      <c r="N11" s="63">
        <f aca="true" t="shared" si="0" ref="N11:N20">IF(M11&lt;&gt;0,(M11-L11)/L11,0)</f>
        <v>0.17379202346253436</v>
      </c>
      <c r="O11" s="51"/>
      <c r="P11"/>
      <c r="Q11" s="46"/>
      <c r="R11" s="46"/>
      <c r="S11" s="59"/>
      <c r="T11" s="59"/>
      <c r="U11" s="59"/>
      <c r="V11" s="59"/>
      <c r="W11" s="59"/>
      <c r="X11" s="176"/>
      <c r="Y11" s="134"/>
      <c r="Z11" s="163" t="s">
        <v>6</v>
      </c>
      <c r="AA11" s="133">
        <v>41852</v>
      </c>
      <c r="AB11" s="133">
        <v>34345.7</v>
      </c>
      <c r="AC11" s="133">
        <v>41532.56</v>
      </c>
      <c r="AD11" s="163" t="s">
        <v>6</v>
      </c>
      <c r="AE11" s="133">
        <v>1038.3</v>
      </c>
      <c r="AF11" s="133">
        <v>1417.3</v>
      </c>
      <c r="AG11" s="133">
        <v>1153.76</v>
      </c>
      <c r="AH11" s="70"/>
      <c r="AI11" s="185"/>
      <c r="AJ11" s="46"/>
    </row>
    <row r="12" spans="1:36" s="58" customFormat="1" ht="12.75">
      <c r="A12" s="72" t="s">
        <v>25</v>
      </c>
      <c r="B12" s="73">
        <v>27291.4</v>
      </c>
      <c r="C12" s="73">
        <v>51450.2</v>
      </c>
      <c r="D12" s="120">
        <v>39937.8</v>
      </c>
      <c r="E12" s="73">
        <v>1365.6</v>
      </c>
      <c r="F12" s="73">
        <v>2222.3</v>
      </c>
      <c r="G12" s="73">
        <v>1427.7</v>
      </c>
      <c r="H12" s="127">
        <v>4572.8</v>
      </c>
      <c r="I12" s="128">
        <v>5150.3</v>
      </c>
      <c r="J12" s="118">
        <v>6813.48</v>
      </c>
      <c r="K12" s="50">
        <v>28657</v>
      </c>
      <c r="L12" s="50">
        <v>53672.5</v>
      </c>
      <c r="M12" s="50">
        <v>41365.5</v>
      </c>
      <c r="N12" s="63">
        <f t="shared" si="0"/>
        <v>-0.22929805766453956</v>
      </c>
      <c r="O12" s="51"/>
      <c r="P12"/>
      <c r="Q12" s="46"/>
      <c r="R12" s="46"/>
      <c r="S12" s="59"/>
      <c r="T12" s="59"/>
      <c r="U12" s="59"/>
      <c r="V12" s="59"/>
      <c r="W12" s="59"/>
      <c r="X12" s="176"/>
      <c r="Y12" s="134"/>
      <c r="Z12" s="163" t="s">
        <v>7</v>
      </c>
      <c r="AA12" s="133">
        <v>70509</v>
      </c>
      <c r="AB12" s="133">
        <v>88018.2</v>
      </c>
      <c r="AC12" s="133">
        <v>82898.07</v>
      </c>
      <c r="AD12" s="163" t="s">
        <v>7</v>
      </c>
      <c r="AE12" s="133">
        <v>5611.1</v>
      </c>
      <c r="AF12" s="133">
        <v>6567.6</v>
      </c>
      <c r="AG12" s="133">
        <v>7967.24</v>
      </c>
      <c r="AH12" s="70"/>
      <c r="AI12" s="185"/>
      <c r="AJ12" s="46"/>
    </row>
    <row r="13" spans="1:36" s="58" customFormat="1" ht="12.75">
      <c r="A13" s="72" t="s">
        <v>26</v>
      </c>
      <c r="B13" s="73">
        <v>5575.5</v>
      </c>
      <c r="C13" s="73">
        <v>7981.6</v>
      </c>
      <c r="D13" s="120">
        <v>6747.47</v>
      </c>
      <c r="E13" s="73">
        <v>65.3</v>
      </c>
      <c r="F13" s="73">
        <v>662.2</v>
      </c>
      <c r="G13" s="73">
        <v>402.2</v>
      </c>
      <c r="H13" s="127">
        <v>1722.9</v>
      </c>
      <c r="I13" s="128">
        <v>1989.3</v>
      </c>
      <c r="J13" s="118">
        <v>1471.67</v>
      </c>
      <c r="K13" s="50">
        <v>5640.8</v>
      </c>
      <c r="L13" s="50">
        <v>8643.8</v>
      </c>
      <c r="M13" s="50">
        <v>7149.67</v>
      </c>
      <c r="N13" s="63">
        <f t="shared" si="0"/>
        <v>-0.1728556884703486</v>
      </c>
      <c r="O13" s="51"/>
      <c r="P13"/>
      <c r="Q13" s="46"/>
      <c r="R13" s="46"/>
      <c r="S13" s="59"/>
      <c r="T13" s="59"/>
      <c r="U13" s="59"/>
      <c r="V13" s="59"/>
      <c r="W13" s="59"/>
      <c r="X13" s="176"/>
      <c r="Y13" s="134"/>
      <c r="Z13" s="163" t="s">
        <v>8</v>
      </c>
      <c r="AA13" s="133">
        <v>76149.8</v>
      </c>
      <c r="AB13" s="133">
        <v>96662</v>
      </c>
      <c r="AC13" s="133">
        <v>90047.74</v>
      </c>
      <c r="AD13" s="163" t="s">
        <v>8</v>
      </c>
      <c r="AE13" s="133">
        <v>7334</v>
      </c>
      <c r="AF13" s="133">
        <v>8556.9</v>
      </c>
      <c r="AG13" s="133">
        <v>9438.91</v>
      </c>
      <c r="AH13" s="70"/>
      <c r="AI13" s="185"/>
      <c r="AJ13" s="46"/>
    </row>
    <row r="14" spans="1:35" s="46" customFormat="1" ht="12.75">
      <c r="A14" s="72" t="s">
        <v>27</v>
      </c>
      <c r="B14" s="73">
        <v>2845.5</v>
      </c>
      <c r="C14" s="73">
        <v>4359.9</v>
      </c>
      <c r="D14" s="120">
        <v>2100.21</v>
      </c>
      <c r="E14" s="73">
        <v>0</v>
      </c>
      <c r="F14" s="73">
        <v>0.2</v>
      </c>
      <c r="G14" s="73">
        <v>0</v>
      </c>
      <c r="H14" s="127">
        <v>640.3</v>
      </c>
      <c r="I14" s="128">
        <v>865.5</v>
      </c>
      <c r="J14" s="118">
        <v>221.46</v>
      </c>
      <c r="K14" s="50">
        <v>2845.5</v>
      </c>
      <c r="L14" s="50">
        <v>4360.1</v>
      </c>
      <c r="M14" s="50">
        <v>2100.21</v>
      </c>
      <c r="N14" s="63">
        <f t="shared" si="0"/>
        <v>-0.5183115066168208</v>
      </c>
      <c r="O14" s="51"/>
      <c r="P14"/>
      <c r="S14" s="59"/>
      <c r="T14" s="59"/>
      <c r="U14" s="59"/>
      <c r="V14" s="59"/>
      <c r="W14" s="59"/>
      <c r="X14" s="176"/>
      <c r="Y14" s="134"/>
      <c r="Z14" s="163" t="s">
        <v>9</v>
      </c>
      <c r="AA14" s="133">
        <v>78995.3</v>
      </c>
      <c r="AB14" s="133">
        <v>101022.1</v>
      </c>
      <c r="AC14" s="133">
        <v>92147.95</v>
      </c>
      <c r="AD14" s="163" t="s">
        <v>9</v>
      </c>
      <c r="AE14" s="133">
        <v>7974.3</v>
      </c>
      <c r="AF14" s="133">
        <v>9422.4</v>
      </c>
      <c r="AG14" s="133">
        <v>9660.37</v>
      </c>
      <c r="AH14" s="70"/>
      <c r="AI14" s="185"/>
    </row>
    <row r="15" spans="1:35" s="46" customFormat="1" ht="12.75">
      <c r="A15" s="72" t="s">
        <v>28</v>
      </c>
      <c r="B15" s="73">
        <v>4931.5</v>
      </c>
      <c r="C15" s="73">
        <v>4557.2</v>
      </c>
      <c r="D15" s="120">
        <v>2526.4</v>
      </c>
      <c r="E15" s="73">
        <v>0</v>
      </c>
      <c r="F15" s="73">
        <v>1.1</v>
      </c>
      <c r="G15" s="73">
        <v>0</v>
      </c>
      <c r="H15" s="127">
        <v>142.4</v>
      </c>
      <c r="I15" s="128">
        <v>814.6</v>
      </c>
      <c r="J15" s="118">
        <v>891</v>
      </c>
      <c r="K15" s="50">
        <v>4931.5</v>
      </c>
      <c r="L15" s="50">
        <v>4558.3</v>
      </c>
      <c r="M15" s="50">
        <v>2526.4</v>
      </c>
      <c r="N15" s="63">
        <f t="shared" si="0"/>
        <v>-0.4457582870807099</v>
      </c>
      <c r="O15" s="51"/>
      <c r="P15"/>
      <c r="S15" s="59"/>
      <c r="T15" s="59"/>
      <c r="U15" s="59"/>
      <c r="V15" s="59"/>
      <c r="W15" s="59"/>
      <c r="X15" s="176"/>
      <c r="Y15" s="134"/>
      <c r="Z15" s="163" t="s">
        <v>10</v>
      </c>
      <c r="AA15" s="133">
        <v>83926.8</v>
      </c>
      <c r="AB15" s="133">
        <v>105580.4</v>
      </c>
      <c r="AC15" s="133">
        <v>94674.34</v>
      </c>
      <c r="AD15" s="163" t="s">
        <v>10</v>
      </c>
      <c r="AE15" s="133">
        <v>8116.7</v>
      </c>
      <c r="AF15" s="133">
        <v>10237</v>
      </c>
      <c r="AG15" s="133">
        <v>10551.37</v>
      </c>
      <c r="AH15" s="70"/>
      <c r="AI15" s="185"/>
    </row>
    <row r="16" spans="1:35" s="46" customFormat="1" ht="12.75">
      <c r="A16" s="72" t="s">
        <v>29</v>
      </c>
      <c r="B16" s="73">
        <v>3202.1</v>
      </c>
      <c r="C16" s="73">
        <v>3273</v>
      </c>
      <c r="D16" s="120">
        <v>1661.66</v>
      </c>
      <c r="E16" s="73">
        <v>0</v>
      </c>
      <c r="F16" s="73">
        <v>0</v>
      </c>
      <c r="G16" s="73">
        <v>96.44</v>
      </c>
      <c r="H16" s="127">
        <v>104.2</v>
      </c>
      <c r="I16" s="128">
        <v>253.8</v>
      </c>
      <c r="J16" s="118">
        <v>495.6</v>
      </c>
      <c r="K16" s="50">
        <v>3202.1</v>
      </c>
      <c r="L16" s="50">
        <v>3273</v>
      </c>
      <c r="M16" s="50">
        <v>1758.1</v>
      </c>
      <c r="N16" s="63">
        <f t="shared" si="0"/>
        <v>-0.4628475404827376</v>
      </c>
      <c r="O16" s="51"/>
      <c r="P16"/>
      <c r="S16" s="59"/>
      <c r="T16" s="59"/>
      <c r="U16" s="59"/>
      <c r="V16" s="59"/>
      <c r="W16" s="59"/>
      <c r="X16" s="176"/>
      <c r="Y16" s="134"/>
      <c r="Z16" s="163" t="s">
        <v>35</v>
      </c>
      <c r="AA16" s="133">
        <v>87128.9</v>
      </c>
      <c r="AB16" s="133">
        <v>108853.4</v>
      </c>
      <c r="AC16" s="133">
        <v>96432.45</v>
      </c>
      <c r="AD16" s="163" t="s">
        <v>35</v>
      </c>
      <c r="AE16" s="133">
        <v>8220.9</v>
      </c>
      <c r="AF16" s="133">
        <v>10490.8</v>
      </c>
      <c r="AG16" s="133">
        <v>11046.96</v>
      </c>
      <c r="AH16" s="70"/>
      <c r="AI16" s="185"/>
    </row>
    <row r="17" spans="1:35" s="46" customFormat="1" ht="12.75">
      <c r="A17" s="72" t="s">
        <v>30</v>
      </c>
      <c r="B17" s="73">
        <v>2194.8</v>
      </c>
      <c r="C17" s="73">
        <v>2256.7</v>
      </c>
      <c r="D17" s="120">
        <v>3050.47</v>
      </c>
      <c r="E17" s="73">
        <v>665.3</v>
      </c>
      <c r="F17" s="73">
        <v>233.8</v>
      </c>
      <c r="G17" s="73">
        <v>194.5</v>
      </c>
      <c r="H17" s="127">
        <v>437.5</v>
      </c>
      <c r="I17" s="128">
        <v>360.1</v>
      </c>
      <c r="J17" s="118">
        <v>938.41</v>
      </c>
      <c r="K17" s="50">
        <v>2860.1</v>
      </c>
      <c r="L17" s="50">
        <v>2490.5</v>
      </c>
      <c r="M17" s="50">
        <v>3244.97</v>
      </c>
      <c r="N17" s="63">
        <f t="shared" si="0"/>
        <v>0.302939168841598</v>
      </c>
      <c r="O17" s="51"/>
      <c r="P17"/>
      <c r="S17" s="59"/>
      <c r="T17" s="59"/>
      <c r="U17" s="59"/>
      <c r="V17" s="59"/>
      <c r="W17" s="59"/>
      <c r="X17" s="176"/>
      <c r="Y17" s="134"/>
      <c r="Z17" s="163" t="s">
        <v>11</v>
      </c>
      <c r="AA17" s="133">
        <v>89989</v>
      </c>
      <c r="AB17" s="133">
        <v>111343.9</v>
      </c>
      <c r="AC17" s="133">
        <v>99677.41</v>
      </c>
      <c r="AD17" s="163" t="s">
        <v>11</v>
      </c>
      <c r="AE17" s="133">
        <v>8658.4</v>
      </c>
      <c r="AF17" s="133">
        <v>10850.9</v>
      </c>
      <c r="AG17" s="133">
        <v>11985.37</v>
      </c>
      <c r="AH17" s="70"/>
      <c r="AI17" s="185"/>
    </row>
    <row r="18" spans="1:36" s="46" customFormat="1" ht="12.75">
      <c r="A18" s="72" t="s">
        <v>31</v>
      </c>
      <c r="B18" s="73">
        <v>2030.6</v>
      </c>
      <c r="C18" s="73">
        <v>3116.4</v>
      </c>
      <c r="D18" s="120">
        <v>2820.71</v>
      </c>
      <c r="E18" s="73">
        <v>0</v>
      </c>
      <c r="F18" s="73">
        <v>0</v>
      </c>
      <c r="G18" s="73">
        <v>0</v>
      </c>
      <c r="H18" s="127">
        <v>203.6</v>
      </c>
      <c r="I18" s="128">
        <v>73.9</v>
      </c>
      <c r="J18" s="118">
        <v>858.16</v>
      </c>
      <c r="K18" s="50">
        <v>2030.6</v>
      </c>
      <c r="L18" s="50">
        <v>3116.4</v>
      </c>
      <c r="M18" s="50">
        <v>2820.71</v>
      </c>
      <c r="N18" s="63">
        <f t="shared" si="0"/>
        <v>-0.09488191503016302</v>
      </c>
      <c r="O18" s="51"/>
      <c r="P18"/>
      <c r="S18" s="59"/>
      <c r="T18" s="59"/>
      <c r="U18" s="59"/>
      <c r="V18" s="59"/>
      <c r="W18" s="59"/>
      <c r="X18" s="176"/>
      <c r="Y18" s="134"/>
      <c r="Z18" s="164" t="s">
        <v>36</v>
      </c>
      <c r="AA18" s="133">
        <v>92019.6</v>
      </c>
      <c r="AB18" s="133">
        <v>114460.3</v>
      </c>
      <c r="AC18" s="133">
        <v>102498.13</v>
      </c>
      <c r="AD18" s="164" t="s">
        <v>36</v>
      </c>
      <c r="AE18" s="133">
        <v>8862</v>
      </c>
      <c r="AF18" s="133">
        <v>10924.8</v>
      </c>
      <c r="AG18" s="133">
        <v>12843.53</v>
      </c>
      <c r="AH18" s="70"/>
      <c r="AI18" s="185"/>
      <c r="AJ18" s="58"/>
    </row>
    <row r="19" spans="1:35" s="46" customFormat="1" ht="12.75" customHeight="1">
      <c r="A19" s="72" t="s">
        <v>32</v>
      </c>
      <c r="B19" s="73">
        <v>1511.2</v>
      </c>
      <c r="C19" s="73">
        <v>2962.6</v>
      </c>
      <c r="D19" s="120">
        <v>2289.97</v>
      </c>
      <c r="E19" s="73">
        <v>0</v>
      </c>
      <c r="F19" s="73">
        <v>541.1</v>
      </c>
      <c r="G19" s="73">
        <v>0</v>
      </c>
      <c r="H19" s="127">
        <v>521.9</v>
      </c>
      <c r="I19" s="128">
        <v>652.6</v>
      </c>
      <c r="J19" s="118">
        <v>350.35</v>
      </c>
      <c r="K19" s="50">
        <v>1511.2</v>
      </c>
      <c r="L19" s="50">
        <v>3503.7</v>
      </c>
      <c r="M19" s="50">
        <v>2289.97</v>
      </c>
      <c r="N19" s="63">
        <f t="shared" si="0"/>
        <v>-0.3464137911350858</v>
      </c>
      <c r="O19" s="51"/>
      <c r="P19"/>
      <c r="S19" s="59"/>
      <c r="T19" s="59"/>
      <c r="U19" s="59"/>
      <c r="V19" s="64"/>
      <c r="W19" s="64"/>
      <c r="X19" s="176"/>
      <c r="Y19" s="134"/>
      <c r="Z19" s="163" t="s">
        <v>12</v>
      </c>
      <c r="AA19" s="133">
        <v>93530.8</v>
      </c>
      <c r="AB19" s="133">
        <v>117964</v>
      </c>
      <c r="AC19" s="133">
        <v>104788.09</v>
      </c>
      <c r="AD19" s="163" t="s">
        <v>12</v>
      </c>
      <c r="AE19" s="133">
        <v>9383.9</v>
      </c>
      <c r="AF19" s="133">
        <v>11577.4</v>
      </c>
      <c r="AG19" s="133">
        <v>13193.88</v>
      </c>
      <c r="AH19" s="70"/>
      <c r="AI19" s="185"/>
    </row>
    <row r="20" spans="1:35" s="46" customFormat="1" ht="12.75">
      <c r="A20" s="72" t="s">
        <v>33</v>
      </c>
      <c r="B20" s="73">
        <v>2239.6</v>
      </c>
      <c r="C20" s="73">
        <v>2021.5</v>
      </c>
      <c r="D20" s="120">
        <v>2122.84</v>
      </c>
      <c r="E20" s="73">
        <v>577.7</v>
      </c>
      <c r="F20" s="73">
        <v>649.5</v>
      </c>
      <c r="G20" s="73">
        <v>614.2</v>
      </c>
      <c r="H20" s="127">
        <v>787.1</v>
      </c>
      <c r="I20" s="128">
        <v>236</v>
      </c>
      <c r="J20" s="118">
        <v>421.64</v>
      </c>
      <c r="K20" s="50">
        <v>2817.3</v>
      </c>
      <c r="L20" s="50">
        <v>2671</v>
      </c>
      <c r="M20" s="50">
        <v>2737.04</v>
      </c>
      <c r="N20" s="63">
        <f t="shared" si="0"/>
        <v>0.024724822163983515</v>
      </c>
      <c r="O20" s="51"/>
      <c r="P20"/>
      <c r="S20" s="59"/>
      <c r="T20" s="59"/>
      <c r="U20" s="59"/>
      <c r="V20" s="59"/>
      <c r="W20" s="59"/>
      <c r="X20" s="176"/>
      <c r="Y20" s="134"/>
      <c r="Z20" s="163" t="s">
        <v>13</v>
      </c>
      <c r="AA20" s="133">
        <v>96348.1</v>
      </c>
      <c r="AB20" s="133">
        <v>120635</v>
      </c>
      <c r="AC20" s="133">
        <v>107525.13</v>
      </c>
      <c r="AD20" s="163" t="s">
        <v>13</v>
      </c>
      <c r="AE20" s="133">
        <v>10171</v>
      </c>
      <c r="AF20" s="133">
        <v>11813.4</v>
      </c>
      <c r="AG20" s="133">
        <v>13615.53</v>
      </c>
      <c r="AH20" s="70"/>
      <c r="AI20" s="185"/>
    </row>
    <row r="21" spans="1:35" s="46" customFormat="1" ht="12.75">
      <c r="A21" s="86" t="str">
        <f>'colza-tournesol'!A21</f>
        <v>total 30/05</v>
      </c>
      <c r="B21" s="87">
        <v>91737.9</v>
      </c>
      <c r="C21" s="87">
        <v>114097.6</v>
      </c>
      <c r="D21" s="87">
        <v>102419.79</v>
      </c>
      <c r="E21" s="87">
        <v>4610.2</v>
      </c>
      <c r="F21" s="87">
        <v>6537.4</v>
      </c>
      <c r="G21" s="87">
        <v>5105.34</v>
      </c>
      <c r="H21" s="87">
        <v>10171</v>
      </c>
      <c r="I21" s="87">
        <v>11813.4</v>
      </c>
      <c r="J21" s="87">
        <v>13615.52</v>
      </c>
      <c r="K21" s="87">
        <v>96348.1</v>
      </c>
      <c r="L21" s="87">
        <v>120635</v>
      </c>
      <c r="M21" s="87">
        <v>107525.13</v>
      </c>
      <c r="N21" s="88">
        <f>(M21-L21)/L21</f>
        <v>-0.10867385087246649</v>
      </c>
      <c r="O21" s="51"/>
      <c r="P21" s="47"/>
      <c r="S21" s="59"/>
      <c r="T21" s="59"/>
      <c r="U21" s="59"/>
      <c r="V21" s="59"/>
      <c r="W21" s="59"/>
      <c r="X21" s="176"/>
      <c r="Y21" s="134"/>
      <c r="Z21" s="134"/>
      <c r="AA21" s="134"/>
      <c r="AB21" s="134"/>
      <c r="AC21" s="134"/>
      <c r="AD21" s="134"/>
      <c r="AE21" s="134"/>
      <c r="AF21" s="134"/>
      <c r="AG21" s="134"/>
      <c r="AH21" s="70"/>
      <c r="AI21" s="185"/>
    </row>
    <row r="22" spans="1:35" s="46" customFormat="1" ht="13.5" thickBot="1">
      <c r="A22" s="78" t="str">
        <f>'colza-tournesol'!A22</f>
        <v>total 30/06</v>
      </c>
      <c r="B22" s="117">
        <f>SUM(B9:B20)</f>
        <v>91737.90000000002</v>
      </c>
      <c r="C22" s="117">
        <f aca="true" t="shared" si="1" ref="C22:L22">SUM(C9:C20)</f>
        <v>114097.59999999999</v>
      </c>
      <c r="D22" s="117">
        <f t="shared" si="1"/>
        <v>102419.79000000001</v>
      </c>
      <c r="E22" s="117">
        <f t="shared" si="1"/>
        <v>4610.2</v>
      </c>
      <c r="F22" s="117">
        <f t="shared" si="1"/>
        <v>6537.400000000001</v>
      </c>
      <c r="G22" s="117">
        <f t="shared" si="1"/>
        <v>5105.339999999999</v>
      </c>
      <c r="H22" s="117">
        <f t="shared" si="1"/>
        <v>10171</v>
      </c>
      <c r="I22" s="117">
        <f t="shared" si="1"/>
        <v>11813.4</v>
      </c>
      <c r="J22" s="117">
        <f t="shared" si="1"/>
        <v>13615.529999999999</v>
      </c>
      <c r="K22" s="117">
        <f t="shared" si="1"/>
        <v>96348.10000000002</v>
      </c>
      <c r="L22" s="117">
        <f t="shared" si="1"/>
        <v>120635</v>
      </c>
      <c r="M22" s="117"/>
      <c r="O22" s="65"/>
      <c r="P22"/>
      <c r="S22" s="59"/>
      <c r="T22" s="59"/>
      <c r="U22" s="59"/>
      <c r="V22" s="59"/>
      <c r="W22" s="59"/>
      <c r="X22" s="176"/>
      <c r="Y22" s="134"/>
      <c r="Z22" s="134"/>
      <c r="AA22" s="134"/>
      <c r="AB22" s="134"/>
      <c r="AC22" s="134"/>
      <c r="AD22" s="134"/>
      <c r="AE22" s="134"/>
      <c r="AF22" s="134"/>
      <c r="AG22" s="134"/>
      <c r="AH22" s="70"/>
      <c r="AI22" s="185"/>
    </row>
    <row r="23" spans="1:35" s="47" customFormat="1" ht="15.75">
      <c r="A23" s="99"/>
      <c r="B23" s="13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22"/>
      <c r="P23"/>
      <c r="S23" s="61"/>
      <c r="T23" s="61"/>
      <c r="U23" s="61"/>
      <c r="V23" s="61"/>
      <c r="W23" s="61"/>
      <c r="X23" s="177"/>
      <c r="Y23" s="135"/>
      <c r="Z23" s="135"/>
      <c r="AA23" s="135"/>
      <c r="AB23" s="135"/>
      <c r="AC23" s="135"/>
      <c r="AD23" s="135"/>
      <c r="AE23" s="135"/>
      <c r="AF23" s="135"/>
      <c r="AG23" s="135"/>
      <c r="AH23" s="153"/>
      <c r="AI23" s="189"/>
    </row>
    <row r="24" spans="1:36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V24" s="64"/>
      <c r="W24" s="64"/>
      <c r="AJ24" s="58"/>
    </row>
    <row r="25" spans="1:36" ht="23.25">
      <c r="A25" s="202" t="s">
        <v>37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52"/>
      <c r="V25" s="64"/>
      <c r="W25" s="64"/>
      <c r="AJ25" s="58"/>
    </row>
    <row r="26" spans="1:36" ht="18">
      <c r="A26" s="18"/>
      <c r="B26" s="1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V26" s="64"/>
      <c r="W26" s="64"/>
      <c r="AJ26" s="58"/>
    </row>
    <row r="27" spans="1:36" ht="15.75">
      <c r="A27" s="79"/>
      <c r="B27" s="79"/>
      <c r="C27" s="80" t="s">
        <v>15</v>
      </c>
      <c r="D27" s="80"/>
      <c r="E27" s="203" t="s">
        <v>16</v>
      </c>
      <c r="F27" s="203"/>
      <c r="G27" s="203"/>
      <c r="H27" s="204" t="s">
        <v>34</v>
      </c>
      <c r="I27" s="204"/>
      <c r="J27" s="204"/>
      <c r="K27" s="204" t="s">
        <v>46</v>
      </c>
      <c r="L27" s="204"/>
      <c r="M27" s="204"/>
      <c r="N27" s="204"/>
      <c r="O27" s="208" t="s">
        <v>48</v>
      </c>
      <c r="P27" s="208"/>
      <c r="Q27" s="208"/>
      <c r="R27" s="208"/>
      <c r="S27" s="62"/>
      <c r="T27" s="62"/>
      <c r="U27" s="62"/>
      <c r="V27" s="62"/>
      <c r="W27" s="62"/>
      <c r="X27" s="178"/>
      <c r="Y27" s="165"/>
      <c r="AJ27" s="46"/>
    </row>
    <row r="28" spans="1:36" ht="14.25">
      <c r="A28" s="77" t="s">
        <v>22</v>
      </c>
      <c r="B28" s="144">
        <f>K8</f>
        <v>2009</v>
      </c>
      <c r="C28" s="144">
        <f aca="true" t="shared" si="2" ref="C28:N28">C8</f>
        <v>2010</v>
      </c>
      <c r="D28" s="147">
        <f t="shared" si="2"/>
        <v>2011</v>
      </c>
      <c r="E28" s="144">
        <f t="shared" si="2"/>
        <v>2009</v>
      </c>
      <c r="F28" s="144">
        <f t="shared" si="2"/>
        <v>2010</v>
      </c>
      <c r="G28" s="147">
        <f t="shared" si="2"/>
        <v>2011</v>
      </c>
      <c r="H28" s="144">
        <f t="shared" si="2"/>
        <v>2009</v>
      </c>
      <c r="I28" s="144">
        <f t="shared" si="2"/>
        <v>2010</v>
      </c>
      <c r="J28" s="147">
        <f t="shared" si="2"/>
        <v>2011</v>
      </c>
      <c r="K28" s="144">
        <f t="shared" si="2"/>
        <v>2009</v>
      </c>
      <c r="L28" s="144">
        <f t="shared" si="2"/>
        <v>2010</v>
      </c>
      <c r="M28" s="147">
        <f t="shared" si="2"/>
        <v>2011</v>
      </c>
      <c r="N28" s="146" t="str">
        <f t="shared" si="2"/>
        <v>%</v>
      </c>
      <c r="O28" s="148">
        <f>'colza-tournesol'!B8</f>
        <v>2009</v>
      </c>
      <c r="P28" s="147">
        <f>'colza-tournesol'!C8</f>
        <v>2010</v>
      </c>
      <c r="Q28" s="147">
        <f>'colza-tournesol'!D8</f>
        <v>2011</v>
      </c>
      <c r="R28" s="147" t="s">
        <v>3</v>
      </c>
      <c r="S28" s="33">
        <f>S8</f>
        <v>0</v>
      </c>
      <c r="T28" s="33"/>
      <c r="U28" s="33"/>
      <c r="V28" s="33"/>
      <c r="W28" s="33"/>
      <c r="X28" s="179"/>
      <c r="Y28" s="166"/>
      <c r="AA28" s="71" t="s">
        <v>37</v>
      </c>
      <c r="AB28" s="71"/>
      <c r="AC28" s="71"/>
      <c r="AD28" s="71"/>
      <c r="AJ28" s="171"/>
    </row>
    <row r="29" spans="1:36" ht="12.75" customHeight="1">
      <c r="A29" s="72" t="s">
        <v>21</v>
      </c>
      <c r="B29" s="73">
        <v>5146.6</v>
      </c>
      <c r="C29" s="73">
        <v>9118</v>
      </c>
      <c r="D29" s="73">
        <v>10018.31</v>
      </c>
      <c r="E29" s="119">
        <v>0</v>
      </c>
      <c r="F29" s="73">
        <v>0</v>
      </c>
      <c r="G29" s="120">
        <v>0</v>
      </c>
      <c r="H29" s="89">
        <v>0</v>
      </c>
      <c r="I29" s="81">
        <v>0</v>
      </c>
      <c r="J29" s="118">
        <v>0</v>
      </c>
      <c r="K29" s="50">
        <v>5146.6</v>
      </c>
      <c r="L29" s="50">
        <v>9118</v>
      </c>
      <c r="M29" s="50">
        <v>10018.31</v>
      </c>
      <c r="N29" s="63">
        <f>IF(M29&lt;&gt;0,(M29-L29)/L29,0)</f>
        <v>0.09873985523141034</v>
      </c>
      <c r="O29" s="92">
        <f>(K29+K9+'colza-tournesol'!K9+'colza-tournesol'!K29)/1000</f>
        <v>3295.132</v>
      </c>
      <c r="P29" s="48">
        <f>('colza-tournesol'!L9+'colza-tournesol'!L29+'soja-lin'!L9+'soja-lin'!L29)/1000</f>
        <v>2447.2650000000003</v>
      </c>
      <c r="Q29" s="66">
        <f>('colza-tournesol'!M9+'colza-tournesol'!M29+'soja-lin'!M9+'soja-lin'!M29)/1000</f>
        <v>3090.62304</v>
      </c>
      <c r="R29" s="51">
        <f>IF(Q29&lt;&gt;0,(Q29-P29)/P29,0)</f>
        <v>0.2628885878725841</v>
      </c>
      <c r="S29" s="51"/>
      <c r="T29" s="51"/>
      <c r="U29" s="51"/>
      <c r="V29" s="63"/>
      <c r="W29" s="63"/>
      <c r="X29" s="180"/>
      <c r="Y29" s="167"/>
      <c r="AA29" s="162">
        <v>2009</v>
      </c>
      <c r="AB29" s="162">
        <v>2010</v>
      </c>
      <c r="AC29" s="162">
        <v>2011</v>
      </c>
      <c r="AD29" s="163"/>
      <c r="AE29" s="71" t="s">
        <v>47</v>
      </c>
      <c r="AF29" s="71" t="s">
        <v>49</v>
      </c>
      <c r="AG29" s="71" t="s">
        <v>50</v>
      </c>
      <c r="AJ29" s="171"/>
    </row>
    <row r="30" spans="1:36" ht="12.75" customHeight="1">
      <c r="A30" s="72" t="s">
        <v>23</v>
      </c>
      <c r="B30" s="73">
        <v>3450.1</v>
      </c>
      <c r="C30" s="73">
        <v>6412.3</v>
      </c>
      <c r="D30" s="73">
        <v>4550.16</v>
      </c>
      <c r="E30" s="119">
        <v>345.8</v>
      </c>
      <c r="F30" s="73">
        <v>396</v>
      </c>
      <c r="G30" s="120">
        <v>144.1</v>
      </c>
      <c r="H30" s="89">
        <v>125.1</v>
      </c>
      <c r="I30" s="81">
        <v>47</v>
      </c>
      <c r="J30" s="118">
        <v>75.9</v>
      </c>
      <c r="K30" s="50">
        <v>3795.9</v>
      </c>
      <c r="L30" s="50">
        <v>6808.3</v>
      </c>
      <c r="M30" s="50">
        <v>4694.26</v>
      </c>
      <c r="N30" s="63">
        <f>IF(M30&lt;&gt;0,(M30-L30)/L30,0)</f>
        <v>-0.3105092313793458</v>
      </c>
      <c r="O30" s="92">
        <f>(K30+K10+'colza-tournesol'!K10+'colza-tournesol'!K30)/1000</f>
        <v>657.7932999999999</v>
      </c>
      <c r="P30" s="48">
        <f>('colza-tournesol'!L10+'colza-tournesol'!L30+'soja-lin'!L10+'soja-lin'!L30)/1000</f>
        <v>760.3175</v>
      </c>
      <c r="Q30" s="66">
        <f>('colza-tournesol'!M10+'colza-tournesol'!M30+'soja-lin'!M10+'soja-lin'!M30)/1000</f>
        <v>764.3349400000001</v>
      </c>
      <c r="R30" s="51">
        <f>IF(Q30&lt;&gt;0,(Q30-P30)/P30,0)</f>
        <v>0.005283897845308149</v>
      </c>
      <c r="S30" s="51"/>
      <c r="T30" s="51"/>
      <c r="U30" s="51"/>
      <c r="V30" s="63"/>
      <c r="W30" s="63"/>
      <c r="X30" s="180"/>
      <c r="Y30" s="167"/>
      <c r="Z30" s="163" t="s">
        <v>4</v>
      </c>
      <c r="AA30" s="133">
        <v>5146.6</v>
      </c>
      <c r="AB30" s="133">
        <v>9118</v>
      </c>
      <c r="AC30" s="133">
        <v>10018.31</v>
      </c>
      <c r="AD30" s="163" t="s">
        <v>4</v>
      </c>
      <c r="AE30" s="133">
        <v>0</v>
      </c>
      <c r="AF30" s="133">
        <v>0</v>
      </c>
      <c r="AG30" s="133">
        <v>0</v>
      </c>
      <c r="AJ30" s="46"/>
    </row>
    <row r="31" spans="1:36" ht="12.75" customHeight="1">
      <c r="A31" s="72" t="s">
        <v>24</v>
      </c>
      <c r="B31" s="73">
        <v>2647.7</v>
      </c>
      <c r="C31" s="73">
        <v>3533.1</v>
      </c>
      <c r="D31" s="73">
        <v>1942.12</v>
      </c>
      <c r="E31" s="119">
        <v>576</v>
      </c>
      <c r="F31" s="73">
        <v>0</v>
      </c>
      <c r="G31" s="120">
        <v>0</v>
      </c>
      <c r="H31" s="89">
        <v>8.7</v>
      </c>
      <c r="I31" s="81">
        <v>83.5</v>
      </c>
      <c r="J31" s="118">
        <v>61.1</v>
      </c>
      <c r="K31" s="50">
        <v>3223.7</v>
      </c>
      <c r="L31" s="50">
        <v>3533.1</v>
      </c>
      <c r="M31" s="50">
        <v>1942.12</v>
      </c>
      <c r="N31" s="63">
        <f aca="true" t="shared" si="3" ref="N31:N37">IF(M31&lt;&gt;0,(M31-L31)/L31,0)</f>
        <v>-0.45030709575160627</v>
      </c>
      <c r="O31" s="92">
        <f>(K31+K11+'colza-tournesol'!K11+'colza-tournesol'!K31)/1000</f>
        <v>1178.1397</v>
      </c>
      <c r="P31" s="48">
        <f>('colza-tournesol'!L11+'colza-tournesol'!L31+'soja-lin'!L11+'soja-lin'!L31)/1000</f>
        <v>1034.4796</v>
      </c>
      <c r="Q31" s="66">
        <f>('colza-tournesol'!M11+'colza-tournesol'!M31+'soja-lin'!M11+'soja-lin'!M31)/1000</f>
        <v>1218.9225200000003</v>
      </c>
      <c r="R31" s="51">
        <f aca="true" t="shared" si="4" ref="R31:R37">IF(Q31&lt;&gt;0,(Q31-P31)/P31,0)</f>
        <v>0.1782953670618545</v>
      </c>
      <c r="S31" s="51"/>
      <c r="T31" s="51"/>
      <c r="U31" s="51"/>
      <c r="V31" s="63"/>
      <c r="W31" s="63"/>
      <c r="X31" s="180"/>
      <c r="Y31" s="167"/>
      <c r="Z31" s="163" t="s">
        <v>5</v>
      </c>
      <c r="AA31" s="133">
        <v>8942.5</v>
      </c>
      <c r="AB31" s="133">
        <v>15926.3</v>
      </c>
      <c r="AC31" s="133">
        <v>14712.57</v>
      </c>
      <c r="AD31" s="163" t="s">
        <v>5</v>
      </c>
      <c r="AE31" s="133">
        <v>125.1</v>
      </c>
      <c r="AF31" s="133">
        <v>47</v>
      </c>
      <c r="AG31" s="133">
        <v>75.9</v>
      </c>
      <c r="AJ31" s="46"/>
    </row>
    <row r="32" spans="1:36" ht="12.75" customHeight="1">
      <c r="A32" s="72" t="s">
        <v>25</v>
      </c>
      <c r="B32" s="73">
        <v>958.6</v>
      </c>
      <c r="C32" s="73">
        <v>1292.7</v>
      </c>
      <c r="D32" s="73">
        <v>1034.05</v>
      </c>
      <c r="E32" s="119">
        <v>161.6</v>
      </c>
      <c r="F32" s="73">
        <v>0</v>
      </c>
      <c r="G32" s="120">
        <v>0</v>
      </c>
      <c r="H32" s="89">
        <v>0</v>
      </c>
      <c r="I32" s="81">
        <v>28.8</v>
      </c>
      <c r="J32" s="118">
        <v>22.1</v>
      </c>
      <c r="K32" s="50">
        <v>1120.2</v>
      </c>
      <c r="L32" s="50">
        <v>1292.7</v>
      </c>
      <c r="M32" s="50">
        <v>1034.05</v>
      </c>
      <c r="N32" s="63">
        <f t="shared" si="3"/>
        <v>-0.20008509321575005</v>
      </c>
      <c r="O32" s="92">
        <f>(K32+K12+'colza-tournesol'!K12+'colza-tournesol'!K32)/1000</f>
        <v>256.72429999999997</v>
      </c>
      <c r="P32" s="48">
        <f>('colza-tournesol'!L12+'colza-tournesol'!L32+'soja-lin'!L12+'soja-lin'!L32)/1000</f>
        <v>451.05629999999996</v>
      </c>
      <c r="Q32" s="66">
        <f>('colza-tournesol'!M12+'colza-tournesol'!M32+'soja-lin'!M12+'soja-lin'!M32)/1000</f>
        <v>342.60823999999997</v>
      </c>
      <c r="R32" s="51">
        <f t="shared" si="4"/>
        <v>-0.24043131644541935</v>
      </c>
      <c r="S32" s="51"/>
      <c r="T32" s="51"/>
      <c r="U32" s="51"/>
      <c r="V32" s="63"/>
      <c r="W32" s="63"/>
      <c r="X32" s="180"/>
      <c r="Y32" s="167"/>
      <c r="Z32" s="163" t="s">
        <v>6</v>
      </c>
      <c r="AA32" s="133">
        <v>12166.2</v>
      </c>
      <c r="AB32" s="133">
        <v>19459.4</v>
      </c>
      <c r="AC32" s="133">
        <v>16654.69</v>
      </c>
      <c r="AD32" s="163" t="s">
        <v>6</v>
      </c>
      <c r="AE32" s="133">
        <v>133.8</v>
      </c>
      <c r="AF32" s="133">
        <v>130.5</v>
      </c>
      <c r="AG32" s="133">
        <v>137</v>
      </c>
      <c r="AJ32" s="46"/>
    </row>
    <row r="33" spans="1:36" ht="12.75" customHeight="1">
      <c r="A33" s="72" t="s">
        <v>26</v>
      </c>
      <c r="B33" s="73">
        <v>1297.2</v>
      </c>
      <c r="C33" s="73">
        <v>1451.4</v>
      </c>
      <c r="D33" s="73">
        <v>1248.34</v>
      </c>
      <c r="E33" s="119">
        <v>0</v>
      </c>
      <c r="F33" s="73">
        <v>17.7</v>
      </c>
      <c r="G33" s="120">
        <v>105</v>
      </c>
      <c r="H33" s="89">
        <v>85.4</v>
      </c>
      <c r="I33" s="81">
        <v>17.3</v>
      </c>
      <c r="J33" s="118">
        <v>3.9</v>
      </c>
      <c r="K33" s="50">
        <v>1297.2</v>
      </c>
      <c r="L33" s="50">
        <v>1469.1</v>
      </c>
      <c r="M33" s="50">
        <v>1353.34</v>
      </c>
      <c r="N33" s="63">
        <f t="shared" si="3"/>
        <v>-0.07879654210060581</v>
      </c>
      <c r="O33" s="92">
        <f>(K33+K13+'colza-tournesol'!K13+'colza-tournesol'!K33)/1000</f>
        <v>216.4784</v>
      </c>
      <c r="P33" s="48">
        <f>('colza-tournesol'!L13+'colza-tournesol'!L33+'soja-lin'!L13+'soja-lin'!L33)/1000</f>
        <v>379.5657</v>
      </c>
      <c r="Q33" s="66">
        <f>('colza-tournesol'!M13+'colza-tournesol'!M33+'soja-lin'!M13+'soja-lin'!M33)/1000</f>
        <v>393.39261</v>
      </c>
      <c r="R33" s="51">
        <f t="shared" si="4"/>
        <v>0.03642823890567561</v>
      </c>
      <c r="S33" s="51"/>
      <c r="T33" s="51"/>
      <c r="U33" s="51"/>
      <c r="V33" s="63"/>
      <c r="W33" s="63"/>
      <c r="X33" s="180"/>
      <c r="Y33" s="167"/>
      <c r="Z33" s="163" t="s">
        <v>7</v>
      </c>
      <c r="AA33" s="133">
        <v>13286.4</v>
      </c>
      <c r="AB33" s="133">
        <v>20752.1</v>
      </c>
      <c r="AC33" s="133">
        <v>17688.74</v>
      </c>
      <c r="AD33" s="163" t="s">
        <v>7</v>
      </c>
      <c r="AE33" s="133">
        <v>133.8</v>
      </c>
      <c r="AF33" s="133">
        <v>159.3</v>
      </c>
      <c r="AG33" s="133">
        <v>159.1</v>
      </c>
      <c r="AJ33" s="46"/>
    </row>
    <row r="34" spans="1:36" ht="12.75" customHeight="1">
      <c r="A34" s="72" t="s">
        <v>27</v>
      </c>
      <c r="B34" s="73">
        <v>698.6</v>
      </c>
      <c r="C34" s="73">
        <v>640.1</v>
      </c>
      <c r="D34" s="73">
        <v>1047.84</v>
      </c>
      <c r="E34" s="119">
        <v>0</v>
      </c>
      <c r="F34" s="73">
        <v>0</v>
      </c>
      <c r="G34" s="120">
        <v>75</v>
      </c>
      <c r="H34" s="89">
        <v>0</v>
      </c>
      <c r="I34" s="81">
        <v>0</v>
      </c>
      <c r="J34" s="118">
        <v>0</v>
      </c>
      <c r="K34" s="50">
        <v>698.6</v>
      </c>
      <c r="L34" s="50">
        <v>640.1</v>
      </c>
      <c r="M34" s="50">
        <v>1122.84</v>
      </c>
      <c r="N34" s="63">
        <f t="shared" si="3"/>
        <v>0.75416341196688</v>
      </c>
      <c r="O34" s="92">
        <f>(K34+K14+'colza-tournesol'!K14+'colza-tournesol'!K34)/1000</f>
        <v>179.40330000000003</v>
      </c>
      <c r="P34" s="48">
        <f>('colza-tournesol'!L14+'colza-tournesol'!L34+'soja-lin'!L14+'soja-lin'!L34)/1000</f>
        <v>224.77240000000003</v>
      </c>
      <c r="Q34" s="66">
        <f>('colza-tournesol'!M14+'colza-tournesol'!M34+'soja-lin'!M14+'soja-lin'!M34)/1000</f>
        <v>183.53158999999997</v>
      </c>
      <c r="R34" s="51">
        <f t="shared" si="4"/>
        <v>-0.18347808716728595</v>
      </c>
      <c r="S34" s="51"/>
      <c r="T34" s="51"/>
      <c r="U34" s="51"/>
      <c r="V34" s="63"/>
      <c r="W34" s="63"/>
      <c r="X34" s="180"/>
      <c r="Y34" s="167"/>
      <c r="Z34" s="163" t="s">
        <v>8</v>
      </c>
      <c r="AA34" s="133">
        <v>14583.6</v>
      </c>
      <c r="AB34" s="133">
        <v>22221.2</v>
      </c>
      <c r="AC34" s="133">
        <v>19042.08</v>
      </c>
      <c r="AD34" s="163" t="s">
        <v>8</v>
      </c>
      <c r="AE34" s="133">
        <v>219.2</v>
      </c>
      <c r="AF34" s="133">
        <v>176.6</v>
      </c>
      <c r="AG34" s="133">
        <v>163</v>
      </c>
      <c r="AJ34" s="46"/>
    </row>
    <row r="35" spans="1:36" ht="12.75" customHeight="1">
      <c r="A35" s="72" t="s">
        <v>28</v>
      </c>
      <c r="B35" s="73">
        <v>398.3</v>
      </c>
      <c r="C35" s="73">
        <v>682.1</v>
      </c>
      <c r="D35" s="73">
        <v>904.45</v>
      </c>
      <c r="E35" s="119">
        <v>0</v>
      </c>
      <c r="F35" s="73">
        <v>183.1</v>
      </c>
      <c r="G35" s="120">
        <v>0</v>
      </c>
      <c r="H35" s="89">
        <v>13.1</v>
      </c>
      <c r="I35" s="81">
        <v>1.7</v>
      </c>
      <c r="J35" s="118">
        <v>15.9</v>
      </c>
      <c r="K35" s="50">
        <v>398.3</v>
      </c>
      <c r="L35" s="50">
        <v>865.2</v>
      </c>
      <c r="M35" s="50">
        <v>904.45</v>
      </c>
      <c r="N35" s="63">
        <f t="shared" si="3"/>
        <v>0.04536523347202959</v>
      </c>
      <c r="O35" s="92">
        <f>(K35+K15+'colza-tournesol'!K15+'colza-tournesol'!K35)/1000</f>
        <v>266.92909999999995</v>
      </c>
      <c r="P35" s="48">
        <f>('colza-tournesol'!L15+'colza-tournesol'!L35+'soja-lin'!L15+'soja-lin'!L35)/1000</f>
        <v>274.0158</v>
      </c>
      <c r="Q35" s="66">
        <f>('colza-tournesol'!M15+'colza-tournesol'!M35+'soja-lin'!M15+'soja-lin'!M35)/1000</f>
        <v>314.15262000000007</v>
      </c>
      <c r="R35" s="51">
        <f t="shared" si="4"/>
        <v>0.1464762980820816</v>
      </c>
      <c r="S35" s="51"/>
      <c r="T35" s="51"/>
      <c r="U35" s="51"/>
      <c r="V35" s="63"/>
      <c r="W35" s="63"/>
      <c r="X35" s="180"/>
      <c r="Y35" s="167"/>
      <c r="Z35" s="163" t="s">
        <v>9</v>
      </c>
      <c r="AA35" s="133">
        <v>15282.2</v>
      </c>
      <c r="AB35" s="133">
        <v>22861.3</v>
      </c>
      <c r="AC35" s="133">
        <v>20164.92</v>
      </c>
      <c r="AD35" s="163" t="s">
        <v>9</v>
      </c>
      <c r="AE35" s="133">
        <v>219.2</v>
      </c>
      <c r="AF35" s="133">
        <v>176.6</v>
      </c>
      <c r="AG35" s="133">
        <v>163</v>
      </c>
      <c r="AJ35" s="46"/>
    </row>
    <row r="36" spans="1:36" ht="12.75" customHeight="1">
      <c r="A36" s="72" t="s">
        <v>29</v>
      </c>
      <c r="B36" s="73">
        <v>381.2</v>
      </c>
      <c r="C36" s="73">
        <v>690.4</v>
      </c>
      <c r="D36" s="73">
        <v>457.55</v>
      </c>
      <c r="E36" s="119">
        <v>0</v>
      </c>
      <c r="F36" s="73">
        <v>159.4</v>
      </c>
      <c r="G36" s="120">
        <v>0</v>
      </c>
      <c r="H36" s="89">
        <v>0</v>
      </c>
      <c r="I36" s="81">
        <v>1.4</v>
      </c>
      <c r="J36" s="118">
        <v>0.2</v>
      </c>
      <c r="K36" s="50">
        <v>381.2</v>
      </c>
      <c r="L36" s="50">
        <v>849.8</v>
      </c>
      <c r="M36" s="50">
        <v>457.55</v>
      </c>
      <c r="N36" s="63">
        <f t="shared" si="3"/>
        <v>-0.4615791951047305</v>
      </c>
      <c r="O36" s="92">
        <f>(K36+K16+'colza-tournesol'!K16+'colza-tournesol'!K36)/1000</f>
        <v>321.248</v>
      </c>
      <c r="P36" s="48">
        <f>('colza-tournesol'!L16+'colza-tournesol'!L36+'soja-lin'!L16+'soja-lin'!L36)/1000</f>
        <v>283.8189</v>
      </c>
      <c r="Q36" s="66">
        <f>('colza-tournesol'!M16+'colza-tournesol'!M36+'soja-lin'!M16+'soja-lin'!M36)/1000</f>
        <v>222.04067999999998</v>
      </c>
      <c r="R36" s="51">
        <f t="shared" si="4"/>
        <v>-0.2176677451713047</v>
      </c>
      <c r="S36" s="51"/>
      <c r="T36" s="51"/>
      <c r="U36" s="51"/>
      <c r="V36" s="63"/>
      <c r="W36" s="63"/>
      <c r="X36" s="180"/>
      <c r="Y36" s="167"/>
      <c r="Z36" s="163" t="s">
        <v>10</v>
      </c>
      <c r="AA36" s="133">
        <v>15680.5</v>
      </c>
      <c r="AB36" s="133">
        <v>23726.5</v>
      </c>
      <c r="AC36" s="133">
        <v>21069.37</v>
      </c>
      <c r="AD36" s="163" t="s">
        <v>10</v>
      </c>
      <c r="AE36" s="133">
        <v>232.3</v>
      </c>
      <c r="AF36" s="133">
        <v>178.3</v>
      </c>
      <c r="AG36" s="133">
        <v>178.9</v>
      </c>
      <c r="AJ36" s="46"/>
    </row>
    <row r="37" spans="1:36" ht="12.75" customHeight="1">
      <c r="A37" s="72" t="s">
        <v>30</v>
      </c>
      <c r="B37" s="73">
        <v>708.8</v>
      </c>
      <c r="C37" s="73">
        <v>539.3</v>
      </c>
      <c r="D37" s="73">
        <v>689.63</v>
      </c>
      <c r="E37" s="119">
        <v>444.5</v>
      </c>
      <c r="F37" s="73">
        <v>126.6</v>
      </c>
      <c r="G37" s="120">
        <v>0</v>
      </c>
      <c r="H37" s="89">
        <v>2.7</v>
      </c>
      <c r="I37" s="81">
        <v>9.5</v>
      </c>
      <c r="J37" s="118">
        <v>8.75</v>
      </c>
      <c r="K37" s="50">
        <v>1153.3</v>
      </c>
      <c r="L37" s="50">
        <v>665.9</v>
      </c>
      <c r="M37" s="50">
        <v>689.63</v>
      </c>
      <c r="N37" s="63">
        <f t="shared" si="3"/>
        <v>0.0356359813785854</v>
      </c>
      <c r="O37" s="92">
        <f>(K37+K17+'colza-tournesol'!K17+'colza-tournesol'!K37)/1000</f>
        <v>277.5455</v>
      </c>
      <c r="P37" s="48">
        <f>('colza-tournesol'!L17+'colza-tournesol'!L37+'soja-lin'!L17+'soja-lin'!L37)/1000</f>
        <v>181.4471</v>
      </c>
      <c r="Q37" s="66">
        <f>('colza-tournesol'!M17+'colza-tournesol'!M37+'soja-lin'!M17+'soja-lin'!M37)/1000</f>
        <v>216.47682</v>
      </c>
      <c r="R37" s="51">
        <f t="shared" si="4"/>
        <v>0.19305748066516354</v>
      </c>
      <c r="S37" s="51"/>
      <c r="T37" s="51"/>
      <c r="U37" s="51"/>
      <c r="V37" s="63"/>
      <c r="W37" s="63"/>
      <c r="X37" s="180"/>
      <c r="Y37" s="167"/>
      <c r="Z37" s="163" t="s">
        <v>35</v>
      </c>
      <c r="AA37" s="133">
        <v>16061.7</v>
      </c>
      <c r="AB37" s="133">
        <v>24576.3</v>
      </c>
      <c r="AC37" s="133">
        <v>21526.92</v>
      </c>
      <c r="AD37" s="163" t="s">
        <v>35</v>
      </c>
      <c r="AE37" s="133">
        <v>232.3</v>
      </c>
      <c r="AF37" s="133">
        <v>179.7</v>
      </c>
      <c r="AG37" s="133">
        <v>179.1</v>
      </c>
      <c r="AJ37" s="46"/>
    </row>
    <row r="38" spans="1:36" ht="12.75" customHeight="1">
      <c r="A38" s="72" t="s">
        <v>31</v>
      </c>
      <c r="B38" s="73">
        <v>496.9</v>
      </c>
      <c r="C38" s="73">
        <v>450</v>
      </c>
      <c r="D38" s="73">
        <v>449.91</v>
      </c>
      <c r="E38" s="119">
        <v>132.2</v>
      </c>
      <c r="F38" s="73">
        <v>0</v>
      </c>
      <c r="G38" s="120">
        <v>393.52</v>
      </c>
      <c r="H38" s="89">
        <v>23.8</v>
      </c>
      <c r="I38" s="81">
        <v>8.2</v>
      </c>
      <c r="J38" s="118">
        <v>0</v>
      </c>
      <c r="K38" s="50">
        <v>629.1</v>
      </c>
      <c r="L38" s="50">
        <v>450</v>
      </c>
      <c r="M38" s="50">
        <v>843.43</v>
      </c>
      <c r="N38" s="63">
        <f>IF(M38&lt;&gt;0,(M38-L38)/L38,0)</f>
        <v>0.8742888888888888</v>
      </c>
      <c r="O38" s="92">
        <f>(K38+K18+'colza-tournesol'!K18+'colza-tournesol'!K38)/1000</f>
        <v>210.4172</v>
      </c>
      <c r="P38" s="48">
        <f>('colza-tournesol'!L18+'colza-tournesol'!L38+'soja-lin'!L18+'soja-lin'!L38)/1000</f>
        <v>147.2639</v>
      </c>
      <c r="Q38" s="66">
        <f>('colza-tournesol'!M18+'colza-tournesol'!M38+'soja-lin'!M18+'soja-lin'!M38)/1000</f>
        <v>176.88413999999997</v>
      </c>
      <c r="R38" s="76">
        <f>IF(Q38&lt;&gt;0,(Q38-P38)/P38,0)</f>
        <v>0.20113714223241383</v>
      </c>
      <c r="S38" s="51"/>
      <c r="T38" s="51"/>
      <c r="U38" s="51"/>
      <c r="V38" s="63"/>
      <c r="W38" s="63"/>
      <c r="X38" s="180"/>
      <c r="Y38" s="167"/>
      <c r="Z38" s="163" t="s">
        <v>11</v>
      </c>
      <c r="AA38" s="133">
        <v>17215</v>
      </c>
      <c r="AB38" s="133">
        <v>25242.2</v>
      </c>
      <c r="AC38" s="133">
        <v>22216.55</v>
      </c>
      <c r="AD38" s="163" t="s">
        <v>11</v>
      </c>
      <c r="AE38" s="133">
        <v>235</v>
      </c>
      <c r="AF38" s="133">
        <v>189.2</v>
      </c>
      <c r="AG38" s="133">
        <v>187.85</v>
      </c>
      <c r="AJ38" s="46"/>
    </row>
    <row r="39" spans="1:36" ht="12.75" customHeight="1">
      <c r="A39" s="72" t="s">
        <v>32</v>
      </c>
      <c r="B39" s="73">
        <v>172.2</v>
      </c>
      <c r="C39" s="73">
        <v>532.3</v>
      </c>
      <c r="D39" s="73">
        <v>712.44</v>
      </c>
      <c r="E39" s="119">
        <v>215.7</v>
      </c>
      <c r="F39" s="73">
        <v>154.3</v>
      </c>
      <c r="G39" s="120">
        <v>0</v>
      </c>
      <c r="H39" s="89">
        <v>0.2</v>
      </c>
      <c r="I39" s="81">
        <v>10.2</v>
      </c>
      <c r="J39" s="118">
        <v>0</v>
      </c>
      <c r="K39" s="50">
        <v>387.9</v>
      </c>
      <c r="L39" s="50">
        <v>686.6</v>
      </c>
      <c r="M39" s="50">
        <v>712.44</v>
      </c>
      <c r="N39" s="63">
        <f>IF(M39&lt;&gt;0,(M39-L39)/L39,0)</f>
        <v>0.03763472181765225</v>
      </c>
      <c r="O39" s="92">
        <f>(K39+K19+'colza-tournesol'!K19+'colza-tournesol'!K39)/1000</f>
        <v>238.6862</v>
      </c>
      <c r="P39" s="48">
        <f>('colza-tournesol'!L19+'colza-tournesol'!L39+'soja-lin'!L19+'soja-lin'!L39)/1000</f>
        <v>142.57420000000002</v>
      </c>
      <c r="Q39" s="66">
        <f>('colza-tournesol'!M19+'colza-tournesol'!M39+'soja-lin'!M19+'soja-lin'!M39)/1000</f>
        <v>138.26180000000002</v>
      </c>
      <c r="R39" s="76">
        <f>IF(Q39&lt;&gt;0,(Q39-P39)/P39,0)</f>
        <v>-0.030246706627145698</v>
      </c>
      <c r="S39" s="51"/>
      <c r="T39" s="51"/>
      <c r="U39" s="51"/>
      <c r="V39" s="63"/>
      <c r="W39" s="63"/>
      <c r="X39" s="180"/>
      <c r="Y39" s="167"/>
      <c r="Z39" s="163" t="s">
        <v>36</v>
      </c>
      <c r="AA39" s="133">
        <v>17844.1</v>
      </c>
      <c r="AB39" s="133">
        <v>25692.2</v>
      </c>
      <c r="AC39" s="133">
        <v>23059.98</v>
      </c>
      <c r="AD39" s="163" t="s">
        <v>36</v>
      </c>
      <c r="AE39" s="133">
        <v>258.8</v>
      </c>
      <c r="AF39" s="133">
        <v>197.4</v>
      </c>
      <c r="AG39" s="133">
        <v>187.85</v>
      </c>
      <c r="AJ39" s="46"/>
    </row>
    <row r="40" spans="1:36" ht="12.75" customHeight="1">
      <c r="A40" s="72" t="s">
        <v>33</v>
      </c>
      <c r="B40" s="73">
        <v>1047.4</v>
      </c>
      <c r="C40" s="73">
        <v>656.4</v>
      </c>
      <c r="D40" s="73">
        <v>416</v>
      </c>
      <c r="E40" s="121">
        <v>0</v>
      </c>
      <c r="F40" s="122">
        <v>926.6</v>
      </c>
      <c r="G40" s="123">
        <v>140.7</v>
      </c>
      <c r="H40" s="124">
        <v>3.7</v>
      </c>
      <c r="I40" s="125">
        <v>14.9</v>
      </c>
      <c r="J40" s="126">
        <v>3.5</v>
      </c>
      <c r="K40" s="50">
        <v>1047.4</v>
      </c>
      <c r="L40" s="50">
        <v>1583</v>
      </c>
      <c r="M40" s="50">
        <v>556.7</v>
      </c>
      <c r="N40" s="63">
        <f>IF(M40&lt;&gt;0,(M40-L40)/L40,0)</f>
        <v>-0.6483259633607075</v>
      </c>
      <c r="O40" s="92">
        <f>(K40+K20+'colza-tournesol'!K20+'colza-tournesol'!K40)/1000</f>
        <v>106.8894</v>
      </c>
      <c r="P40" s="48">
        <f>('colza-tournesol'!L20+'colza-tournesol'!L40+'soja-lin'!L20+'soja-lin'!L40)/1000</f>
        <v>66.80332000000001</v>
      </c>
      <c r="Q40" s="66">
        <f>('colza-tournesol'!M20+'colza-tournesol'!M40+'soja-lin'!M20+'soja-lin'!M40)/1000</f>
        <v>59.04506</v>
      </c>
      <c r="R40" s="76">
        <f>IF(Q40&lt;&gt;0,(Q40-P40)/P40,0)</f>
        <v>-0.11613584474544099</v>
      </c>
      <c r="S40" s="51"/>
      <c r="T40" s="51"/>
      <c r="U40" s="51"/>
      <c r="V40" s="63"/>
      <c r="W40" s="63"/>
      <c r="X40" s="180"/>
      <c r="Y40" s="167"/>
      <c r="Z40" s="163" t="s">
        <v>12</v>
      </c>
      <c r="AA40" s="133">
        <v>18232</v>
      </c>
      <c r="AB40" s="133">
        <v>26378.8</v>
      </c>
      <c r="AC40" s="133">
        <v>23772.42</v>
      </c>
      <c r="AD40" s="163" t="s">
        <v>12</v>
      </c>
      <c r="AE40" s="133">
        <v>259</v>
      </c>
      <c r="AF40" s="133">
        <v>207.6</v>
      </c>
      <c r="AG40" s="133">
        <v>187.85</v>
      </c>
      <c r="AJ40" s="46"/>
    </row>
    <row r="41" spans="1:36" ht="12.75">
      <c r="A41" s="86" t="str">
        <f>'colza-tournesol'!A21</f>
        <v>total 30/05</v>
      </c>
      <c r="B41" s="87">
        <v>17403.6</v>
      </c>
      <c r="C41" s="87">
        <v>25998.1</v>
      </c>
      <c r="D41" s="87">
        <v>23470.8</v>
      </c>
      <c r="E41" s="87">
        <v>1875.8</v>
      </c>
      <c r="F41" s="87">
        <v>1963.7</v>
      </c>
      <c r="G41" s="87">
        <v>858.32</v>
      </c>
      <c r="H41" s="87">
        <v>262.7</v>
      </c>
      <c r="I41" s="87">
        <v>222.5</v>
      </c>
      <c r="J41" s="87">
        <v>191.35</v>
      </c>
      <c r="K41" s="87">
        <v>19279.4</v>
      </c>
      <c r="L41" s="87">
        <v>27961.8</v>
      </c>
      <c r="M41" s="87">
        <v>24329.12</v>
      </c>
      <c r="N41" s="88">
        <f>(M41-L41)/L41</f>
        <v>-0.12991581371728575</v>
      </c>
      <c r="O41" s="115">
        <f>SUM(O29:O30)</f>
        <v>3952.9253</v>
      </c>
      <c r="P41" s="87">
        <f>SUM(P29:P30)</f>
        <v>3207.5825000000004</v>
      </c>
      <c r="Q41" s="87">
        <f>SUM(Q29:Q40)</f>
        <v>7120.27406</v>
      </c>
      <c r="R41" s="88">
        <f>(Q41-P41)/P41</f>
        <v>1.2198256973904797</v>
      </c>
      <c r="S41" s="63"/>
      <c r="T41" s="63"/>
      <c r="U41" s="63"/>
      <c r="V41" s="63"/>
      <c r="W41" s="63"/>
      <c r="X41" s="180"/>
      <c r="Y41" s="167"/>
      <c r="Z41" s="163" t="s">
        <v>13</v>
      </c>
      <c r="AA41" s="133">
        <v>19279.4</v>
      </c>
      <c r="AB41" s="133">
        <v>27961.8</v>
      </c>
      <c r="AC41" s="133">
        <v>24329.12</v>
      </c>
      <c r="AD41" s="163" t="s">
        <v>13</v>
      </c>
      <c r="AE41" s="133">
        <v>262.7</v>
      </c>
      <c r="AF41" s="133">
        <v>222.5</v>
      </c>
      <c r="AG41" s="133">
        <v>191.35</v>
      </c>
      <c r="AJ41" s="46"/>
    </row>
    <row r="42" spans="1:36" ht="13.5" thickBot="1">
      <c r="A42" s="78" t="str">
        <f>'colza-tournesol'!A22</f>
        <v>total 30/06</v>
      </c>
      <c r="B42" s="94">
        <f>SUM(B29:B40)</f>
        <v>17403.600000000002</v>
      </c>
      <c r="C42" s="94">
        <f aca="true" t="shared" si="5" ref="C42:P42">SUM(C29:C40)</f>
        <v>25998.1</v>
      </c>
      <c r="D42" s="94">
        <f t="shared" si="5"/>
        <v>23470.8</v>
      </c>
      <c r="E42" s="94">
        <f t="shared" si="5"/>
        <v>1875.8</v>
      </c>
      <c r="F42" s="94">
        <f t="shared" si="5"/>
        <v>1963.6999999999998</v>
      </c>
      <c r="G42" s="94">
        <f t="shared" si="5"/>
        <v>858.3199999999999</v>
      </c>
      <c r="H42" s="94">
        <f t="shared" si="5"/>
        <v>262.69999999999993</v>
      </c>
      <c r="I42" s="94">
        <f t="shared" si="5"/>
        <v>222.5</v>
      </c>
      <c r="J42" s="94">
        <f t="shared" si="5"/>
        <v>191.35</v>
      </c>
      <c r="K42" s="94">
        <f t="shared" si="5"/>
        <v>19279.400000000005</v>
      </c>
      <c r="L42" s="94">
        <f t="shared" si="5"/>
        <v>27961.799999999996</v>
      </c>
      <c r="M42" s="94"/>
      <c r="N42" s="94"/>
      <c r="O42" s="94">
        <f t="shared" si="5"/>
        <v>7205.386399999999</v>
      </c>
      <c r="P42" s="94">
        <f t="shared" si="5"/>
        <v>6393.379720000001</v>
      </c>
      <c r="Q42" s="94"/>
      <c r="R42" s="93">
        <f>IF(Q42&lt;&gt;0,(Q42-P42)/P42,0)</f>
        <v>0</v>
      </c>
      <c r="S42" s="55"/>
      <c r="T42" s="55"/>
      <c r="U42" s="55"/>
      <c r="V42" s="55"/>
      <c r="W42" s="55"/>
      <c r="X42" s="181"/>
      <c r="Y42" s="168"/>
      <c r="AJ42" s="58"/>
    </row>
    <row r="43" spans="1:36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6"/>
      <c r="Q43" s="106"/>
      <c r="R43" s="106"/>
      <c r="V43" s="64"/>
      <c r="W43" s="64"/>
      <c r="AJ43" s="58"/>
    </row>
    <row r="44" spans="1:36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V44" s="64"/>
      <c r="W44" s="64"/>
      <c r="AJ44" s="58"/>
    </row>
    <row r="45" spans="1:36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V45" s="64"/>
      <c r="W45" s="64"/>
      <c r="AJ45" s="58"/>
    </row>
    <row r="46" spans="1:36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V46" s="64"/>
      <c r="W46" s="64"/>
      <c r="AJ46" s="58"/>
    </row>
    <row r="47" spans="1:35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55"/>
      <c r="P47"/>
      <c r="Q47" s="46"/>
      <c r="R47" s="46"/>
      <c r="S47" s="59"/>
      <c r="T47" s="59"/>
      <c r="U47" s="59"/>
      <c r="V47" s="64"/>
      <c r="W47" s="64"/>
      <c r="X47" s="176"/>
      <c r="Y47" s="134"/>
      <c r="Z47" s="134"/>
      <c r="AA47" s="134"/>
      <c r="AB47" s="134"/>
      <c r="AC47" s="134"/>
      <c r="AD47" s="134"/>
      <c r="AE47" s="133"/>
      <c r="AF47" s="134"/>
      <c r="AG47" s="134"/>
      <c r="AH47" s="70"/>
      <c r="AI47" s="185"/>
    </row>
    <row r="48" spans="1:36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9"/>
      <c r="T48" s="59"/>
      <c r="U48" s="59"/>
      <c r="V48" s="64"/>
      <c r="W48" s="64"/>
      <c r="X48" s="176"/>
      <c r="Y48" s="134"/>
      <c r="Z48" s="134"/>
      <c r="AA48" s="134"/>
      <c r="AB48" s="134"/>
      <c r="AC48" s="134"/>
      <c r="AD48" s="134"/>
      <c r="AE48" s="71"/>
      <c r="AF48" s="134"/>
      <c r="AG48" s="134"/>
      <c r="AH48" s="70"/>
      <c r="AI48" s="185"/>
      <c r="AJ48" s="171"/>
    </row>
    <row r="49" spans="1:36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9"/>
      <c r="T49" s="59"/>
      <c r="U49" s="59"/>
      <c r="V49" s="170"/>
      <c r="W49" s="170"/>
      <c r="X49" s="176"/>
      <c r="Y49" s="134"/>
      <c r="Z49" s="134"/>
      <c r="AA49" s="134"/>
      <c r="AB49" s="134"/>
      <c r="AC49" s="134"/>
      <c r="AD49" s="134"/>
      <c r="AE49" s="133"/>
      <c r="AF49" s="134"/>
      <c r="AG49" s="134"/>
      <c r="AH49" s="70"/>
      <c r="AI49" s="185"/>
      <c r="AJ49" s="171"/>
    </row>
    <row r="50" spans="1:36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9"/>
      <c r="T50" s="59"/>
      <c r="U50" s="59"/>
      <c r="V50" s="170"/>
      <c r="W50" s="170"/>
      <c r="X50" s="176"/>
      <c r="Y50" s="134"/>
      <c r="Z50" s="134"/>
      <c r="AA50" s="134"/>
      <c r="AB50" s="134"/>
      <c r="AC50" s="134"/>
      <c r="AD50" s="134"/>
      <c r="AE50" s="133"/>
      <c r="AF50" s="134"/>
      <c r="AG50" s="134"/>
      <c r="AH50" s="70"/>
      <c r="AI50" s="185"/>
      <c r="AJ50" s="171"/>
    </row>
    <row r="51" spans="1:36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9"/>
      <c r="T51" s="59"/>
      <c r="U51" s="59"/>
      <c r="V51" s="170"/>
      <c r="W51" s="170"/>
      <c r="X51" s="176"/>
      <c r="Y51" s="134"/>
      <c r="Z51" s="134"/>
      <c r="AA51" s="134"/>
      <c r="AB51" s="134"/>
      <c r="AC51" s="134"/>
      <c r="AD51" s="134"/>
      <c r="AE51" s="133"/>
      <c r="AF51" s="134"/>
      <c r="AG51" s="134"/>
      <c r="AH51" s="70"/>
      <c r="AI51" s="185"/>
      <c r="AJ51" s="171"/>
    </row>
    <row r="52" spans="1:36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9"/>
      <c r="T52" s="59"/>
      <c r="U52" s="59"/>
      <c r="V52" s="170"/>
      <c r="W52" s="170"/>
      <c r="X52" s="176"/>
      <c r="Y52" s="134"/>
      <c r="Z52" s="134"/>
      <c r="AA52" s="134"/>
      <c r="AB52" s="134"/>
      <c r="AC52" s="134"/>
      <c r="AD52" s="134"/>
      <c r="AE52" s="133"/>
      <c r="AF52" s="134"/>
      <c r="AG52" s="134"/>
      <c r="AH52" s="70"/>
      <c r="AI52" s="185"/>
      <c r="AJ52" s="171"/>
    </row>
    <row r="53" spans="1:36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9"/>
      <c r="T53" s="59"/>
      <c r="U53" s="59"/>
      <c r="V53" s="170"/>
      <c r="W53" s="170"/>
      <c r="X53" s="176"/>
      <c r="Y53" s="134"/>
      <c r="Z53" s="134"/>
      <c r="AA53" s="134"/>
      <c r="AB53" s="134"/>
      <c r="AC53" s="134"/>
      <c r="AD53" s="134"/>
      <c r="AE53" s="133"/>
      <c r="AF53" s="134"/>
      <c r="AG53" s="134"/>
      <c r="AH53" s="70"/>
      <c r="AI53" s="185"/>
      <c r="AJ53" s="171"/>
    </row>
    <row r="54" spans="1:36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9"/>
      <c r="T54" s="59"/>
      <c r="U54" s="59"/>
      <c r="V54" s="170"/>
      <c r="W54" s="170"/>
      <c r="X54" s="176"/>
      <c r="Y54" s="134"/>
      <c r="Z54" s="134"/>
      <c r="AA54" s="134"/>
      <c r="AB54" s="134"/>
      <c r="AC54" s="134"/>
      <c r="AD54" s="134"/>
      <c r="AE54" s="133"/>
      <c r="AF54" s="134"/>
      <c r="AG54" s="134"/>
      <c r="AH54" s="70"/>
      <c r="AI54" s="185"/>
      <c r="AJ54" s="171"/>
    </row>
    <row r="55" spans="1:36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9"/>
      <c r="T55" s="59"/>
      <c r="U55" s="59"/>
      <c r="V55" s="170"/>
      <c r="W55" s="170"/>
      <c r="X55" s="176"/>
      <c r="Y55" s="134"/>
      <c r="Z55" s="134"/>
      <c r="AA55" s="134"/>
      <c r="AB55" s="134"/>
      <c r="AC55" s="134"/>
      <c r="AD55" s="134"/>
      <c r="AE55" s="133"/>
      <c r="AF55" s="134"/>
      <c r="AG55" s="134"/>
      <c r="AH55" s="70"/>
      <c r="AI55" s="185"/>
      <c r="AJ55" s="171"/>
    </row>
    <row r="56" spans="1:36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9"/>
      <c r="T56" s="59"/>
      <c r="U56" s="59"/>
      <c r="V56" s="170"/>
      <c r="W56" s="170"/>
      <c r="X56" s="176"/>
      <c r="Y56" s="134"/>
      <c r="Z56" s="134"/>
      <c r="AA56" s="134"/>
      <c r="AB56" s="134"/>
      <c r="AC56" s="134"/>
      <c r="AD56" s="134"/>
      <c r="AE56" s="133"/>
      <c r="AF56" s="134"/>
      <c r="AG56" s="134"/>
      <c r="AH56" s="70"/>
      <c r="AI56" s="185"/>
      <c r="AJ56" s="171"/>
    </row>
    <row r="57" spans="1:36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9"/>
      <c r="T57" s="59"/>
      <c r="U57" s="59"/>
      <c r="V57" s="170"/>
      <c r="W57" s="170"/>
      <c r="X57" s="176"/>
      <c r="Y57" s="134"/>
      <c r="Z57" s="134"/>
      <c r="AA57" s="134"/>
      <c r="AB57" s="134"/>
      <c r="AC57" s="134"/>
      <c r="AD57" s="134"/>
      <c r="AE57" s="133"/>
      <c r="AF57" s="134"/>
      <c r="AG57" s="134"/>
      <c r="AH57" s="70"/>
      <c r="AI57" s="185"/>
      <c r="AJ57" s="171"/>
    </row>
    <row r="58" spans="1:36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9"/>
      <c r="T58" s="59"/>
      <c r="U58" s="59"/>
      <c r="V58" s="170"/>
      <c r="W58" s="170"/>
      <c r="X58" s="176"/>
      <c r="Y58" s="134"/>
      <c r="Z58" s="134"/>
      <c r="AA58" s="134"/>
      <c r="AB58" s="134"/>
      <c r="AC58" s="134"/>
      <c r="AD58" s="134"/>
      <c r="AE58" s="133"/>
      <c r="AF58" s="134"/>
      <c r="AG58" s="134"/>
      <c r="AH58" s="70"/>
      <c r="AI58" s="185"/>
      <c r="AJ58" s="171"/>
    </row>
    <row r="59" spans="1:36" s="46" customFormat="1" ht="15">
      <c r="A59" s="40"/>
      <c r="B59" s="40"/>
      <c r="C59" s="21"/>
      <c r="D59" s="40"/>
      <c r="E59" s="40"/>
      <c r="F59" s="40"/>
      <c r="G59" s="205"/>
      <c r="H59" s="205"/>
      <c r="I59" s="205"/>
      <c r="J59" s="38"/>
      <c r="K59" s="38"/>
      <c r="L59" s="38"/>
      <c r="M59" s="25"/>
      <c r="N59" s="25"/>
      <c r="O59" s="25"/>
      <c r="P59"/>
      <c r="Q59" s="58"/>
      <c r="R59" s="58"/>
      <c r="S59" s="64"/>
      <c r="T59" s="64"/>
      <c r="U59" s="64"/>
      <c r="V59" s="170"/>
      <c r="W59" s="170"/>
      <c r="X59" s="176"/>
      <c r="Y59" s="134"/>
      <c r="Z59" s="134"/>
      <c r="AA59" s="134"/>
      <c r="AB59" s="134"/>
      <c r="AC59" s="134"/>
      <c r="AD59" s="134"/>
      <c r="AE59" s="133"/>
      <c r="AF59" s="134"/>
      <c r="AG59" s="134"/>
      <c r="AH59" s="70"/>
      <c r="AI59" s="185"/>
      <c r="AJ59" s="171"/>
    </row>
    <row r="60" spans="1:36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8"/>
      <c r="R60" s="58"/>
      <c r="S60" s="64"/>
      <c r="T60" s="64"/>
      <c r="U60" s="64"/>
      <c r="V60" s="170"/>
      <c r="W60" s="170"/>
      <c r="X60" s="176"/>
      <c r="Y60" s="134"/>
      <c r="Z60" s="134"/>
      <c r="AA60" s="134"/>
      <c r="AB60" s="134"/>
      <c r="AC60" s="134"/>
      <c r="AD60" s="134"/>
      <c r="AE60" s="134"/>
      <c r="AF60" s="134"/>
      <c r="AG60" s="134"/>
      <c r="AH60" s="70"/>
      <c r="AI60" s="185"/>
      <c r="AJ60" s="171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V61" s="170"/>
      <c r="W61" s="170"/>
      <c r="Z61" s="169"/>
      <c r="AA61" s="133"/>
      <c r="AB61" s="133"/>
      <c r="AC61" s="133"/>
      <c r="AD61" s="133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201"/>
      <c r="N69" s="201"/>
      <c r="O69" s="56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205"/>
      <c r="H73" s="205"/>
      <c r="I73" s="205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201">
        <f ca="1">NOW()</f>
        <v>41120.417154166666</v>
      </c>
      <c r="R79" s="20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7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K27:N27"/>
    <mergeCell ref="A3:R3"/>
    <mergeCell ref="A1:R1"/>
    <mergeCell ref="K7:N7"/>
    <mergeCell ref="H7:J7"/>
    <mergeCell ref="E7:G7"/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4"/>
  <sheetViews>
    <sheetView showGridLines="0" showZeros="0" tabSelected="1" zoomScale="80" zoomScaleNormal="80" workbookViewId="0" topLeftCell="A37">
      <selection activeCell="T64" sqref="T64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7109375" style="8" bestFit="1" customWidth="1"/>
    <col min="6" max="6" width="7.7109375" style="2" bestFit="1" customWidth="1"/>
    <col min="7" max="7" width="7.140625" style="10" bestFit="1" customWidth="1"/>
    <col min="8" max="8" width="5.7109375" style="10" customWidth="1"/>
    <col min="9" max="9" width="7.140625" style="10" bestFit="1" customWidth="1"/>
    <col min="10" max="10" width="6.71093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57421875" style="3" bestFit="1" customWidth="1"/>
    <col min="15" max="15" width="6.421875" style="0" bestFit="1" customWidth="1"/>
    <col min="16" max="16" width="6.421875" style="0" customWidth="1"/>
    <col min="17" max="17" width="5.8515625" style="0" customWidth="1"/>
    <col min="18" max="18" width="5.57421875" style="0" customWidth="1"/>
    <col min="19" max="25" width="4.7109375" style="0" customWidth="1"/>
    <col min="26" max="37" width="4.7109375" style="185" customWidth="1"/>
    <col min="38" max="38" width="4.7109375" style="186" customWidth="1"/>
    <col min="39" max="39" width="9.140625" style="137" customWidth="1"/>
    <col min="40" max="40" width="4.7109375" style="138" customWidth="1"/>
    <col min="41" max="49" width="11.421875" style="138" customWidth="1"/>
    <col min="50" max="50" width="11.421875" style="134" customWidth="1"/>
    <col min="51" max="51" width="11.421875" style="46" customWidth="1"/>
  </cols>
  <sheetData>
    <row r="1" spans="1:51" ht="31.5">
      <c r="A1" s="206" t="s">
        <v>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67"/>
      <c r="T1" s="67"/>
      <c r="U1" s="67"/>
      <c r="V1" s="67"/>
      <c r="W1" s="67"/>
      <c r="X1" s="67"/>
      <c r="Y1" s="67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3"/>
      <c r="AM1" s="197"/>
      <c r="AN1" s="154"/>
      <c r="AY1" s="58"/>
    </row>
    <row r="2" spans="1:51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AY2" s="58"/>
    </row>
    <row r="3" spans="1:51" ht="22.5">
      <c r="A3" s="207" t="str">
        <f>'colza-tournesol'!$A$3</f>
        <v>situation provisoire au 31 juin  récolte 2009 à 2011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43"/>
      <c r="T3" s="43"/>
      <c r="U3" s="43"/>
      <c r="V3" s="43"/>
      <c r="W3" s="43"/>
      <c r="X3" s="43"/>
      <c r="Y3" s="43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8"/>
      <c r="AM3" s="198"/>
      <c r="AN3" s="155"/>
      <c r="AY3" s="58"/>
    </row>
    <row r="4" spans="1:51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AY4" s="58"/>
    </row>
    <row r="5" spans="1:51" ht="23.25">
      <c r="A5" s="202" t="s">
        <v>14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AY5" s="58"/>
    </row>
    <row r="6" spans="3:51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AY6" s="58"/>
    </row>
    <row r="7" spans="1:51" ht="15">
      <c r="A7" s="79"/>
      <c r="B7" s="79"/>
      <c r="C7" s="80" t="s">
        <v>15</v>
      </c>
      <c r="D7" s="80"/>
      <c r="E7" s="203" t="s">
        <v>16</v>
      </c>
      <c r="F7" s="203"/>
      <c r="G7" s="203"/>
      <c r="H7" s="204" t="s">
        <v>34</v>
      </c>
      <c r="I7" s="204"/>
      <c r="J7" s="204"/>
      <c r="K7" s="204" t="s">
        <v>46</v>
      </c>
      <c r="L7" s="204"/>
      <c r="M7" s="204"/>
      <c r="N7" s="204"/>
      <c r="AY7" s="58"/>
    </row>
    <row r="8" spans="1:51" ht="14.25">
      <c r="A8" s="77" t="s">
        <v>22</v>
      </c>
      <c r="B8" s="144">
        <f>'colza-tournesol'!B8</f>
        <v>2009</v>
      </c>
      <c r="C8" s="144">
        <f>'colza-tournesol'!C8</f>
        <v>2010</v>
      </c>
      <c r="D8" s="147">
        <f>'colza-tournesol'!D8</f>
        <v>2011</v>
      </c>
      <c r="E8" s="144">
        <f>B8</f>
        <v>2009</v>
      </c>
      <c r="F8" s="144">
        <f>C8</f>
        <v>2010</v>
      </c>
      <c r="G8" s="147">
        <f>D8</f>
        <v>2011</v>
      </c>
      <c r="H8" s="144">
        <f>B8</f>
        <v>2009</v>
      </c>
      <c r="I8" s="144">
        <f>C8</f>
        <v>2010</v>
      </c>
      <c r="J8" s="147">
        <f>D8</f>
        <v>2011</v>
      </c>
      <c r="K8" s="144">
        <f>B8</f>
        <v>2009</v>
      </c>
      <c r="L8" s="144">
        <f>C8</f>
        <v>2010</v>
      </c>
      <c r="M8" s="147">
        <f>D8</f>
        <v>2011</v>
      </c>
      <c r="N8" s="146" t="s">
        <v>3</v>
      </c>
      <c r="AY8" s="58"/>
    </row>
    <row r="9" spans="1:51" ht="12.75">
      <c r="A9" s="72" t="s">
        <v>21</v>
      </c>
      <c r="B9" s="73">
        <v>207823.2</v>
      </c>
      <c r="C9" s="73">
        <v>467473.6</v>
      </c>
      <c r="D9" s="73">
        <v>230201.93</v>
      </c>
      <c r="E9" s="129">
        <v>4835.8</v>
      </c>
      <c r="F9" s="22">
        <v>9790.7</v>
      </c>
      <c r="G9" s="118">
        <v>7959.15</v>
      </c>
      <c r="H9" s="129">
        <v>2017</v>
      </c>
      <c r="I9" s="22">
        <v>2291</v>
      </c>
      <c r="J9" s="118">
        <v>2206.37</v>
      </c>
      <c r="K9" s="50">
        <v>212659</v>
      </c>
      <c r="L9" s="50">
        <v>477264.3</v>
      </c>
      <c r="M9" s="50">
        <v>238161.08</v>
      </c>
      <c r="N9" s="63">
        <f>IF(M9&lt;&gt;0,(M9-L9)/L9,0)</f>
        <v>-0.5009870212374988</v>
      </c>
      <c r="AY9" s="58"/>
    </row>
    <row r="10" spans="1:51" ht="12.75">
      <c r="A10" s="72" t="s">
        <v>23</v>
      </c>
      <c r="B10" s="73">
        <v>66519.9</v>
      </c>
      <c r="C10" s="73">
        <v>103734.7</v>
      </c>
      <c r="D10" s="73">
        <v>72206.41</v>
      </c>
      <c r="E10" s="129">
        <v>2132.8</v>
      </c>
      <c r="F10" s="22">
        <v>1833.7</v>
      </c>
      <c r="G10" s="118">
        <v>1120.1</v>
      </c>
      <c r="H10" s="129">
        <v>692.1</v>
      </c>
      <c r="I10" s="22">
        <v>893.2</v>
      </c>
      <c r="J10" s="118">
        <v>568.83</v>
      </c>
      <c r="K10" s="50">
        <v>68652.7</v>
      </c>
      <c r="L10" s="50">
        <v>105568.4</v>
      </c>
      <c r="M10" s="50">
        <v>73326.51</v>
      </c>
      <c r="N10" s="63">
        <f aca="true" t="shared" si="0" ref="N10:N20">IF(M10&lt;&gt;0,(M10-L10)/L10,0)</f>
        <v>-0.3054123203534391</v>
      </c>
      <c r="AP10" s="210" t="s">
        <v>42</v>
      </c>
      <c r="AQ10" s="210"/>
      <c r="AR10" s="210"/>
      <c r="AS10" s="139"/>
      <c r="AT10" s="210" t="s">
        <v>41</v>
      </c>
      <c r="AU10" s="210"/>
      <c r="AV10" s="210"/>
      <c r="AY10" s="171"/>
    </row>
    <row r="11" spans="1:51" ht="12.75">
      <c r="A11" s="72" t="s">
        <v>24</v>
      </c>
      <c r="B11" s="73">
        <v>19908.1</v>
      </c>
      <c r="C11" s="73">
        <v>56775.2</v>
      </c>
      <c r="D11" s="73">
        <v>38776.57</v>
      </c>
      <c r="E11" s="129">
        <v>2067</v>
      </c>
      <c r="F11" s="22">
        <v>2425.4</v>
      </c>
      <c r="G11" s="118">
        <v>1643.64</v>
      </c>
      <c r="H11" s="129">
        <v>221.2</v>
      </c>
      <c r="I11" s="22">
        <v>259.3</v>
      </c>
      <c r="J11" s="118">
        <v>622.57</v>
      </c>
      <c r="K11" s="50">
        <v>21975.1</v>
      </c>
      <c r="L11" s="50">
        <v>59200.6</v>
      </c>
      <c r="M11" s="50">
        <v>40420.21</v>
      </c>
      <c r="N11" s="63">
        <f t="shared" si="0"/>
        <v>-0.31723310236720575</v>
      </c>
      <c r="AP11" s="149">
        <v>2009</v>
      </c>
      <c r="AQ11" s="149">
        <v>2010</v>
      </c>
      <c r="AR11" s="149">
        <v>2011</v>
      </c>
      <c r="AS11" s="150"/>
      <c r="AT11" s="139" t="s">
        <v>47</v>
      </c>
      <c r="AU11" s="139" t="s">
        <v>49</v>
      </c>
      <c r="AV11" s="139" t="s">
        <v>50</v>
      </c>
      <c r="AY11" s="171"/>
    </row>
    <row r="12" spans="1:51" ht="12.75">
      <c r="A12" s="72" t="s">
        <v>25</v>
      </c>
      <c r="B12" s="73">
        <v>9533.1</v>
      </c>
      <c r="C12" s="73">
        <v>27214.6</v>
      </c>
      <c r="D12" s="73">
        <v>15370.99</v>
      </c>
      <c r="E12" s="129">
        <v>3982.1</v>
      </c>
      <c r="F12" s="22">
        <v>4076.1</v>
      </c>
      <c r="G12" s="118">
        <v>1860.72</v>
      </c>
      <c r="H12" s="129">
        <v>125.7</v>
      </c>
      <c r="I12" s="22">
        <v>311.3</v>
      </c>
      <c r="J12" s="118">
        <v>101.5</v>
      </c>
      <c r="K12" s="50">
        <v>13515.2</v>
      </c>
      <c r="L12" s="50">
        <v>31290.7</v>
      </c>
      <c r="M12" s="50">
        <v>17231.71</v>
      </c>
      <c r="N12" s="63">
        <f t="shared" si="0"/>
        <v>-0.44930250841304287</v>
      </c>
      <c r="AO12" s="143" t="s">
        <v>4</v>
      </c>
      <c r="AP12" s="140">
        <f>K9</f>
        <v>212659</v>
      </c>
      <c r="AQ12" s="140">
        <f>L9</f>
        <v>477264.3</v>
      </c>
      <c r="AR12" s="140">
        <v>238161.08</v>
      </c>
      <c r="AS12" s="143" t="s">
        <v>4</v>
      </c>
      <c r="AT12" s="140">
        <f>$H$9</f>
        <v>2017</v>
      </c>
      <c r="AU12" s="140">
        <f>SUM(I9)</f>
        <v>2291</v>
      </c>
      <c r="AV12" s="140">
        <v>2206.37</v>
      </c>
      <c r="AY12" s="173"/>
    </row>
    <row r="13" spans="1:51" ht="12.75">
      <c r="A13" s="72" t="s">
        <v>26</v>
      </c>
      <c r="B13" s="73">
        <v>11956</v>
      </c>
      <c r="C13" s="73">
        <v>36592.2</v>
      </c>
      <c r="D13" s="73">
        <v>19656.13</v>
      </c>
      <c r="E13" s="129">
        <v>7387.7</v>
      </c>
      <c r="F13" s="22">
        <v>6416.2</v>
      </c>
      <c r="G13" s="118">
        <v>3812.33</v>
      </c>
      <c r="H13" s="129">
        <v>108.7</v>
      </c>
      <c r="I13" s="22">
        <v>211.4</v>
      </c>
      <c r="J13" s="118">
        <v>188.2</v>
      </c>
      <c r="K13" s="50">
        <v>19343.7</v>
      </c>
      <c r="L13" s="50">
        <v>43008.4</v>
      </c>
      <c r="M13" s="50">
        <v>23468.46</v>
      </c>
      <c r="N13" s="63">
        <f t="shared" si="0"/>
        <v>-0.4543284567665852</v>
      </c>
      <c r="AO13" s="143" t="s">
        <v>5</v>
      </c>
      <c r="AP13" s="140">
        <f>SUM(K9:K10)</f>
        <v>281311.7</v>
      </c>
      <c r="AQ13" s="140">
        <f>SUM(L9:L10)</f>
        <v>582832.7</v>
      </c>
      <c r="AR13" s="140">
        <v>311487.59</v>
      </c>
      <c r="AS13" s="143" t="s">
        <v>5</v>
      </c>
      <c r="AT13" s="140">
        <f>SUM(H9:H10)</f>
        <v>2709.1</v>
      </c>
      <c r="AU13" s="140">
        <f>SUM(I9:I10)</f>
        <v>3184.2</v>
      </c>
      <c r="AV13" s="140">
        <v>2775.2</v>
      </c>
      <c r="AY13" s="173"/>
    </row>
    <row r="14" spans="1:51" ht="12.75">
      <c r="A14" s="72" t="s">
        <v>27</v>
      </c>
      <c r="B14" s="73">
        <v>14262.5</v>
      </c>
      <c r="C14" s="73">
        <v>24016.1</v>
      </c>
      <c r="D14" s="73">
        <v>14791.5</v>
      </c>
      <c r="E14" s="129">
        <v>3831.6</v>
      </c>
      <c r="F14" s="22">
        <v>5417</v>
      </c>
      <c r="G14" s="118">
        <v>3232.9</v>
      </c>
      <c r="H14" s="129">
        <v>441.3</v>
      </c>
      <c r="I14" s="22">
        <v>238</v>
      </c>
      <c r="J14" s="118">
        <v>266.81</v>
      </c>
      <c r="K14" s="50">
        <v>18094.1</v>
      </c>
      <c r="L14" s="50">
        <v>29433.1</v>
      </c>
      <c r="M14" s="50">
        <v>18024.4</v>
      </c>
      <c r="N14" s="63">
        <f t="shared" si="0"/>
        <v>-0.38761462435149535</v>
      </c>
      <c r="AO14" s="143" t="s">
        <v>6</v>
      </c>
      <c r="AP14" s="140">
        <f>SUM(K9:K11)</f>
        <v>303286.8</v>
      </c>
      <c r="AQ14" s="140">
        <f>SUM(L9:L11)</f>
        <v>642033.2999999999</v>
      </c>
      <c r="AR14" s="140">
        <v>351907.79</v>
      </c>
      <c r="AS14" s="143" t="s">
        <v>44</v>
      </c>
      <c r="AT14" s="140">
        <f>SUM(H9:H11)</f>
        <v>2930.2999999999997</v>
      </c>
      <c r="AU14" s="140">
        <f>SUM(I9:I11)</f>
        <v>3443.5</v>
      </c>
      <c r="AV14" s="140">
        <v>3397.77</v>
      </c>
      <c r="AY14" s="173"/>
    </row>
    <row r="15" spans="1:51" ht="12.75">
      <c r="A15" s="72" t="s">
        <v>28</v>
      </c>
      <c r="B15" s="73">
        <v>16638.3</v>
      </c>
      <c r="C15" s="73">
        <v>28868.5</v>
      </c>
      <c r="D15" s="73">
        <v>21858.06</v>
      </c>
      <c r="E15" s="129">
        <v>1144.4</v>
      </c>
      <c r="F15" s="22">
        <v>4647.4</v>
      </c>
      <c r="G15" s="118">
        <v>2673.29</v>
      </c>
      <c r="H15" s="129">
        <v>508.5</v>
      </c>
      <c r="I15" s="22">
        <v>230.2</v>
      </c>
      <c r="J15" s="118">
        <v>175.97</v>
      </c>
      <c r="K15" s="50">
        <v>17782.7</v>
      </c>
      <c r="L15" s="50">
        <v>33515.9</v>
      </c>
      <c r="M15" s="50">
        <v>24531.35</v>
      </c>
      <c r="N15" s="63">
        <f t="shared" si="0"/>
        <v>-0.2680682899758026</v>
      </c>
      <c r="AO15" s="143" t="s">
        <v>7</v>
      </c>
      <c r="AP15" s="140">
        <f>SUM(K9:K12)</f>
        <v>316802</v>
      </c>
      <c r="AQ15" s="140">
        <f>SUM(L9:L12)</f>
        <v>673323.9999999999</v>
      </c>
      <c r="AR15" s="140">
        <v>369139.5</v>
      </c>
      <c r="AS15" s="143" t="s">
        <v>7</v>
      </c>
      <c r="AT15" s="140">
        <f>SUM(H9:H12)</f>
        <v>3055.9999999999995</v>
      </c>
      <c r="AU15" s="140">
        <f>SUM(I9:I12)</f>
        <v>3754.8</v>
      </c>
      <c r="AV15" s="140">
        <v>3499.27</v>
      </c>
      <c r="AY15" s="173"/>
    </row>
    <row r="16" spans="1:51" ht="12.75">
      <c r="A16" s="72" t="s">
        <v>29</v>
      </c>
      <c r="B16" s="73">
        <v>14567</v>
      </c>
      <c r="C16" s="73">
        <v>25002.9</v>
      </c>
      <c r="D16" s="73">
        <v>15548.71</v>
      </c>
      <c r="E16" s="129">
        <v>933.9</v>
      </c>
      <c r="F16" s="22">
        <v>3518.7</v>
      </c>
      <c r="G16" s="118">
        <v>1261.4</v>
      </c>
      <c r="H16" s="129">
        <v>253.8</v>
      </c>
      <c r="I16" s="22">
        <v>237.4</v>
      </c>
      <c r="J16" s="118">
        <v>127.32</v>
      </c>
      <c r="K16" s="50">
        <v>15500.9</v>
      </c>
      <c r="L16" s="50">
        <v>28521.6</v>
      </c>
      <c r="M16" s="50">
        <v>16810.11</v>
      </c>
      <c r="N16" s="63">
        <f t="shared" si="0"/>
        <v>-0.4106182682598451</v>
      </c>
      <c r="AO16" s="143" t="s">
        <v>8</v>
      </c>
      <c r="AP16" s="140">
        <f>SUM(K9:K13)</f>
        <v>336145.7</v>
      </c>
      <c r="AQ16" s="140">
        <f>SUM(L9:L13)</f>
        <v>716332.3999999999</v>
      </c>
      <c r="AR16" s="140">
        <v>392607.96</v>
      </c>
      <c r="AS16" s="143" t="s">
        <v>8</v>
      </c>
      <c r="AT16" s="140">
        <f>SUM(H9:H13)</f>
        <v>3164.6999999999994</v>
      </c>
      <c r="AU16" s="140">
        <f>SUM(I9:I13)</f>
        <v>3966.2000000000003</v>
      </c>
      <c r="AV16" s="140">
        <v>3687.47</v>
      </c>
      <c r="AY16" s="173"/>
    </row>
    <row r="17" spans="1:51" ht="12.75">
      <c r="A17" s="72" t="s">
        <v>30</v>
      </c>
      <c r="B17" s="73">
        <v>21516.1</v>
      </c>
      <c r="C17" s="73">
        <v>26399.2</v>
      </c>
      <c r="D17" s="73">
        <v>22032.45</v>
      </c>
      <c r="E17" s="129">
        <v>1175.3</v>
      </c>
      <c r="F17" s="22">
        <v>4720.9</v>
      </c>
      <c r="G17" s="118">
        <v>1238.71</v>
      </c>
      <c r="H17" s="129">
        <v>148.4</v>
      </c>
      <c r="I17" s="22">
        <v>376.8</v>
      </c>
      <c r="J17" s="118">
        <v>135.95</v>
      </c>
      <c r="K17" s="50">
        <v>22691.4</v>
      </c>
      <c r="L17" s="50">
        <v>31120.1</v>
      </c>
      <c r="M17" s="50">
        <v>23271.16</v>
      </c>
      <c r="N17" s="63">
        <f t="shared" si="0"/>
        <v>-0.25221448517196277</v>
      </c>
      <c r="AO17" s="143" t="s">
        <v>9</v>
      </c>
      <c r="AP17" s="140">
        <f>SUM(K9:K14)</f>
        <v>354239.8</v>
      </c>
      <c r="AQ17" s="140">
        <f>SUM(L9:L14)</f>
        <v>745765.4999999999</v>
      </c>
      <c r="AR17" s="140">
        <v>410632.36</v>
      </c>
      <c r="AS17" s="143" t="s">
        <v>9</v>
      </c>
      <c r="AT17" s="140">
        <f>SUM(H9:H14)</f>
        <v>3605.9999999999995</v>
      </c>
      <c r="AU17" s="140">
        <f>SUM(I9:I14)</f>
        <v>4204.200000000001</v>
      </c>
      <c r="AV17" s="140">
        <v>3954.28</v>
      </c>
      <c r="AY17" s="173"/>
    </row>
    <row r="18" spans="1:51" ht="12.75">
      <c r="A18" s="72" t="s">
        <v>31</v>
      </c>
      <c r="B18" s="73">
        <v>15017.7</v>
      </c>
      <c r="C18" s="73">
        <v>20909.6</v>
      </c>
      <c r="D18" s="73">
        <v>20571.61</v>
      </c>
      <c r="E18" s="129">
        <v>115.5</v>
      </c>
      <c r="F18" s="22">
        <v>1338.8</v>
      </c>
      <c r="G18" s="118">
        <v>814.27</v>
      </c>
      <c r="H18" s="129">
        <v>272.8</v>
      </c>
      <c r="I18" s="22">
        <v>222.6</v>
      </c>
      <c r="J18" s="118">
        <v>212.96</v>
      </c>
      <c r="K18" s="50">
        <v>15133.2</v>
      </c>
      <c r="L18" s="50">
        <v>22248.4</v>
      </c>
      <c r="M18" s="50">
        <v>21385.88</v>
      </c>
      <c r="N18" s="63">
        <f t="shared" si="0"/>
        <v>-0.03876773161216089</v>
      </c>
      <c r="AO18" s="143" t="s">
        <v>10</v>
      </c>
      <c r="AP18" s="140">
        <f>SUM(K9:K15)</f>
        <v>372022.5</v>
      </c>
      <c r="AQ18" s="140">
        <f>SUM(L9:L15)</f>
        <v>779281.3999999999</v>
      </c>
      <c r="AR18" s="140">
        <v>435163.71</v>
      </c>
      <c r="AS18" s="143" t="s">
        <v>10</v>
      </c>
      <c r="AT18" s="140">
        <f>SUM(H9:H15)</f>
        <v>4114.5</v>
      </c>
      <c r="AU18" s="140">
        <f>SUM(I9:I15)</f>
        <v>4434.400000000001</v>
      </c>
      <c r="AV18" s="140">
        <v>4130.25</v>
      </c>
      <c r="AY18" s="173"/>
    </row>
    <row r="19" spans="1:51" ht="12.75">
      <c r="A19" s="72" t="s">
        <v>32</v>
      </c>
      <c r="B19" s="73">
        <v>10155.5</v>
      </c>
      <c r="C19" s="73">
        <v>17452.3</v>
      </c>
      <c r="D19" s="73">
        <v>18052.31</v>
      </c>
      <c r="E19" s="129">
        <v>10.5</v>
      </c>
      <c r="F19" s="22">
        <v>308.1</v>
      </c>
      <c r="G19" s="118">
        <v>60.63</v>
      </c>
      <c r="H19" s="129">
        <v>272.3</v>
      </c>
      <c r="I19" s="22">
        <v>91.4</v>
      </c>
      <c r="J19" s="118">
        <v>112.8</v>
      </c>
      <c r="K19" s="50">
        <v>10166</v>
      </c>
      <c r="L19" s="50">
        <v>17760.4</v>
      </c>
      <c r="M19" s="50">
        <v>18112.94</v>
      </c>
      <c r="N19" s="63">
        <f t="shared" si="0"/>
        <v>0.019849778158149433</v>
      </c>
      <c r="AO19" s="143" t="s">
        <v>35</v>
      </c>
      <c r="AP19" s="140">
        <f>SUM(K9:K16)</f>
        <v>387523.4</v>
      </c>
      <c r="AQ19" s="140">
        <f>SUM(L9:L16)</f>
        <v>807802.9999999999</v>
      </c>
      <c r="AR19" s="140">
        <v>451973.82</v>
      </c>
      <c r="AS19" s="143" t="s">
        <v>35</v>
      </c>
      <c r="AT19" s="140">
        <f>SUM(H9:H16)</f>
        <v>4368.3</v>
      </c>
      <c r="AU19" s="140">
        <f>SUM(I9:I16)</f>
        <v>4671.8</v>
      </c>
      <c r="AV19" s="140">
        <v>4257.57</v>
      </c>
      <c r="AY19" s="173"/>
    </row>
    <row r="20" spans="1:51" ht="12.75">
      <c r="A20" s="72" t="s">
        <v>33</v>
      </c>
      <c r="B20" s="73">
        <v>7416</v>
      </c>
      <c r="C20" s="73">
        <v>11238.24</v>
      </c>
      <c r="D20" s="73">
        <v>6650.27</v>
      </c>
      <c r="E20" s="130">
        <v>0</v>
      </c>
      <c r="F20" s="131">
        <v>920.5</v>
      </c>
      <c r="G20" s="126">
        <v>56.3</v>
      </c>
      <c r="H20" s="130">
        <v>305.1</v>
      </c>
      <c r="I20" s="131">
        <v>306.7</v>
      </c>
      <c r="J20" s="126">
        <v>131.5</v>
      </c>
      <c r="K20" s="50">
        <v>7416</v>
      </c>
      <c r="L20" s="50">
        <v>12158.74</v>
      </c>
      <c r="M20" s="50">
        <v>6706.57</v>
      </c>
      <c r="N20" s="63">
        <f t="shared" si="0"/>
        <v>-0.448415707548644</v>
      </c>
      <c r="AO20" s="143" t="s">
        <v>11</v>
      </c>
      <c r="AP20" s="140">
        <f>SUM(K9:K17)</f>
        <v>410214.80000000005</v>
      </c>
      <c r="AQ20" s="140">
        <f>SUM(L9:L17)</f>
        <v>838923.0999999999</v>
      </c>
      <c r="AR20" s="140">
        <v>475244.99</v>
      </c>
      <c r="AS20" s="143" t="s">
        <v>11</v>
      </c>
      <c r="AT20" s="140">
        <f>SUM(H9:H17)</f>
        <v>4516.7</v>
      </c>
      <c r="AU20" s="140">
        <f>SUM(I9:I17)</f>
        <v>5048.6</v>
      </c>
      <c r="AV20" s="140">
        <v>4393.52</v>
      </c>
      <c r="AY20" s="173"/>
    </row>
    <row r="21" spans="1:50" s="47" customFormat="1" ht="12.75">
      <c r="A21" s="86" t="str">
        <f>'colza-tournesol'!A21</f>
        <v>total 30/05</v>
      </c>
      <c r="B21" s="87">
        <v>415313.4</v>
      </c>
      <c r="C21" s="87">
        <v>845677.14</v>
      </c>
      <c r="D21" s="87">
        <v>495716.94</v>
      </c>
      <c r="E21" s="87">
        <v>27616.6</v>
      </c>
      <c r="F21" s="87">
        <v>45413.5</v>
      </c>
      <c r="G21" s="87">
        <v>25733.44</v>
      </c>
      <c r="H21" s="87">
        <v>5366.9</v>
      </c>
      <c r="I21" s="87">
        <v>5669.3</v>
      </c>
      <c r="J21" s="87">
        <v>4850.78</v>
      </c>
      <c r="K21" s="87">
        <v>442930</v>
      </c>
      <c r="L21" s="87">
        <v>891090.64</v>
      </c>
      <c r="M21" s="87">
        <v>521450.38</v>
      </c>
      <c r="N21" s="88">
        <f>(M21-L21)/L21</f>
        <v>-0.4148178012508357</v>
      </c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90"/>
      <c r="AM21" s="142"/>
      <c r="AN21" s="152"/>
      <c r="AO21" s="156" t="s">
        <v>36</v>
      </c>
      <c r="AP21" s="157">
        <f>SUM(K9:K18)</f>
        <v>425348.00000000006</v>
      </c>
      <c r="AQ21" s="157">
        <f>SUM(L9:L18)</f>
        <v>861171.4999999999</v>
      </c>
      <c r="AR21" s="140">
        <v>496630.87</v>
      </c>
      <c r="AS21" s="156" t="s">
        <v>36</v>
      </c>
      <c r="AT21" s="140">
        <f>SUM(H9:H18)</f>
        <v>4789.5</v>
      </c>
      <c r="AU21" s="157">
        <f>SUM(I9:I18)</f>
        <v>5271.200000000001</v>
      </c>
      <c r="AV21" s="140">
        <v>4606.48</v>
      </c>
      <c r="AW21" s="152"/>
      <c r="AX21" s="135"/>
    </row>
    <row r="22" spans="1:51" ht="13.5" thickBot="1">
      <c r="A22" s="78" t="str">
        <f>'colza-tournesol'!A22</f>
        <v>total 30/06</v>
      </c>
      <c r="B22" s="94">
        <f>SUM(B9:B20)</f>
        <v>415313.3999999999</v>
      </c>
      <c r="C22" s="94">
        <f aca="true" t="shared" si="1" ref="C22:J22">SUM(C9:C20)</f>
        <v>845677.1399999998</v>
      </c>
      <c r="D22" s="94">
        <f t="shared" si="1"/>
        <v>495716.94</v>
      </c>
      <c r="E22" s="94">
        <f t="shared" si="1"/>
        <v>27616.600000000002</v>
      </c>
      <c r="F22" s="94">
        <f t="shared" si="1"/>
        <v>45413.5</v>
      </c>
      <c r="G22" s="94">
        <f t="shared" si="1"/>
        <v>25733.440000000002</v>
      </c>
      <c r="H22" s="94">
        <f t="shared" si="1"/>
        <v>5366.900000000001</v>
      </c>
      <c r="I22" s="94">
        <f t="shared" si="1"/>
        <v>5669.3</v>
      </c>
      <c r="J22" s="94">
        <f t="shared" si="1"/>
        <v>4850.78</v>
      </c>
      <c r="K22" s="94">
        <v>442930</v>
      </c>
      <c r="L22" s="94">
        <v>891090.64</v>
      </c>
      <c r="M22" s="94"/>
      <c r="N22" s="88"/>
      <c r="AO22" s="143" t="s">
        <v>12</v>
      </c>
      <c r="AP22" s="140">
        <f>SUM(K9:K19)</f>
        <v>435514.00000000006</v>
      </c>
      <c r="AQ22" s="140">
        <f>SUM(L9:L19)</f>
        <v>878931.8999999999</v>
      </c>
      <c r="AR22" s="140">
        <v>514743.81</v>
      </c>
      <c r="AS22" s="143" t="s">
        <v>12</v>
      </c>
      <c r="AT22" s="140">
        <f>SUM(H9:H19)</f>
        <v>5061.8</v>
      </c>
      <c r="AU22" s="140">
        <f>SUM(I9:I19)</f>
        <v>5362.6</v>
      </c>
      <c r="AV22" s="140">
        <v>4719.28</v>
      </c>
      <c r="AY22" s="173"/>
    </row>
    <row r="23" spans="1:5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AO23" s="143" t="s">
        <v>13</v>
      </c>
      <c r="AP23" s="140">
        <f>SUM(K9:K20)</f>
        <v>442930.00000000006</v>
      </c>
      <c r="AQ23" s="140">
        <f>SUM(L9:L20)</f>
        <v>891090.6399999999</v>
      </c>
      <c r="AR23" s="140">
        <v>521450.38</v>
      </c>
      <c r="AS23" s="143" t="s">
        <v>13</v>
      </c>
      <c r="AT23" s="140">
        <f>SUM(H9:H20)</f>
        <v>5366.900000000001</v>
      </c>
      <c r="AU23" s="140">
        <f>SUM(I9:I20)</f>
        <v>5669.3</v>
      </c>
      <c r="AV23" s="140">
        <v>4850.78</v>
      </c>
      <c r="AY23" s="173"/>
    </row>
    <row r="24" spans="1:51" ht="23.25">
      <c r="A24" s="202" t="s">
        <v>38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AY24" s="173"/>
    </row>
    <row r="25" spans="1:51" ht="19.5">
      <c r="A25" s="83"/>
      <c r="B25" s="83"/>
      <c r="C25" s="84"/>
      <c r="D25" s="85"/>
      <c r="E25" s="85"/>
      <c r="F25" s="84"/>
      <c r="G25" s="84"/>
      <c r="H25" s="84"/>
      <c r="I25" s="84"/>
      <c r="J25" s="84"/>
      <c r="K25" s="84"/>
      <c r="L25" s="84"/>
      <c r="M25" s="84"/>
      <c r="N25" s="84"/>
      <c r="AY25" s="173"/>
    </row>
    <row r="26" spans="1:51" ht="15">
      <c r="A26" s="79"/>
      <c r="B26" s="79"/>
      <c r="C26" s="80" t="s">
        <v>15</v>
      </c>
      <c r="D26" s="80"/>
      <c r="E26" s="203" t="s">
        <v>16</v>
      </c>
      <c r="F26" s="203"/>
      <c r="G26" s="203"/>
      <c r="H26" s="204" t="s">
        <v>34</v>
      </c>
      <c r="I26" s="204"/>
      <c r="J26" s="204"/>
      <c r="K26" s="204" t="s">
        <v>46</v>
      </c>
      <c r="L26" s="204"/>
      <c r="M26" s="204"/>
      <c r="N26" s="204"/>
      <c r="AY26" s="173"/>
    </row>
    <row r="27" spans="1:51" ht="14.25">
      <c r="A27" s="77" t="s">
        <v>22</v>
      </c>
      <c r="B27" s="144">
        <f>$B$8</f>
        <v>2009</v>
      </c>
      <c r="C27" s="144">
        <f aca="true" t="shared" si="2" ref="C27:M27">C8</f>
        <v>2010</v>
      </c>
      <c r="D27" s="147">
        <f t="shared" si="2"/>
        <v>2011</v>
      </c>
      <c r="E27" s="144">
        <f t="shared" si="2"/>
        <v>2009</v>
      </c>
      <c r="F27" s="144">
        <f t="shared" si="2"/>
        <v>2010</v>
      </c>
      <c r="G27" s="147">
        <f t="shared" si="2"/>
        <v>2011</v>
      </c>
      <c r="H27" s="144">
        <f t="shared" si="2"/>
        <v>2009</v>
      </c>
      <c r="I27" s="144">
        <f t="shared" si="2"/>
        <v>2010</v>
      </c>
      <c r="J27" s="147">
        <f t="shared" si="2"/>
        <v>2011</v>
      </c>
      <c r="K27" s="144">
        <f t="shared" si="2"/>
        <v>2009</v>
      </c>
      <c r="L27" s="144">
        <f t="shared" si="2"/>
        <v>2010</v>
      </c>
      <c r="M27" s="147">
        <f t="shared" si="2"/>
        <v>2011</v>
      </c>
      <c r="N27" s="146" t="s">
        <v>3</v>
      </c>
      <c r="O27" s="45"/>
      <c r="AY27" s="173"/>
    </row>
    <row r="28" spans="1:51" ht="12.75">
      <c r="A28" s="72" t="s">
        <v>21</v>
      </c>
      <c r="B28" s="73">
        <v>3818</v>
      </c>
      <c r="C28" s="73">
        <v>15671.2</v>
      </c>
      <c r="D28" s="49">
        <v>5751.67</v>
      </c>
      <c r="E28" s="89">
        <v>24.6</v>
      </c>
      <c r="F28" s="81">
        <v>266.3</v>
      </c>
      <c r="G28" s="90">
        <v>715.8</v>
      </c>
      <c r="H28" s="89">
        <v>2151.5</v>
      </c>
      <c r="I28" s="82">
        <v>3316.2</v>
      </c>
      <c r="J28" s="91">
        <v>2130.47</v>
      </c>
      <c r="K28" s="50">
        <v>3842.6</v>
      </c>
      <c r="L28" s="73">
        <v>15937.5</v>
      </c>
      <c r="M28" s="49">
        <v>6467.47</v>
      </c>
      <c r="N28" s="63">
        <f>IF(M28&lt;&gt;0,(M28-L28)/L28,0)</f>
        <v>-0.5941979607843136</v>
      </c>
      <c r="AP28" s="210" t="s">
        <v>38</v>
      </c>
      <c r="AQ28" s="210"/>
      <c r="AR28" s="210"/>
      <c r="AS28" s="139"/>
      <c r="AT28" s="140"/>
      <c r="AU28" s="140"/>
      <c r="AY28" s="171"/>
    </row>
    <row r="29" spans="1:51" ht="12.75">
      <c r="A29" s="72" t="s">
        <v>23</v>
      </c>
      <c r="B29" s="73">
        <v>232068</v>
      </c>
      <c r="C29" s="73">
        <v>169294.6</v>
      </c>
      <c r="D29" s="49">
        <v>134247.18</v>
      </c>
      <c r="E29" s="89">
        <v>1055.4</v>
      </c>
      <c r="F29" s="81">
        <v>812.5</v>
      </c>
      <c r="G29" s="90">
        <v>266.1</v>
      </c>
      <c r="H29" s="89">
        <v>1903.5</v>
      </c>
      <c r="I29" s="82">
        <v>2298.6</v>
      </c>
      <c r="J29" s="91">
        <v>1805.22</v>
      </c>
      <c r="K29" s="50">
        <v>233123.4</v>
      </c>
      <c r="L29" s="73">
        <v>170107.1</v>
      </c>
      <c r="M29" s="49">
        <v>134513.28</v>
      </c>
      <c r="N29" s="63">
        <f aca="true" t="shared" si="3" ref="N29:N39">IF(M29&lt;&gt;0,(M29-L29)/L29,0)</f>
        <v>-0.20924358830407436</v>
      </c>
      <c r="AP29" s="149">
        <v>2009</v>
      </c>
      <c r="AQ29" s="149">
        <v>2010</v>
      </c>
      <c r="AR29" s="149">
        <v>2011</v>
      </c>
      <c r="AS29" s="150"/>
      <c r="AT29" s="139" t="s">
        <v>47</v>
      </c>
      <c r="AU29" s="139" t="s">
        <v>49</v>
      </c>
      <c r="AV29" s="139" t="s">
        <v>50</v>
      </c>
      <c r="AY29" s="171"/>
    </row>
    <row r="30" spans="1:51" ht="12.75">
      <c r="A30" s="72" t="s">
        <v>24</v>
      </c>
      <c r="B30" s="73">
        <v>38023.5</v>
      </c>
      <c r="C30" s="73">
        <v>103764.7</v>
      </c>
      <c r="D30" s="49">
        <v>48949.83</v>
      </c>
      <c r="E30" s="89">
        <v>204.1</v>
      </c>
      <c r="F30" s="81">
        <v>885.6</v>
      </c>
      <c r="G30" s="90">
        <v>40.1</v>
      </c>
      <c r="H30" s="89">
        <v>887</v>
      </c>
      <c r="I30" s="82">
        <v>1187.2</v>
      </c>
      <c r="J30" s="91">
        <v>650.29</v>
      </c>
      <c r="K30" s="50">
        <v>38227.6</v>
      </c>
      <c r="L30" s="73">
        <v>104650.3</v>
      </c>
      <c r="M30" s="49">
        <v>48989.93</v>
      </c>
      <c r="N30" s="63">
        <f t="shared" si="3"/>
        <v>-0.5318701427516214</v>
      </c>
      <c r="AO30" s="143" t="s">
        <v>4</v>
      </c>
      <c r="AP30" s="140">
        <v>3842.6</v>
      </c>
      <c r="AQ30" s="140">
        <v>15937.5</v>
      </c>
      <c r="AR30" s="140">
        <v>6467.47</v>
      </c>
      <c r="AS30" s="140"/>
      <c r="AT30" s="140"/>
      <c r="AU30" s="140"/>
      <c r="AY30" s="173"/>
    </row>
    <row r="31" spans="1:51" ht="12.75">
      <c r="A31" s="72" t="s">
        <v>25</v>
      </c>
      <c r="B31" s="73">
        <v>9680.3</v>
      </c>
      <c r="C31" s="73">
        <v>15068.9</v>
      </c>
      <c r="D31" s="49">
        <v>8819.5</v>
      </c>
      <c r="E31" s="89">
        <v>977</v>
      </c>
      <c r="F31" s="81">
        <v>596.5</v>
      </c>
      <c r="G31" s="90">
        <v>486.3</v>
      </c>
      <c r="H31" s="89">
        <v>292.8</v>
      </c>
      <c r="I31" s="82">
        <v>703.5</v>
      </c>
      <c r="J31" s="91">
        <v>301.12</v>
      </c>
      <c r="K31" s="50">
        <v>10657.3</v>
      </c>
      <c r="L31" s="73">
        <v>15665.4</v>
      </c>
      <c r="M31" s="49">
        <v>9305.79</v>
      </c>
      <c r="N31" s="63">
        <f t="shared" si="3"/>
        <v>-0.40596537592401083</v>
      </c>
      <c r="AO31" s="143" t="s">
        <v>5</v>
      </c>
      <c r="AP31" s="140">
        <v>236966</v>
      </c>
      <c r="AQ31" s="140">
        <v>186044.6</v>
      </c>
      <c r="AR31" s="140">
        <v>140980.75</v>
      </c>
      <c r="AS31" s="140"/>
      <c r="AT31" s="140"/>
      <c r="AU31" s="140"/>
      <c r="AY31" s="173"/>
    </row>
    <row r="32" spans="1:51" ht="12.75">
      <c r="A32" s="72" t="s">
        <v>26</v>
      </c>
      <c r="B32" s="73">
        <v>9118.6</v>
      </c>
      <c r="C32" s="73">
        <v>15614.4</v>
      </c>
      <c r="D32" s="49">
        <v>7881.21</v>
      </c>
      <c r="E32" s="89">
        <v>1773.3</v>
      </c>
      <c r="F32" s="81">
        <v>1286.1</v>
      </c>
      <c r="G32" s="90">
        <v>2311.18</v>
      </c>
      <c r="H32" s="89">
        <v>447.3</v>
      </c>
      <c r="I32" s="82">
        <v>655</v>
      </c>
      <c r="J32" s="91">
        <v>323.28</v>
      </c>
      <c r="K32" s="50">
        <v>10891.9</v>
      </c>
      <c r="L32" s="73">
        <v>16900.5</v>
      </c>
      <c r="M32" s="49">
        <v>10192.38</v>
      </c>
      <c r="N32" s="63">
        <f t="shared" si="3"/>
        <v>-0.39691843436584723</v>
      </c>
      <c r="AO32" s="143" t="s">
        <v>6</v>
      </c>
      <c r="AP32" s="140">
        <v>275193.6</v>
      </c>
      <c r="AQ32" s="140">
        <v>290694.9</v>
      </c>
      <c r="AR32" s="140">
        <v>189970.68</v>
      </c>
      <c r="AS32" s="140"/>
      <c r="AT32" s="140"/>
      <c r="AU32" s="140"/>
      <c r="AY32" s="173"/>
    </row>
    <row r="33" spans="1:51" ht="12.75">
      <c r="A33" s="72" t="s">
        <v>27</v>
      </c>
      <c r="B33" s="73">
        <v>9114.8</v>
      </c>
      <c r="C33" s="73">
        <v>11821.7</v>
      </c>
      <c r="D33" s="49">
        <v>6709.35</v>
      </c>
      <c r="E33" s="89">
        <v>3134.8</v>
      </c>
      <c r="F33" s="81">
        <v>1251.9</v>
      </c>
      <c r="G33" s="90">
        <v>1179.43</v>
      </c>
      <c r="H33" s="89">
        <v>446</v>
      </c>
      <c r="I33" s="82">
        <v>396.8</v>
      </c>
      <c r="J33" s="91">
        <v>242.9</v>
      </c>
      <c r="K33" s="50">
        <v>12249.6</v>
      </c>
      <c r="L33" s="73">
        <v>13073.6</v>
      </c>
      <c r="M33" s="49">
        <v>7888.78</v>
      </c>
      <c r="N33" s="63">
        <f t="shared" si="3"/>
        <v>-0.39658701505323707</v>
      </c>
      <c r="AO33" s="143" t="s">
        <v>7</v>
      </c>
      <c r="AP33" s="140">
        <v>285850.9</v>
      </c>
      <c r="AQ33" s="140">
        <v>306360.3</v>
      </c>
      <c r="AR33" s="140">
        <v>199276.47</v>
      </c>
      <c r="AS33" s="140"/>
      <c r="AT33" s="140"/>
      <c r="AU33" s="140"/>
      <c r="AY33" s="173"/>
    </row>
    <row r="34" spans="1:51" ht="12.75">
      <c r="A34" s="72" t="s">
        <v>28</v>
      </c>
      <c r="B34" s="73">
        <v>9428.9</v>
      </c>
      <c r="C34" s="73">
        <v>11991.7</v>
      </c>
      <c r="D34" s="49">
        <v>12364.03</v>
      </c>
      <c r="E34" s="89">
        <v>488.6</v>
      </c>
      <c r="F34" s="81">
        <v>1262.9</v>
      </c>
      <c r="G34" s="90">
        <v>1248</v>
      </c>
      <c r="H34" s="89">
        <v>203.6</v>
      </c>
      <c r="I34" s="82">
        <v>601.1</v>
      </c>
      <c r="J34" s="91">
        <v>206.27</v>
      </c>
      <c r="K34" s="50">
        <v>9917.5</v>
      </c>
      <c r="L34" s="73">
        <v>13254.6</v>
      </c>
      <c r="M34" s="49">
        <v>13612.03</v>
      </c>
      <c r="N34" s="63">
        <f t="shared" si="3"/>
        <v>0.026966487106363096</v>
      </c>
      <c r="AO34" s="143" t="s">
        <v>8</v>
      </c>
      <c r="AP34" s="140">
        <v>296742.8</v>
      </c>
      <c r="AQ34" s="140">
        <v>323260.8</v>
      </c>
      <c r="AR34" s="140">
        <v>209468.86</v>
      </c>
      <c r="AS34" s="140"/>
      <c r="AT34" s="140"/>
      <c r="AU34" s="140"/>
      <c r="AY34" s="173"/>
    </row>
    <row r="35" spans="1:51" ht="12.75">
      <c r="A35" s="72" t="s">
        <v>29</v>
      </c>
      <c r="B35" s="73">
        <v>18070.5</v>
      </c>
      <c r="C35" s="73">
        <v>13067.4</v>
      </c>
      <c r="D35" s="49">
        <v>9245.7</v>
      </c>
      <c r="E35" s="89">
        <v>860.2</v>
      </c>
      <c r="F35" s="81">
        <v>1358.1</v>
      </c>
      <c r="G35" s="90">
        <v>336.12</v>
      </c>
      <c r="H35" s="89">
        <v>326.9</v>
      </c>
      <c r="I35" s="82">
        <v>523.3</v>
      </c>
      <c r="J35" s="91">
        <v>236.34</v>
      </c>
      <c r="K35" s="50">
        <v>18930.7</v>
      </c>
      <c r="L35" s="73">
        <v>14425.5</v>
      </c>
      <c r="M35" s="49">
        <v>9581.82</v>
      </c>
      <c r="N35" s="63">
        <f t="shared" si="3"/>
        <v>-0.3357720702921909</v>
      </c>
      <c r="AO35" s="143" t="s">
        <v>9</v>
      </c>
      <c r="AP35" s="140">
        <v>308992.4</v>
      </c>
      <c r="AQ35" s="140">
        <v>336334.4</v>
      </c>
      <c r="AR35" s="140">
        <v>217357.64</v>
      </c>
      <c r="AS35" s="140"/>
      <c r="AT35" s="140"/>
      <c r="AU35" s="140"/>
      <c r="AY35" s="173"/>
    </row>
    <row r="36" spans="1:51" ht="12.75">
      <c r="A36" s="72" t="s">
        <v>30</v>
      </c>
      <c r="B36" s="73">
        <v>17052.3</v>
      </c>
      <c r="C36" s="73">
        <v>13086.5</v>
      </c>
      <c r="D36" s="49">
        <v>10159.84</v>
      </c>
      <c r="E36" s="89">
        <v>408.4</v>
      </c>
      <c r="F36" s="81">
        <v>283.6</v>
      </c>
      <c r="G36" s="90">
        <v>51.4</v>
      </c>
      <c r="H36" s="89">
        <v>527</v>
      </c>
      <c r="I36" s="82">
        <v>387.4</v>
      </c>
      <c r="J36" s="91">
        <v>147.9</v>
      </c>
      <c r="K36" s="50">
        <v>17460.7</v>
      </c>
      <c r="L36" s="73">
        <v>13370.1</v>
      </c>
      <c r="M36" s="49">
        <v>10211.24</v>
      </c>
      <c r="N36" s="63">
        <f t="shared" si="3"/>
        <v>-0.2362630047643623</v>
      </c>
      <c r="AO36" s="143" t="s">
        <v>10</v>
      </c>
      <c r="AP36" s="140">
        <v>318909.9</v>
      </c>
      <c r="AQ36" s="140">
        <v>349589</v>
      </c>
      <c r="AR36" s="140">
        <v>230969.66</v>
      </c>
      <c r="AS36" s="140"/>
      <c r="AT36" s="140"/>
      <c r="AU36" s="140"/>
      <c r="AY36" s="173"/>
    </row>
    <row r="37" spans="1:51" ht="12.75">
      <c r="A37" s="72" t="s">
        <v>31</v>
      </c>
      <c r="B37" s="73">
        <v>11016.7</v>
      </c>
      <c r="C37" s="73">
        <v>11769.9</v>
      </c>
      <c r="D37" s="49">
        <v>10633.85</v>
      </c>
      <c r="E37" s="89">
        <v>152.3</v>
      </c>
      <c r="F37" s="81">
        <v>199.6</v>
      </c>
      <c r="G37" s="90">
        <v>141.2</v>
      </c>
      <c r="H37" s="89">
        <v>524.4</v>
      </c>
      <c r="I37" s="82">
        <v>238.5</v>
      </c>
      <c r="J37" s="91">
        <v>175.91</v>
      </c>
      <c r="K37" s="50">
        <v>11169</v>
      </c>
      <c r="L37" s="73">
        <v>11969.5</v>
      </c>
      <c r="M37" s="49">
        <v>10775.05</v>
      </c>
      <c r="N37" s="63">
        <f t="shared" si="3"/>
        <v>-0.09979113580350063</v>
      </c>
      <c r="AO37" s="143" t="s">
        <v>35</v>
      </c>
      <c r="AP37" s="140">
        <v>337840.6</v>
      </c>
      <c r="AQ37" s="140">
        <v>364014.5</v>
      </c>
      <c r="AR37" s="140">
        <v>240551.48</v>
      </c>
      <c r="AS37" s="140"/>
      <c r="AT37" s="140"/>
      <c r="AU37" s="140"/>
      <c r="AY37" s="173"/>
    </row>
    <row r="38" spans="1:51" ht="12.75">
      <c r="A38" s="72" t="s">
        <v>32</v>
      </c>
      <c r="B38" s="73">
        <v>11715.3</v>
      </c>
      <c r="C38" s="73">
        <v>9943.9</v>
      </c>
      <c r="D38" s="49">
        <v>4512.4</v>
      </c>
      <c r="E38" s="89">
        <v>0</v>
      </c>
      <c r="F38" s="81">
        <v>3.1</v>
      </c>
      <c r="G38" s="90">
        <v>9.58</v>
      </c>
      <c r="H38" s="89">
        <v>500.4</v>
      </c>
      <c r="I38" s="82">
        <v>88.5</v>
      </c>
      <c r="J38" s="91">
        <v>201.61</v>
      </c>
      <c r="K38" s="50">
        <v>11715.3</v>
      </c>
      <c r="L38" s="73">
        <v>9947</v>
      </c>
      <c r="M38" s="49">
        <v>4521.98</v>
      </c>
      <c r="N38" s="63">
        <f t="shared" si="3"/>
        <v>-0.5453925806775913</v>
      </c>
      <c r="AO38" s="143" t="s">
        <v>11</v>
      </c>
      <c r="AP38" s="140">
        <v>355301.3</v>
      </c>
      <c r="AQ38" s="140">
        <v>377384.6</v>
      </c>
      <c r="AR38" s="140">
        <v>250762.72</v>
      </c>
      <c r="AS38" s="140"/>
      <c r="AT38" s="140"/>
      <c r="AU38" s="140"/>
      <c r="AY38" s="173"/>
    </row>
    <row r="39" spans="1:51" ht="12.75">
      <c r="A39" s="72" t="s">
        <v>33</v>
      </c>
      <c r="B39" s="73">
        <v>6987.1</v>
      </c>
      <c r="C39" s="73">
        <v>3335.5</v>
      </c>
      <c r="D39" s="49">
        <v>2767.79</v>
      </c>
      <c r="E39" s="89">
        <v>7.4</v>
      </c>
      <c r="F39" s="81">
        <v>957.4</v>
      </c>
      <c r="G39" s="90">
        <v>55</v>
      </c>
      <c r="H39" s="89">
        <v>521.7</v>
      </c>
      <c r="I39" s="82">
        <v>167.3</v>
      </c>
      <c r="J39" s="91">
        <v>239.42</v>
      </c>
      <c r="K39" s="50">
        <v>6994.5</v>
      </c>
      <c r="L39" s="73">
        <v>4292.9</v>
      </c>
      <c r="M39" s="49">
        <v>2822.79</v>
      </c>
      <c r="N39" s="63">
        <f t="shared" si="3"/>
        <v>-0.3424514896689883</v>
      </c>
      <c r="AO39" s="143" t="s">
        <v>36</v>
      </c>
      <c r="AP39" s="140">
        <v>366470.3</v>
      </c>
      <c r="AQ39" s="140">
        <v>389354.1</v>
      </c>
      <c r="AR39" s="140">
        <v>261537.77</v>
      </c>
      <c r="AS39" s="140"/>
      <c r="AT39" s="140"/>
      <c r="AU39" s="140"/>
      <c r="AY39" s="173"/>
    </row>
    <row r="40" spans="1:51" ht="12.75">
      <c r="A40" s="86" t="s">
        <v>45</v>
      </c>
      <c r="B40" s="87">
        <v>376094</v>
      </c>
      <c r="C40" s="87">
        <v>394430.4</v>
      </c>
      <c r="D40" s="87">
        <v>262042.33</v>
      </c>
      <c r="E40" s="87">
        <v>9086.1</v>
      </c>
      <c r="F40" s="87">
        <v>9163.6</v>
      </c>
      <c r="G40" s="87">
        <v>6840.21</v>
      </c>
      <c r="H40" s="87">
        <v>8732.1</v>
      </c>
      <c r="I40" s="87">
        <v>10563.4</v>
      </c>
      <c r="J40" s="87">
        <v>6660.72</v>
      </c>
      <c r="K40" s="87">
        <v>385180.1</v>
      </c>
      <c r="L40" s="87">
        <v>403594</v>
      </c>
      <c r="M40" s="87">
        <v>268882.54</v>
      </c>
      <c r="N40" s="88">
        <f>(M40-L40)/L40</f>
        <v>-0.33377963993518245</v>
      </c>
      <c r="AO40" s="143" t="s">
        <v>12</v>
      </c>
      <c r="AP40" s="140">
        <v>378185.6</v>
      </c>
      <c r="AQ40" s="140">
        <v>399301.1</v>
      </c>
      <c r="AR40" s="140">
        <v>266059.75</v>
      </c>
      <c r="AS40" s="140"/>
      <c r="AT40" s="140"/>
      <c r="AU40" s="140"/>
      <c r="AY40" s="173"/>
    </row>
    <row r="41" spans="1:51" ht="13.5" thickBot="1">
      <c r="A41" s="78" t="s">
        <v>43</v>
      </c>
      <c r="B41" s="94">
        <f>SUM(B28:B39)</f>
        <v>376093.99999999994</v>
      </c>
      <c r="C41" s="94">
        <f aca="true" t="shared" si="4" ref="C41:L41">SUM(C28:C39)</f>
        <v>394430.40000000014</v>
      </c>
      <c r="D41" s="94">
        <f t="shared" si="4"/>
        <v>262042.35</v>
      </c>
      <c r="E41" s="94">
        <f t="shared" si="4"/>
        <v>9086.099999999999</v>
      </c>
      <c r="F41" s="94">
        <f t="shared" si="4"/>
        <v>9163.6</v>
      </c>
      <c r="G41" s="94">
        <f t="shared" si="4"/>
        <v>6840.209999999999</v>
      </c>
      <c r="H41" s="94">
        <f t="shared" si="4"/>
        <v>8732.1</v>
      </c>
      <c r="I41" s="94">
        <f t="shared" si="4"/>
        <v>10563.399999999998</v>
      </c>
      <c r="J41" s="94">
        <f t="shared" si="4"/>
        <v>6660.729999999999</v>
      </c>
      <c r="K41" s="94">
        <f t="shared" si="4"/>
        <v>385180.1</v>
      </c>
      <c r="L41" s="94">
        <f t="shared" si="4"/>
        <v>403594</v>
      </c>
      <c r="M41" s="94"/>
      <c r="N41" s="94"/>
      <c r="AO41" s="143" t="s">
        <v>13</v>
      </c>
      <c r="AP41" s="140">
        <v>385180.1</v>
      </c>
      <c r="AQ41" s="140">
        <v>403594</v>
      </c>
      <c r="AR41" s="140">
        <v>268882.54</v>
      </c>
      <c r="AS41" s="140"/>
      <c r="AT41" s="140"/>
      <c r="AY41" s="173"/>
    </row>
    <row r="42" spans="1:51" ht="15">
      <c r="A42" s="107"/>
      <c r="B42" s="107"/>
      <c r="C42" s="108"/>
      <c r="D42" s="108"/>
      <c r="E42" s="211"/>
      <c r="F42" s="211"/>
      <c r="G42" s="211"/>
      <c r="H42" s="212"/>
      <c r="I42" s="212"/>
      <c r="J42" s="212"/>
      <c r="K42" s="212"/>
      <c r="L42" s="212"/>
      <c r="M42" s="212"/>
      <c r="N42" s="212"/>
      <c r="AY42" s="173"/>
    </row>
    <row r="43" spans="1:51" ht="12.75">
      <c r="A43" s="53"/>
      <c r="B43" s="4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AY43" s="173"/>
    </row>
    <row r="44" spans="1:51" ht="23.25">
      <c r="A44" s="202" t="s">
        <v>17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52"/>
      <c r="S44" s="69"/>
      <c r="AY44" s="173"/>
    </row>
    <row r="45" spans="1:51" ht="18">
      <c r="A45" s="18"/>
      <c r="B45" s="1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3"/>
      <c r="S45" s="18"/>
      <c r="AY45" s="173"/>
    </row>
    <row r="46" spans="1:51" ht="15.75">
      <c r="A46" s="79"/>
      <c r="B46" s="79"/>
      <c r="C46" s="80" t="s">
        <v>15</v>
      </c>
      <c r="D46" s="80"/>
      <c r="E46" s="203" t="s">
        <v>16</v>
      </c>
      <c r="F46" s="203"/>
      <c r="G46" s="203"/>
      <c r="H46" s="204" t="s">
        <v>34</v>
      </c>
      <c r="I46" s="204"/>
      <c r="J46" s="204"/>
      <c r="K46" s="204" t="s">
        <v>46</v>
      </c>
      <c r="L46" s="204"/>
      <c r="M46" s="204"/>
      <c r="N46" s="204"/>
      <c r="O46" s="208" t="s">
        <v>40</v>
      </c>
      <c r="P46" s="208"/>
      <c r="Q46" s="208"/>
      <c r="R46" s="208"/>
      <c r="S46" s="74"/>
      <c r="T46" s="68"/>
      <c r="U46" s="68"/>
      <c r="V46" s="68"/>
      <c r="W46" s="68"/>
      <c r="X46" s="68"/>
      <c r="Y46" s="68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2"/>
      <c r="AM46" s="199"/>
      <c r="AN46" s="158"/>
      <c r="AY46" s="136"/>
    </row>
    <row r="47" spans="1:40" ht="14.25">
      <c r="A47" s="77" t="s">
        <v>22</v>
      </c>
      <c r="B47" s="144">
        <f aca="true" t="shared" si="5" ref="B47:M47">B27</f>
        <v>2009</v>
      </c>
      <c r="C47" s="144">
        <f t="shared" si="5"/>
        <v>2010</v>
      </c>
      <c r="D47" s="147">
        <f t="shared" si="5"/>
        <v>2011</v>
      </c>
      <c r="E47" s="144">
        <f t="shared" si="5"/>
        <v>2009</v>
      </c>
      <c r="F47" s="144">
        <f t="shared" si="5"/>
        <v>2010</v>
      </c>
      <c r="G47" s="147">
        <f t="shared" si="5"/>
        <v>2011</v>
      </c>
      <c r="H47" s="144">
        <f t="shared" si="5"/>
        <v>2009</v>
      </c>
      <c r="I47" s="144">
        <f t="shared" si="5"/>
        <v>2010</v>
      </c>
      <c r="J47" s="147">
        <f t="shared" si="5"/>
        <v>2011</v>
      </c>
      <c r="K47" s="144">
        <f t="shared" si="5"/>
        <v>2009</v>
      </c>
      <c r="L47" s="144">
        <f t="shared" si="5"/>
        <v>2010</v>
      </c>
      <c r="M47" s="147">
        <f t="shared" si="5"/>
        <v>2011</v>
      </c>
      <c r="N47" s="146" t="s">
        <v>3</v>
      </c>
      <c r="O47" s="148">
        <f>'colza-tournesol'!B8</f>
        <v>2009</v>
      </c>
      <c r="P47" s="147">
        <f>'colza-tournesol'!C8</f>
        <v>2010</v>
      </c>
      <c r="Q47" s="147">
        <f>'colza-tournesol'!D8</f>
        <v>2011</v>
      </c>
      <c r="R47" s="147" t="s">
        <v>3</v>
      </c>
      <c r="S47" s="75"/>
      <c r="T47" s="33"/>
      <c r="U47" s="33"/>
      <c r="V47" s="33"/>
      <c r="W47" s="33"/>
      <c r="X47" s="33"/>
      <c r="Y47" s="33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93"/>
      <c r="AM47" s="159"/>
      <c r="AN47" s="159"/>
    </row>
    <row r="48" spans="1:51" ht="12.75">
      <c r="A48" s="72" t="s">
        <v>21</v>
      </c>
      <c r="B48" s="73">
        <v>270.1</v>
      </c>
      <c r="C48" s="73">
        <v>1179.8</v>
      </c>
      <c r="D48" s="49">
        <v>1523.2</v>
      </c>
      <c r="E48" s="89">
        <v>0</v>
      </c>
      <c r="F48" s="81">
        <v>0</v>
      </c>
      <c r="G48" s="90">
        <v>0</v>
      </c>
      <c r="H48" s="89">
        <v>0</v>
      </c>
      <c r="I48" s="82">
        <v>14.3</v>
      </c>
      <c r="J48" s="91">
        <v>5.2</v>
      </c>
      <c r="K48" s="50">
        <v>270.1</v>
      </c>
      <c r="L48" s="73">
        <v>1179.8</v>
      </c>
      <c r="M48" s="49">
        <v>1523.2</v>
      </c>
      <c r="N48" s="51">
        <f>IF(M48&lt;&gt;0,(M48-L48)/L48,0)</f>
        <v>0.2910662824207494</v>
      </c>
      <c r="O48" s="92">
        <f>(K9+K28+K48)/1000</f>
        <v>216.7717</v>
      </c>
      <c r="P48" s="48">
        <f aca="true" t="shared" si="6" ref="P48:Q59">(L9+L28+L48)/1000</f>
        <v>494.3816</v>
      </c>
      <c r="Q48" s="66">
        <f t="shared" si="6"/>
        <v>246.15175</v>
      </c>
      <c r="R48" s="51">
        <f>IF(Q48&lt;&gt;0,(Q48-P48)/P48,0)</f>
        <v>-0.5021017165687396</v>
      </c>
      <c r="S48" s="72"/>
      <c r="T48" s="51"/>
      <c r="U48" s="51"/>
      <c r="V48" s="51"/>
      <c r="W48" s="51"/>
      <c r="X48" s="51"/>
      <c r="Y48" s="51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94"/>
      <c r="AM48" s="160"/>
      <c r="AN48" s="160"/>
      <c r="AP48" s="210"/>
      <c r="AQ48" s="210"/>
      <c r="AR48" s="210"/>
      <c r="AS48" s="139"/>
      <c r="AT48" s="140"/>
      <c r="AU48" s="140"/>
      <c r="AY48" s="171"/>
    </row>
    <row r="49" spans="1:51" ht="12.75">
      <c r="A49" s="72" t="s">
        <v>23</v>
      </c>
      <c r="B49" s="73">
        <v>2058.2</v>
      </c>
      <c r="C49" s="73">
        <v>4843.9</v>
      </c>
      <c r="D49" s="49">
        <v>842.3</v>
      </c>
      <c r="E49" s="89">
        <v>49.1</v>
      </c>
      <c r="F49" s="81">
        <v>88.8</v>
      </c>
      <c r="G49" s="90">
        <v>27.1</v>
      </c>
      <c r="H49" s="89">
        <v>9.3</v>
      </c>
      <c r="I49" s="82">
        <v>13.7</v>
      </c>
      <c r="J49" s="91">
        <v>14.2</v>
      </c>
      <c r="K49" s="50">
        <v>2107.3</v>
      </c>
      <c r="L49" s="73">
        <v>4932.7</v>
      </c>
      <c r="M49" s="49">
        <v>869.4</v>
      </c>
      <c r="N49" s="51">
        <f aca="true" t="shared" si="7" ref="N49:N55">IF(M49&lt;&gt;0,(M49-L49)/L49,0)</f>
        <v>-0.823747643278529</v>
      </c>
      <c r="O49" s="92">
        <f aca="true" t="shared" si="8" ref="O49:O59">(K10+K29+K49)/1000</f>
        <v>303.88339999999994</v>
      </c>
      <c r="P49" s="48">
        <f t="shared" si="6"/>
        <v>280.6082</v>
      </c>
      <c r="Q49" s="66">
        <f t="shared" si="6"/>
        <v>208.70918999999998</v>
      </c>
      <c r="R49" s="51">
        <f aca="true" t="shared" si="9" ref="R49:R59">IF(Q49&lt;&gt;0,(Q49-P49)/P49,0)</f>
        <v>-0.2562256199212996</v>
      </c>
      <c r="S49" s="72"/>
      <c r="T49" s="51"/>
      <c r="U49" s="51"/>
      <c r="V49" s="51"/>
      <c r="W49" s="51"/>
      <c r="X49" s="51"/>
      <c r="Y49" s="51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94"/>
      <c r="AM49" s="160"/>
      <c r="AN49" s="160"/>
      <c r="AP49" s="149"/>
      <c r="AQ49" s="149"/>
      <c r="AR49" s="149"/>
      <c r="AS49" s="149"/>
      <c r="AT49" s="139"/>
      <c r="AU49" s="139"/>
      <c r="AY49" s="171"/>
    </row>
    <row r="50" spans="1:51" ht="12.75">
      <c r="A50" s="72" t="s">
        <v>24</v>
      </c>
      <c r="B50" s="73">
        <v>629.8</v>
      </c>
      <c r="C50" s="73">
        <v>1040.6</v>
      </c>
      <c r="D50" s="49">
        <v>332.74</v>
      </c>
      <c r="E50" s="89">
        <v>62.1</v>
      </c>
      <c r="F50" s="81">
        <v>317.4</v>
      </c>
      <c r="G50" s="90">
        <v>49.8</v>
      </c>
      <c r="H50" s="89">
        <v>29.5</v>
      </c>
      <c r="I50" s="82">
        <v>11.7</v>
      </c>
      <c r="J50" s="91">
        <v>31.6</v>
      </c>
      <c r="K50" s="50">
        <v>691.9</v>
      </c>
      <c r="L50" s="73">
        <v>1358</v>
      </c>
      <c r="M50" s="49">
        <v>382.54</v>
      </c>
      <c r="N50" s="51">
        <f t="shared" si="7"/>
        <v>-0.7183063328424153</v>
      </c>
      <c r="O50" s="92">
        <f t="shared" si="8"/>
        <v>60.8946</v>
      </c>
      <c r="P50" s="48">
        <f t="shared" si="6"/>
        <v>165.2089</v>
      </c>
      <c r="Q50" s="66">
        <f t="shared" si="6"/>
        <v>89.79267999999999</v>
      </c>
      <c r="R50" s="51">
        <f t="shared" si="9"/>
        <v>-0.45649005592313735</v>
      </c>
      <c r="S50" s="72"/>
      <c r="T50" s="51"/>
      <c r="U50" s="51"/>
      <c r="V50" s="51"/>
      <c r="W50" s="51"/>
      <c r="X50" s="51"/>
      <c r="Y50" s="51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94"/>
      <c r="AM50" s="160"/>
      <c r="AN50" s="160"/>
      <c r="AO50" s="143"/>
      <c r="AP50" s="140"/>
      <c r="AQ50" s="140"/>
      <c r="AR50" s="140"/>
      <c r="AS50" s="140"/>
      <c r="AT50" s="140"/>
      <c r="AU50" s="140"/>
      <c r="AY50" s="173"/>
    </row>
    <row r="51" spans="1:51" ht="12.75">
      <c r="A51" s="72" t="s">
        <v>25</v>
      </c>
      <c r="B51" s="73">
        <v>61.5</v>
      </c>
      <c r="C51" s="73">
        <v>157.5</v>
      </c>
      <c r="D51" s="49">
        <v>6</v>
      </c>
      <c r="E51" s="89">
        <v>0</v>
      </c>
      <c r="F51" s="81">
        <v>73.5</v>
      </c>
      <c r="G51" s="90">
        <v>0</v>
      </c>
      <c r="H51" s="89">
        <v>4.5</v>
      </c>
      <c r="I51" s="82">
        <v>0</v>
      </c>
      <c r="J51" s="91">
        <v>6</v>
      </c>
      <c r="K51" s="50">
        <v>61.5</v>
      </c>
      <c r="L51" s="73">
        <v>231</v>
      </c>
      <c r="M51" s="49">
        <v>6</v>
      </c>
      <c r="N51" s="51">
        <f t="shared" si="7"/>
        <v>-0.974025974025974</v>
      </c>
      <c r="O51" s="92">
        <f t="shared" si="8"/>
        <v>24.234</v>
      </c>
      <c r="P51" s="48">
        <f t="shared" si="6"/>
        <v>47.1871</v>
      </c>
      <c r="Q51" s="66">
        <f t="shared" si="6"/>
        <v>26.5435</v>
      </c>
      <c r="R51" s="51">
        <f t="shared" si="9"/>
        <v>-0.4374839733740789</v>
      </c>
      <c r="S51" s="72"/>
      <c r="T51" s="51"/>
      <c r="U51" s="51"/>
      <c r="V51" s="51"/>
      <c r="W51" s="51"/>
      <c r="X51" s="51"/>
      <c r="Y51" s="51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94"/>
      <c r="AM51" s="160"/>
      <c r="AN51" s="160"/>
      <c r="AO51" s="143"/>
      <c r="AP51" s="140"/>
      <c r="AQ51" s="140"/>
      <c r="AR51" s="140"/>
      <c r="AS51" s="140"/>
      <c r="AT51" s="140"/>
      <c r="AU51" s="140"/>
      <c r="AY51" s="173"/>
    </row>
    <row r="52" spans="1:51" ht="12.75">
      <c r="A52" s="72" t="s">
        <v>26</v>
      </c>
      <c r="B52" s="73">
        <v>9.8</v>
      </c>
      <c r="C52" s="73">
        <v>29.7</v>
      </c>
      <c r="D52" s="49">
        <v>38.6</v>
      </c>
      <c r="E52" s="89">
        <v>10.6</v>
      </c>
      <c r="F52" s="81">
        <v>33.5</v>
      </c>
      <c r="G52" s="90">
        <v>114.83</v>
      </c>
      <c r="H52" s="89">
        <v>18.6</v>
      </c>
      <c r="I52" s="82">
        <v>6.9</v>
      </c>
      <c r="J52" s="91">
        <v>53.13</v>
      </c>
      <c r="K52" s="50">
        <v>20.4</v>
      </c>
      <c r="L52" s="73">
        <v>63.2</v>
      </c>
      <c r="M52" s="49">
        <v>153.43</v>
      </c>
      <c r="N52" s="51">
        <f t="shared" si="7"/>
        <v>1.4276898734177215</v>
      </c>
      <c r="O52" s="92">
        <f t="shared" si="8"/>
        <v>30.256</v>
      </c>
      <c r="P52" s="48">
        <f t="shared" si="6"/>
        <v>59.9721</v>
      </c>
      <c r="Q52" s="66">
        <f t="shared" si="6"/>
        <v>33.81426999999999</v>
      </c>
      <c r="R52" s="51">
        <f t="shared" si="9"/>
        <v>-0.4361666508259675</v>
      </c>
      <c r="S52" s="72"/>
      <c r="T52" s="51"/>
      <c r="U52" s="51"/>
      <c r="V52" s="51"/>
      <c r="W52" s="51"/>
      <c r="X52" s="51"/>
      <c r="Y52" s="51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94"/>
      <c r="AM52" s="160"/>
      <c r="AN52" s="160"/>
      <c r="AO52" s="143"/>
      <c r="AP52" s="140"/>
      <c r="AQ52" s="140"/>
      <c r="AR52" s="140"/>
      <c r="AS52" s="140"/>
      <c r="AT52" s="140"/>
      <c r="AU52" s="140"/>
      <c r="AY52" s="173"/>
    </row>
    <row r="53" spans="1:51" ht="12.75">
      <c r="A53" s="72" t="s">
        <v>27</v>
      </c>
      <c r="B53" s="73">
        <v>0</v>
      </c>
      <c r="C53" s="73">
        <v>0</v>
      </c>
      <c r="D53" s="49">
        <v>72.1</v>
      </c>
      <c r="E53" s="89">
        <v>0.6</v>
      </c>
      <c r="F53" s="81">
        <v>35</v>
      </c>
      <c r="G53" s="90">
        <v>0</v>
      </c>
      <c r="H53" s="89">
        <v>0</v>
      </c>
      <c r="I53" s="82">
        <v>0</v>
      </c>
      <c r="J53" s="91">
        <v>0</v>
      </c>
      <c r="K53" s="50">
        <v>0.6</v>
      </c>
      <c r="L53" s="73">
        <v>35</v>
      </c>
      <c r="M53" s="49">
        <v>72.1</v>
      </c>
      <c r="N53" s="51"/>
      <c r="O53" s="92">
        <f t="shared" si="8"/>
        <v>30.344299999999997</v>
      </c>
      <c r="P53" s="48">
        <f t="shared" si="6"/>
        <v>42.5417</v>
      </c>
      <c r="Q53" s="66">
        <f t="shared" si="6"/>
        <v>25.98528</v>
      </c>
      <c r="R53" s="51">
        <f t="shared" si="9"/>
        <v>-0.3891809683204949</v>
      </c>
      <c r="S53" s="72"/>
      <c r="T53" s="51"/>
      <c r="U53" s="51"/>
      <c r="V53" s="51"/>
      <c r="W53" s="51"/>
      <c r="X53" s="51"/>
      <c r="Y53" s="51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94"/>
      <c r="AM53" s="160"/>
      <c r="AN53" s="160"/>
      <c r="AO53" s="143"/>
      <c r="AP53" s="140"/>
      <c r="AQ53" s="140"/>
      <c r="AR53" s="140"/>
      <c r="AS53" s="140"/>
      <c r="AT53" s="140"/>
      <c r="AU53" s="140"/>
      <c r="AY53" s="173"/>
    </row>
    <row r="54" spans="1:51" ht="12.75">
      <c r="A54" s="72" t="s">
        <v>28</v>
      </c>
      <c r="B54" s="73">
        <v>3.9</v>
      </c>
      <c r="C54" s="73">
        <v>125</v>
      </c>
      <c r="D54" s="49">
        <v>0</v>
      </c>
      <c r="E54" s="89">
        <v>92.5</v>
      </c>
      <c r="F54" s="81">
        <v>0</v>
      </c>
      <c r="G54" s="90">
        <v>0</v>
      </c>
      <c r="H54" s="89">
        <v>1.4</v>
      </c>
      <c r="I54" s="82">
        <v>0</v>
      </c>
      <c r="J54" s="91">
        <v>0</v>
      </c>
      <c r="K54" s="50">
        <v>96.4</v>
      </c>
      <c r="L54" s="73">
        <v>125</v>
      </c>
      <c r="M54" s="49">
        <v>0</v>
      </c>
      <c r="N54" s="51">
        <f t="shared" si="7"/>
        <v>0</v>
      </c>
      <c r="O54" s="92">
        <f t="shared" si="8"/>
        <v>27.7966</v>
      </c>
      <c r="P54" s="48">
        <f t="shared" si="6"/>
        <v>46.8955</v>
      </c>
      <c r="Q54" s="66">
        <f t="shared" si="6"/>
        <v>38.14338</v>
      </c>
      <c r="R54" s="51">
        <f t="shared" si="9"/>
        <v>-0.18663027369363794</v>
      </c>
      <c r="S54" s="72"/>
      <c r="T54" s="51"/>
      <c r="U54" s="51"/>
      <c r="V54" s="51"/>
      <c r="W54" s="51"/>
      <c r="X54" s="51"/>
      <c r="Y54" s="51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94"/>
      <c r="AM54" s="160"/>
      <c r="AN54" s="160"/>
      <c r="AO54" s="143"/>
      <c r="AP54" s="140"/>
      <c r="AQ54" s="140"/>
      <c r="AR54" s="140"/>
      <c r="AS54" s="140"/>
      <c r="AT54" s="140"/>
      <c r="AU54" s="140"/>
      <c r="AY54" s="173"/>
    </row>
    <row r="55" spans="1:51" ht="12.75">
      <c r="A55" s="72" t="s">
        <v>29</v>
      </c>
      <c r="B55" s="73">
        <v>6.1</v>
      </c>
      <c r="C55" s="73">
        <v>16.4</v>
      </c>
      <c r="D55" s="49">
        <v>34.8</v>
      </c>
      <c r="E55" s="89">
        <v>0</v>
      </c>
      <c r="F55" s="81">
        <v>31.1</v>
      </c>
      <c r="G55" s="90">
        <v>0</v>
      </c>
      <c r="H55" s="89">
        <v>2.3</v>
      </c>
      <c r="I55" s="82">
        <v>47.5</v>
      </c>
      <c r="J55" s="91">
        <v>0</v>
      </c>
      <c r="K55" s="50">
        <v>6.1</v>
      </c>
      <c r="L55" s="73">
        <v>47.5</v>
      </c>
      <c r="M55" s="49">
        <v>34.8</v>
      </c>
      <c r="N55" s="51">
        <f t="shared" si="7"/>
        <v>-0.26736842105263164</v>
      </c>
      <c r="O55" s="92">
        <f t="shared" si="8"/>
        <v>34.4377</v>
      </c>
      <c r="P55" s="48">
        <f t="shared" si="6"/>
        <v>42.9946</v>
      </c>
      <c r="Q55" s="66">
        <f t="shared" si="6"/>
        <v>26.42673</v>
      </c>
      <c r="R55" s="51">
        <f t="shared" si="9"/>
        <v>-0.3853476948267922</v>
      </c>
      <c r="S55" s="72"/>
      <c r="T55" s="51"/>
      <c r="U55" s="51"/>
      <c r="V55" s="51"/>
      <c r="W55" s="51"/>
      <c r="X55" s="51"/>
      <c r="Y55" s="51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94"/>
      <c r="AM55" s="160"/>
      <c r="AN55" s="160"/>
      <c r="AO55" s="143"/>
      <c r="AP55" s="140"/>
      <c r="AQ55" s="140"/>
      <c r="AR55" s="140"/>
      <c r="AS55" s="140"/>
      <c r="AT55" s="140"/>
      <c r="AU55" s="140"/>
      <c r="AY55" s="173"/>
    </row>
    <row r="56" spans="1:51" ht="12.75">
      <c r="A56" s="72" t="s">
        <v>30</v>
      </c>
      <c r="B56" s="73">
        <v>31.8</v>
      </c>
      <c r="C56" s="73">
        <v>49.2</v>
      </c>
      <c r="D56" s="49">
        <v>0</v>
      </c>
      <c r="E56" s="89">
        <v>0</v>
      </c>
      <c r="F56" s="81">
        <v>0</v>
      </c>
      <c r="G56" s="90">
        <v>0</v>
      </c>
      <c r="H56" s="89">
        <v>0</v>
      </c>
      <c r="I56" s="82">
        <v>2</v>
      </c>
      <c r="J56" s="91">
        <v>0</v>
      </c>
      <c r="K56" s="50">
        <v>31.8</v>
      </c>
      <c r="L56" s="73">
        <v>49.2</v>
      </c>
      <c r="M56" s="49">
        <v>0</v>
      </c>
      <c r="N56" s="63">
        <f>IF(M56&lt;&gt;0,(M56-L56)/L56,0)</f>
        <v>0</v>
      </c>
      <c r="O56" s="92">
        <f t="shared" si="8"/>
        <v>40.18390000000001</v>
      </c>
      <c r="P56" s="48">
        <f t="shared" si="6"/>
        <v>44.53939999999999</v>
      </c>
      <c r="Q56" s="66">
        <f t="shared" si="6"/>
        <v>33.4824</v>
      </c>
      <c r="R56" s="51">
        <f t="shared" si="9"/>
        <v>-0.24825210936833447</v>
      </c>
      <c r="S56" s="72"/>
      <c r="T56" s="51"/>
      <c r="U56" s="51"/>
      <c r="V56" s="51"/>
      <c r="W56" s="51"/>
      <c r="X56" s="51"/>
      <c r="Y56" s="51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94"/>
      <c r="AM56" s="160"/>
      <c r="AN56" s="160"/>
      <c r="AO56" s="143"/>
      <c r="AP56" s="140"/>
      <c r="AQ56" s="140"/>
      <c r="AR56" s="140"/>
      <c r="AS56" s="140"/>
      <c r="AT56" s="140"/>
      <c r="AU56" s="140"/>
      <c r="AY56" s="173"/>
    </row>
    <row r="57" spans="1:51" ht="12.75">
      <c r="A57" s="72" t="s">
        <v>31</v>
      </c>
      <c r="B57" s="73">
        <v>0</v>
      </c>
      <c r="C57" s="73">
        <v>21.3</v>
      </c>
      <c r="D57" s="49">
        <v>0</v>
      </c>
      <c r="E57" s="89">
        <v>0</v>
      </c>
      <c r="F57" s="81">
        <v>0</v>
      </c>
      <c r="G57" s="90">
        <v>0</v>
      </c>
      <c r="H57" s="89">
        <v>0</v>
      </c>
      <c r="I57" s="82">
        <v>2.9</v>
      </c>
      <c r="J57" s="91">
        <v>0</v>
      </c>
      <c r="K57" s="50">
        <v>0</v>
      </c>
      <c r="L57" s="73">
        <v>21.3</v>
      </c>
      <c r="M57" s="49">
        <v>0</v>
      </c>
      <c r="N57" s="63"/>
      <c r="O57" s="92">
        <f t="shared" si="8"/>
        <v>26.3022</v>
      </c>
      <c r="P57" s="48">
        <f t="shared" si="6"/>
        <v>34.239200000000004</v>
      </c>
      <c r="Q57" s="66">
        <f t="shared" si="6"/>
        <v>32.16093</v>
      </c>
      <c r="R57" s="76">
        <f t="shared" si="9"/>
        <v>-0.06069855604102909</v>
      </c>
      <c r="S57" s="72"/>
      <c r="T57" s="51"/>
      <c r="U57" s="51"/>
      <c r="V57" s="51"/>
      <c r="W57" s="51"/>
      <c r="X57" s="51"/>
      <c r="Y57" s="51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94"/>
      <c r="AM57" s="160"/>
      <c r="AN57" s="160"/>
      <c r="AO57" s="143"/>
      <c r="AP57" s="140"/>
      <c r="AQ57" s="140"/>
      <c r="AR57" s="140"/>
      <c r="AS57" s="140"/>
      <c r="AT57" s="140"/>
      <c r="AU57" s="140"/>
      <c r="AY57" s="173"/>
    </row>
    <row r="58" spans="1:51" ht="12.75">
      <c r="A58" s="72" t="s">
        <v>32</v>
      </c>
      <c r="B58" s="73">
        <v>0</v>
      </c>
      <c r="C58" s="73">
        <v>10.4</v>
      </c>
      <c r="D58" s="49">
        <v>1.98</v>
      </c>
      <c r="E58" s="89">
        <v>0</v>
      </c>
      <c r="F58" s="81">
        <v>0</v>
      </c>
      <c r="G58" s="90">
        <v>0</v>
      </c>
      <c r="H58" s="89">
        <v>0</v>
      </c>
      <c r="I58" s="82">
        <v>0</v>
      </c>
      <c r="J58" s="91">
        <v>0</v>
      </c>
      <c r="K58" s="50">
        <v>0</v>
      </c>
      <c r="L58" s="73">
        <v>10.4</v>
      </c>
      <c r="M58" s="49">
        <v>1.98</v>
      </c>
      <c r="N58" s="63"/>
      <c r="O58" s="92">
        <f t="shared" si="8"/>
        <v>21.8813</v>
      </c>
      <c r="P58" s="48">
        <f t="shared" si="6"/>
        <v>27.717800000000004</v>
      </c>
      <c r="Q58" s="66">
        <f t="shared" si="6"/>
        <v>22.636899999999997</v>
      </c>
      <c r="R58" s="76">
        <f t="shared" si="9"/>
        <v>-0.18330819906341794</v>
      </c>
      <c r="S58" s="72"/>
      <c r="T58" s="51"/>
      <c r="U58" s="51"/>
      <c r="V58" s="51"/>
      <c r="W58" s="51"/>
      <c r="X58" s="51"/>
      <c r="Y58" s="5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94"/>
      <c r="AM58" s="160"/>
      <c r="AN58" s="160"/>
      <c r="AO58" s="143"/>
      <c r="AP58" s="140"/>
      <c r="AQ58" s="140"/>
      <c r="AR58" s="140"/>
      <c r="AS58" s="140"/>
      <c r="AT58" s="140"/>
      <c r="AU58" s="140"/>
      <c r="AY58" s="173"/>
    </row>
    <row r="59" spans="1:51" ht="12.75">
      <c r="A59" s="72" t="s">
        <v>33</v>
      </c>
      <c r="B59" s="73">
        <v>29.9</v>
      </c>
      <c r="C59" s="73">
        <v>15.5</v>
      </c>
      <c r="D59" s="49">
        <v>0</v>
      </c>
      <c r="E59" s="89">
        <v>0</v>
      </c>
      <c r="F59" s="81">
        <v>0</v>
      </c>
      <c r="G59" s="90">
        <v>0</v>
      </c>
      <c r="H59" s="89">
        <v>12</v>
      </c>
      <c r="I59" s="82">
        <v>10.6</v>
      </c>
      <c r="J59" s="91">
        <v>0</v>
      </c>
      <c r="K59" s="50">
        <v>29.9</v>
      </c>
      <c r="L59" s="73">
        <v>15.5</v>
      </c>
      <c r="M59" s="49">
        <v>0</v>
      </c>
      <c r="N59" s="63"/>
      <c r="O59" s="92">
        <f t="shared" si="8"/>
        <v>14.4404</v>
      </c>
      <c r="P59" s="48">
        <f t="shared" si="6"/>
        <v>16.46714</v>
      </c>
      <c r="Q59" s="66">
        <f t="shared" si="6"/>
        <v>9.52936</v>
      </c>
      <c r="R59" s="76">
        <f t="shared" si="9"/>
        <v>-0.4213105615182721</v>
      </c>
      <c r="S59" s="72"/>
      <c r="T59" s="51"/>
      <c r="U59" s="51"/>
      <c r="V59" s="51"/>
      <c r="W59" s="51"/>
      <c r="X59" s="51"/>
      <c r="Y59" s="51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94"/>
      <c r="AM59" s="160"/>
      <c r="AN59" s="160"/>
      <c r="AO59" s="143"/>
      <c r="AP59" s="140"/>
      <c r="AQ59" s="140"/>
      <c r="AR59" s="140"/>
      <c r="AS59" s="140"/>
      <c r="AT59" s="140"/>
      <c r="AU59" s="140"/>
      <c r="AY59" s="173"/>
    </row>
    <row r="60" spans="1:51" ht="12.75">
      <c r="A60" s="86" t="str">
        <f>'colza-tournesol'!A41</f>
        <v>total 30/05</v>
      </c>
      <c r="B60" s="87">
        <v>3101.1</v>
      </c>
      <c r="C60" s="87">
        <v>7489.3</v>
      </c>
      <c r="D60" s="87">
        <v>2851.72</v>
      </c>
      <c r="E60" s="87">
        <v>214.9</v>
      </c>
      <c r="F60" s="87">
        <v>579.3</v>
      </c>
      <c r="G60" s="87">
        <v>191.73</v>
      </c>
      <c r="H60" s="87">
        <v>77.6</v>
      </c>
      <c r="I60" s="87">
        <v>109.6</v>
      </c>
      <c r="J60" s="87">
        <v>110.13</v>
      </c>
      <c r="K60" s="87">
        <v>3316</v>
      </c>
      <c r="L60" s="87">
        <v>8068.6</v>
      </c>
      <c r="M60" s="87">
        <v>3043.45</v>
      </c>
      <c r="N60" s="88">
        <f>(M60-L60)/L60</f>
        <v>-0.6228032124532137</v>
      </c>
      <c r="O60" s="115">
        <f>SUM(O48:O49)</f>
        <v>520.6551</v>
      </c>
      <c r="P60" s="87">
        <f>SUM(P48:P49)</f>
        <v>774.9898000000001</v>
      </c>
      <c r="Q60" s="87">
        <f>SUM(Q48:Q59)</f>
        <v>793.3763699999998</v>
      </c>
      <c r="R60" s="88">
        <f>(Q60-P60)/P60</f>
        <v>0.023724918702155536</v>
      </c>
      <c r="S60" s="53"/>
      <c r="T60" s="63"/>
      <c r="U60" s="63"/>
      <c r="V60" s="63"/>
      <c r="W60" s="63"/>
      <c r="X60" s="63"/>
      <c r="Y60" s="63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94"/>
      <c r="AM60" s="160"/>
      <c r="AN60" s="160"/>
      <c r="AO60" s="143"/>
      <c r="AP60" s="140"/>
      <c r="AQ60" s="140"/>
      <c r="AR60" s="140"/>
      <c r="AS60" s="140"/>
      <c r="AT60" s="140"/>
      <c r="AU60" s="140"/>
      <c r="AY60" s="173"/>
    </row>
    <row r="61" spans="1:51" ht="13.5" thickBot="1">
      <c r="A61" s="78" t="s">
        <v>20</v>
      </c>
      <c r="B61" s="94">
        <f aca="true" t="shared" si="10" ref="B61:G61">SUM(B48:B59)</f>
        <v>3101.1</v>
      </c>
      <c r="C61" s="94">
        <f t="shared" si="10"/>
        <v>7489.299999999998</v>
      </c>
      <c r="D61" s="94">
        <f t="shared" si="10"/>
        <v>2851.72</v>
      </c>
      <c r="E61" s="94">
        <f t="shared" si="10"/>
        <v>214.89999999999998</v>
      </c>
      <c r="F61" s="94">
        <f t="shared" si="10"/>
        <v>579.3000000000001</v>
      </c>
      <c r="G61" s="94">
        <f t="shared" si="10"/>
        <v>191.73000000000002</v>
      </c>
      <c r="H61" s="94">
        <v>77.6</v>
      </c>
      <c r="I61" s="94">
        <v>109.6</v>
      </c>
      <c r="J61" s="94">
        <v>110.13</v>
      </c>
      <c r="K61" s="94">
        <v>3316</v>
      </c>
      <c r="L61" s="94">
        <v>8068.6</v>
      </c>
      <c r="M61" s="94"/>
      <c r="N61" s="88"/>
      <c r="O61" s="116">
        <f>SUM(O48:O59)</f>
        <v>831.4260999999998</v>
      </c>
      <c r="P61" s="49">
        <f>SUM(P48:P59)</f>
        <v>1302.7532399999998</v>
      </c>
      <c r="Q61" s="49"/>
      <c r="R61" s="93"/>
      <c r="S61" s="53"/>
      <c r="T61" s="37"/>
      <c r="U61" s="37"/>
      <c r="V61" s="37"/>
      <c r="W61" s="37"/>
      <c r="X61" s="37"/>
      <c r="Y61" s="37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84"/>
      <c r="AM61" s="138"/>
      <c r="AO61" s="143"/>
      <c r="AP61" s="140"/>
      <c r="AQ61" s="140"/>
      <c r="AR61" s="140"/>
      <c r="AS61" s="140"/>
      <c r="AT61" s="140"/>
      <c r="AY61" s="173"/>
    </row>
    <row r="62" spans="1:51" ht="12.75">
      <c r="A62" s="109"/>
      <c r="B62" s="109"/>
      <c r="C62" s="110"/>
      <c r="D62" s="111"/>
      <c r="E62" s="111"/>
      <c r="F62" s="112"/>
      <c r="G62" s="113"/>
      <c r="H62" s="113"/>
      <c r="I62" s="113"/>
      <c r="J62" s="113"/>
      <c r="K62" s="113"/>
      <c r="L62" s="112"/>
      <c r="M62" s="113"/>
      <c r="N62" s="114"/>
      <c r="O62" s="106"/>
      <c r="P62" s="106"/>
      <c r="Q62" s="106"/>
      <c r="R62" s="106"/>
      <c r="AY62" s="173"/>
    </row>
    <row r="63" spans="6:51" ht="12.75">
      <c r="F63" s="14"/>
      <c r="G63" s="15"/>
      <c r="H63" s="15"/>
      <c r="I63" s="15"/>
      <c r="J63" s="15"/>
      <c r="K63" s="15"/>
      <c r="L63" s="14"/>
      <c r="M63" s="15"/>
      <c r="N63" s="16"/>
      <c r="AY63" s="173"/>
    </row>
    <row r="64" spans="6:51" ht="12.75">
      <c r="F64" s="14"/>
      <c r="G64" s="15"/>
      <c r="H64" s="15"/>
      <c r="I64" s="15"/>
      <c r="J64" s="15"/>
      <c r="K64" s="15"/>
      <c r="L64" s="14"/>
      <c r="M64" s="15"/>
      <c r="N64" s="16"/>
      <c r="AY64" s="173"/>
    </row>
    <row r="65" spans="6:51" ht="12.75">
      <c r="F65" s="14"/>
      <c r="G65" s="15"/>
      <c r="H65" s="15"/>
      <c r="I65" s="15"/>
      <c r="J65" s="15"/>
      <c r="K65" s="15"/>
      <c r="L65" s="14"/>
      <c r="M65" s="15"/>
      <c r="N65" s="16"/>
      <c r="AY65" s="173"/>
    </row>
    <row r="66" spans="6:51" ht="12.75">
      <c r="F66" s="14"/>
      <c r="G66" s="15"/>
      <c r="H66" s="15"/>
      <c r="I66" s="15"/>
      <c r="J66" s="15"/>
      <c r="K66" s="15"/>
      <c r="L66" s="14"/>
      <c r="M66" s="15"/>
      <c r="N66" s="16"/>
      <c r="AY66" s="173"/>
    </row>
    <row r="67" spans="6:51" ht="12.75">
      <c r="F67" s="14"/>
      <c r="G67" s="15"/>
      <c r="H67" s="15"/>
      <c r="I67" s="15"/>
      <c r="J67" s="15"/>
      <c r="K67" s="15"/>
      <c r="L67" s="14"/>
      <c r="M67" s="15"/>
      <c r="N67" s="16"/>
      <c r="AY67" s="173"/>
    </row>
    <row r="68" spans="6:51" ht="12.75">
      <c r="F68" s="14"/>
      <c r="G68" s="15"/>
      <c r="H68" s="15"/>
      <c r="I68" s="15"/>
      <c r="J68" s="15"/>
      <c r="K68" s="15"/>
      <c r="L68" s="14"/>
      <c r="M68" s="15"/>
      <c r="N68" s="16"/>
      <c r="AY68" s="173"/>
    </row>
    <row r="69" spans="6:51" ht="12.75">
      <c r="F69" s="14"/>
      <c r="G69" s="15"/>
      <c r="H69" s="15"/>
      <c r="I69" s="15"/>
      <c r="J69" s="15"/>
      <c r="K69" s="15"/>
      <c r="L69" s="14"/>
      <c r="M69" s="15"/>
      <c r="N69" s="16"/>
      <c r="AY69" s="173"/>
    </row>
    <row r="70" spans="6:51" ht="12.75">
      <c r="F70" s="17"/>
      <c r="G70" s="11"/>
      <c r="H70" s="11"/>
      <c r="I70" s="11"/>
      <c r="J70" s="11"/>
      <c r="K70" s="11"/>
      <c r="AY70" s="173"/>
    </row>
    <row r="71" spans="6:51" ht="12.75">
      <c r="F71" s="29"/>
      <c r="G71" s="29"/>
      <c r="H71" s="29"/>
      <c r="I71" s="29"/>
      <c r="J71" s="29"/>
      <c r="K71" s="29"/>
      <c r="L71" s="29"/>
      <c r="M71" s="29"/>
      <c r="N71" s="29"/>
      <c r="AY71" s="173"/>
    </row>
    <row r="72" spans="6:51" ht="12.75">
      <c r="F72" s="25"/>
      <c r="G72" s="25"/>
      <c r="H72" s="25"/>
      <c r="I72" s="25"/>
      <c r="J72" s="25"/>
      <c r="K72" s="25"/>
      <c r="L72" s="25"/>
      <c r="M72" s="25"/>
      <c r="N72" s="25"/>
      <c r="AY72" s="173"/>
    </row>
    <row r="73" spans="1:51" ht="15">
      <c r="A73" s="40"/>
      <c r="B73" s="40"/>
      <c r="C73" s="21"/>
      <c r="D73" s="40"/>
      <c r="E73" s="40"/>
      <c r="F73" s="40"/>
      <c r="G73" s="205"/>
      <c r="H73" s="205"/>
      <c r="I73" s="205"/>
      <c r="J73" s="38"/>
      <c r="K73" s="38"/>
      <c r="L73" s="38"/>
      <c r="M73" s="25"/>
      <c r="N73" s="25"/>
      <c r="AY73" s="173"/>
    </row>
    <row r="74" spans="1:51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AY74" s="173"/>
    </row>
    <row r="75" spans="1:51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AY75" s="173"/>
    </row>
    <row r="76" spans="1:51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  <c r="AY76" s="173"/>
    </row>
    <row r="77" spans="1:51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  <c r="AY77" s="173"/>
    </row>
    <row r="78" spans="1:51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AY78" s="173"/>
    </row>
    <row r="79" spans="1:51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201">
        <f ca="1">NOW()</f>
        <v>41120.417154166666</v>
      </c>
      <c r="R79" s="201"/>
      <c r="AY79" s="173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6"/>
      <c r="T80" s="56"/>
      <c r="U80" s="56"/>
      <c r="V80" s="56"/>
      <c r="W80" s="56"/>
      <c r="X80" s="56"/>
      <c r="Y80" s="56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6"/>
      <c r="AM80" s="200"/>
      <c r="AN80" s="161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T10:AV10"/>
    <mergeCell ref="A5:N5"/>
    <mergeCell ref="E7:G7"/>
    <mergeCell ref="H7:J7"/>
    <mergeCell ref="K7:N7"/>
    <mergeCell ref="AP10:AR10"/>
    <mergeCell ref="K42:N42"/>
    <mergeCell ref="AP28:AR28"/>
    <mergeCell ref="A1:R1"/>
    <mergeCell ref="A3:R3"/>
    <mergeCell ref="E26:G26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AP48:AR48"/>
    <mergeCell ref="O46:R46"/>
    <mergeCell ref="G73:I73"/>
    <mergeCell ref="Q79:R79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2012-07-30T06:49:53Z</cp:lastPrinted>
  <dcterms:created xsi:type="dcterms:W3CDTF">1999-10-29T06:31:38Z</dcterms:created>
  <dcterms:modified xsi:type="dcterms:W3CDTF">2012-07-30T08:00:50Z</dcterms:modified>
  <cp:category/>
  <cp:version/>
  <cp:contentType/>
  <cp:contentStatus/>
</cp:coreProperties>
</file>