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1820" windowHeight="12390" tabRatio="911" firstSheet="1" activeTab="9"/>
  </bookViews>
  <sheets>
    <sheet name="toutes céréales" sheetId="1" r:id="rId1"/>
    <sheet name="blé tendre" sheetId="2" r:id="rId2"/>
    <sheet name="orges" sheetId="3" r:id="rId3"/>
    <sheet name="maïs" sheetId="4" r:id="rId4"/>
    <sheet name="orges d'hiver" sheetId="5" r:id="rId5"/>
    <sheet name="blé dur" sheetId="6" r:id="rId6"/>
    <sheet name="avoine" sheetId="7" r:id="rId7"/>
    <sheet name="seigle" sheetId="8" r:id="rId8"/>
    <sheet name="sorgho" sheetId="9" r:id="rId9"/>
    <sheet name="triticale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<sst xmlns="http://schemas.openxmlformats.org/spreadsheetml/2006/main" count="1442" uniqueCount="110">
  <si>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</si>
  <si>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</si>
  <si>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</si>
  <si>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</si>
  <si>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</si>
  <si>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</si>
  <si>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</si>
  <si>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</si>
  <si>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</si>
  <si>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</si>
  <si>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</si>
  <si>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</si>
  <si>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</si>
  <si>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</si>
  <si>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</si>
  <si>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</si>
  <si>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</si>
  <si>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</si>
  <si>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</si>
  <si>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</si>
  <si>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</si>
  <si>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</si>
  <si>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</si>
  <si>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</si>
  <si>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</si>
  <si>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</si>
  <si>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</si>
  <si>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</si>
  <si>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</si>
  <si>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</si>
  <si>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</si>
  <si>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</si>
  <si>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</si>
  <si>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</si>
  <si>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</si>
  <si>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</si>
  <si>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</si>
  <si>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</si>
  <si>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</si>
  <si>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</si>
  <si>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</si>
  <si>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</si>
  <si>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</si>
  <si>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</si>
  <si>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</si>
  <si>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</si>
  <si>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</si>
  <si>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</si>
  <si>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</si>
  <si>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</si>
  <si>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</si>
  <si>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</si>
  <si>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</si>
  <si>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</si>
  <si>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</si>
  <si>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</si>
  <si>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</si>
  <si>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</si>
  <si>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</si>
  <si>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</si>
  <si>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</si>
  <si>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</si>
  <si>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</si>
  <si>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</si>
  <si>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</si>
  <si>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</si>
  <si>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</si>
  <si>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</si>
  <si>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</si>
  <si>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</si>
  <si>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</si>
  <si>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</si>
  <si>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</si>
  <si>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</si>
  <si>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</si>
  <si>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</si>
  <si>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</si>
  <si>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</si>
  <si>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</si>
  <si>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</si>
  <si>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</si>
  <si>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</si>
  <si>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</si>
  <si>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</si>
  <si>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</si>
  <si>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</si>
  <si>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</si>
  <si>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</si>
  <si>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</si>
  <si>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</si>
  <si>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</si>
  <si>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</si>
  <si>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</si>
  <si>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</si>
  <si>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</si>
  <si>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</si>
  <si>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</si>
  <si>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</si>
  <si>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</si>
  <si>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</si>
  <si>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</si>
  <si>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</si>
  <si>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</si>
  <si>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</si>
  <si>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</si>
  <si>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</si>
  <si>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</si>
  <si>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au 01/01</t>
  </si>
  <si>
    <t>au 01/01/15</t>
  </si>
  <si>
    <t>au 01/01/14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</si>
</sst>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>
        <color indexed="63"/>
      </bottom>
    </border>
    <border>
      <left style="hair"/>
      <right style="hair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13" xfId="0" applyNumberFormat="1" applyFont="1" applyFill="1" applyBorder="1" applyAlignment="1" applyProtection="1">
      <alignment horizontal="center"/>
      <protection locked="0"/>
    </xf>
    <xf numFmtId="3" fontId="29" fillId="2" borderId="14" xfId="0" applyNumberFormat="1" applyFont="1" applyFill="1" applyBorder="1" applyAlignment="1" applyProtection="1">
      <alignment horizontal="center"/>
      <protection locked="0"/>
    </xf>
    <xf numFmtId="3" fontId="22" fillId="2" borderId="15" xfId="0" applyNumberFormat="1" applyFont="1" applyFill="1" applyBorder="1" applyAlignment="1" applyProtection="1">
      <alignment horizontal="center" wrapText="1"/>
      <protection locked="0"/>
    </xf>
    <xf numFmtId="3" fontId="22" fillId="2" borderId="16" xfId="0" applyNumberFormat="1" applyFont="1" applyFill="1" applyBorder="1" applyAlignment="1" applyProtection="1">
      <alignment horizontal="center"/>
      <protection locked="0"/>
    </xf>
    <xf numFmtId="3" fontId="29" fillId="2" borderId="17" xfId="0" applyNumberFormat="1" applyFont="1" applyFill="1" applyBorder="1" applyAlignment="1" applyProtection="1">
      <alignment horizontal="center"/>
      <protection locked="0"/>
    </xf>
    <xf numFmtId="3" fontId="29" fillId="2" borderId="18" xfId="0" applyNumberFormat="1" applyFont="1" applyFill="1" applyBorder="1" applyAlignment="1" applyProtection="1">
      <alignment horizontal="center" wrapText="1"/>
      <protection locked="0"/>
    </xf>
    <xf numFmtId="3" fontId="22" fillId="2" borderId="1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20" xfId="0" applyNumberFormat="1" applyFont="1" applyFill="1" applyBorder="1" applyAlignment="1" applyProtection="1">
      <alignment horizontal="center"/>
      <protection locked="0"/>
    </xf>
    <xf numFmtId="3" fontId="22" fillId="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184" fontId="12" fillId="0" borderId="0" xfId="0" applyNumberFormat="1" applyFont="1" applyAlignment="1" applyProtection="1">
      <alignment/>
      <protection locked="0"/>
    </xf>
    <xf numFmtId="184" fontId="18" fillId="0" borderId="0" xfId="0" applyNumberFormat="1" applyFont="1" applyAlignment="1" applyProtection="1">
      <alignment horizontal="left"/>
      <protection locked="0"/>
    </xf>
    <xf numFmtId="184" fontId="5" fillId="0" borderId="0" xfId="0" applyNumberFormat="1" applyFont="1" applyAlignment="1" applyProtection="1">
      <alignment/>
      <protection locked="0"/>
    </xf>
    <xf numFmtId="184" fontId="5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184" fontId="19" fillId="0" borderId="0" xfId="0" applyNumberFormat="1" applyFont="1" applyAlignment="1" applyProtection="1">
      <alignment/>
      <protection locked="0"/>
    </xf>
    <xf numFmtId="22" fontId="18" fillId="0" borderId="0" xfId="0" applyNumberFormat="1" applyFont="1" applyAlignment="1" applyProtection="1">
      <alignment horizontal="center"/>
      <protection locked="0"/>
    </xf>
    <xf numFmtId="189" fontId="20" fillId="0" borderId="0" xfId="0" applyNumberFormat="1" applyFont="1" applyAlignment="1" applyProtection="1">
      <alignment/>
      <protection locked="0"/>
    </xf>
    <xf numFmtId="184" fontId="21" fillId="0" borderId="0" xfId="0" applyNumberFormat="1" applyFont="1" applyAlignment="1" applyProtection="1">
      <alignment/>
      <protection locked="0"/>
    </xf>
    <xf numFmtId="0" fontId="10" fillId="3" borderId="22" xfId="0" applyFont="1" applyFill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82" fontId="6" fillId="0" borderId="16" xfId="0" applyNumberFormat="1" applyFont="1" applyBorder="1" applyAlignment="1" applyProtection="1">
      <alignment/>
      <protection locked="0"/>
    </xf>
    <xf numFmtId="10" fontId="6" fillId="0" borderId="18" xfId="19" applyNumberFormat="1" applyFont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 locked="0"/>
    </xf>
    <xf numFmtId="4" fontId="8" fillId="0" borderId="16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182" fontId="8" fillId="0" borderId="16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6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30" fillId="0" borderId="17" xfId="0" applyNumberFormat="1" applyFont="1" applyBorder="1" applyAlignment="1" applyProtection="1">
      <alignment/>
      <protection locked="0"/>
    </xf>
    <xf numFmtId="182" fontId="8" fillId="0" borderId="16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 locked="0"/>
    </xf>
    <xf numFmtId="10" fontId="8" fillId="0" borderId="18" xfId="19" applyNumberFormat="1" applyFont="1" applyFill="1" applyBorder="1" applyAlignment="1" applyProtection="1">
      <alignment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182" fontId="8" fillId="0" borderId="24" xfId="0" applyNumberFormat="1" applyFont="1" applyFill="1" applyBorder="1" applyAlignment="1" applyProtection="1">
      <alignment/>
      <protection locked="0"/>
    </xf>
    <xf numFmtId="182" fontId="8" fillId="0" borderId="25" xfId="0" applyNumberFormat="1" applyFont="1" applyFill="1" applyBorder="1" applyAlignment="1" applyProtection="1">
      <alignment/>
      <protection locked="0"/>
    </xf>
    <xf numFmtId="182" fontId="8" fillId="0" borderId="26" xfId="0" applyNumberFormat="1" applyFont="1" applyFill="1" applyBorder="1" applyAlignment="1" applyProtection="1">
      <alignment/>
      <protection locked="0"/>
    </xf>
    <xf numFmtId="182" fontId="8" fillId="4" borderId="27" xfId="0" applyNumberFormat="1" applyFont="1" applyFill="1" applyBorder="1" applyAlignment="1" applyProtection="1">
      <alignment/>
      <protection locked="0"/>
    </xf>
    <xf numFmtId="182" fontId="8" fillId="0" borderId="11" xfId="0" applyNumberFormat="1" applyFont="1" applyBorder="1" applyAlignment="1" applyProtection="1">
      <alignment/>
      <protection locked="0"/>
    </xf>
    <xf numFmtId="182" fontId="8" fillId="0" borderId="17" xfId="0" applyNumberFormat="1" applyFont="1" applyBorder="1" applyAlignment="1" applyProtection="1">
      <alignment/>
      <protection locked="0"/>
    </xf>
    <xf numFmtId="182" fontId="8" fillId="0" borderId="18" xfId="0" applyNumberFormat="1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183" fontId="8" fillId="0" borderId="16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183" fontId="8" fillId="0" borderId="16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182" fontId="6" fillId="0" borderId="16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10" fontId="6" fillId="0" borderId="18" xfId="19" applyNumberFormat="1" applyFont="1" applyFill="1" applyBorder="1" applyAlignment="1" applyProtection="1">
      <alignment/>
      <protection locked="0"/>
    </xf>
    <xf numFmtId="3" fontId="8" fillId="0" borderId="18" xfId="0" applyNumberFormat="1" applyFont="1" applyFill="1" applyBorder="1" applyAlignment="1" applyProtection="1">
      <alignment/>
      <protection locked="0"/>
    </xf>
    <xf numFmtId="3" fontId="30" fillId="0" borderId="11" xfId="0" applyNumberFormat="1" applyFont="1" applyFill="1" applyBorder="1" applyAlignment="1" applyProtection="1">
      <alignment/>
      <protection locked="0"/>
    </xf>
    <xf numFmtId="182" fontId="8" fillId="0" borderId="2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83" fontId="6" fillId="0" borderId="16" xfId="0" applyNumberFormat="1" applyFont="1" applyBorder="1" applyAlignment="1" applyProtection="1">
      <alignment/>
      <protection locked="0"/>
    </xf>
    <xf numFmtId="3" fontId="15" fillId="0" borderId="16" xfId="0" applyNumberFormat="1" applyFont="1" applyBorder="1" applyAlignment="1" applyProtection="1">
      <alignment/>
      <protection locked="0"/>
    </xf>
    <xf numFmtId="3" fontId="8" fillId="4" borderId="16" xfId="0" applyNumberFormat="1" applyFont="1" applyFill="1" applyBorder="1" applyAlignment="1" applyProtection="1">
      <alignment/>
      <protection locked="0"/>
    </xf>
    <xf numFmtId="183" fontId="8" fillId="4" borderId="16" xfId="0" applyNumberFormat="1" applyFont="1" applyFill="1" applyBorder="1" applyAlignment="1" applyProtection="1">
      <alignment/>
      <protection locked="0"/>
    </xf>
    <xf numFmtId="3" fontId="8" fillId="4" borderId="17" xfId="0" applyNumberFormat="1" applyFont="1" applyFill="1" applyBorder="1" applyAlignment="1" applyProtection="1">
      <alignment/>
      <protection locked="0"/>
    </xf>
    <xf numFmtId="3" fontId="30" fillId="0" borderId="16" xfId="0" applyNumberFormat="1" applyFont="1" applyBorder="1" applyAlignment="1" applyProtection="1">
      <alignment/>
      <protection locked="0"/>
    </xf>
    <xf numFmtId="182" fontId="8" fillId="4" borderId="16" xfId="0" applyNumberFormat="1" applyFont="1" applyFill="1" applyBorder="1" applyAlignment="1" applyProtection="1">
      <alignment/>
      <protection locked="0"/>
    </xf>
    <xf numFmtId="182" fontId="8" fillId="4" borderId="24" xfId="0" applyNumberFormat="1" applyFont="1" applyFill="1" applyBorder="1" applyAlignment="1" applyProtection="1">
      <alignment/>
      <protection locked="0"/>
    </xf>
    <xf numFmtId="182" fontId="8" fillId="4" borderId="25" xfId="0" applyNumberFormat="1" applyFont="1" applyFill="1" applyBorder="1" applyAlignment="1" applyProtection="1">
      <alignment/>
      <protection locked="0"/>
    </xf>
    <xf numFmtId="182" fontId="8" fillId="4" borderId="26" xfId="0" applyNumberFormat="1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0" fontId="10" fillId="3" borderId="28" xfId="0" applyFont="1" applyFill="1" applyBorder="1" applyAlignment="1" applyProtection="1">
      <alignment horizontal="center"/>
      <protection locked="0"/>
    </xf>
    <xf numFmtId="182" fontId="8" fillId="0" borderId="29" xfId="0" applyNumberFormat="1" applyFont="1" applyFill="1" applyBorder="1" applyAlignment="1" applyProtection="1">
      <alignment/>
      <protection locked="0"/>
    </xf>
    <xf numFmtId="182" fontId="8" fillId="0" borderId="30" xfId="0" applyNumberFormat="1" applyFont="1" applyFill="1" applyBorder="1" applyAlignment="1" applyProtection="1">
      <alignment/>
      <protection locked="0"/>
    </xf>
    <xf numFmtId="182" fontId="8" fillId="0" borderId="31" xfId="0" applyNumberFormat="1" applyFont="1" applyFill="1" applyBorder="1" applyAlignment="1" applyProtection="1">
      <alignment/>
      <protection locked="0"/>
    </xf>
    <xf numFmtId="182" fontId="8" fillId="0" borderId="32" xfId="0" applyNumberFormat="1" applyFont="1" applyFill="1" applyBorder="1" applyAlignment="1" applyProtection="1">
      <alignment/>
      <protection locked="0"/>
    </xf>
    <xf numFmtId="182" fontId="8" fillId="0" borderId="33" xfId="0" applyNumberFormat="1" applyFont="1" applyFill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2" fontId="8" fillId="0" borderId="3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9" fontId="0" fillId="0" borderId="0" xfId="19" applyAlignment="1" applyProtection="1">
      <alignment/>
      <protection locked="0"/>
    </xf>
    <xf numFmtId="184" fontId="15" fillId="0" borderId="0" xfId="0" applyNumberFormat="1" applyFont="1" applyAlignment="1" applyProtection="1">
      <alignment horizontal="center"/>
      <protection locked="0"/>
    </xf>
    <xf numFmtId="182" fontId="0" fillId="0" borderId="0" xfId="0" applyNumberFormat="1" applyAlignment="1" applyProtection="1">
      <alignment/>
      <protection locked="0"/>
    </xf>
    <xf numFmtId="22" fontId="17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16" fillId="0" borderId="35" xfId="0" applyNumberFormat="1" applyFont="1" applyBorder="1" applyAlignment="1" applyProtection="1">
      <alignment horizontal="centerContinuous"/>
      <protection locked="0"/>
    </xf>
    <xf numFmtId="4" fontId="0" fillId="0" borderId="35" xfId="0" applyNumberFormat="1" applyBorder="1" applyAlignment="1" applyProtection="1">
      <alignment horizontal="centerContinuous"/>
      <protection locked="0"/>
    </xf>
    <xf numFmtId="3" fontId="0" fillId="0" borderId="35" xfId="0" applyNumberFormat="1" applyBorder="1" applyAlignment="1" applyProtection="1">
      <alignment horizontal="centerContinuous"/>
      <protection locked="0"/>
    </xf>
    <xf numFmtId="183" fontId="0" fillId="0" borderId="35" xfId="0" applyNumberFormat="1" applyBorder="1" applyAlignment="1" applyProtection="1">
      <alignment horizontal="centerContinuous"/>
      <protection locked="0"/>
    </xf>
    <xf numFmtId="0" fontId="0" fillId="0" borderId="35" xfId="0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36" xfId="0" applyFont="1" applyFill="1" applyBorder="1" applyAlignment="1" applyProtection="1">
      <alignment horizontal="center"/>
      <protection locked="0"/>
    </xf>
    <xf numFmtId="4" fontId="11" fillId="0" borderId="37" xfId="0" applyNumberFormat="1" applyFont="1" applyFill="1" applyBorder="1" applyAlignment="1" applyProtection="1">
      <alignment horizontal="center"/>
      <protection locked="0"/>
    </xf>
    <xf numFmtId="4" fontId="11" fillId="0" borderId="38" xfId="0" applyNumberFormat="1" applyFont="1" applyFill="1" applyBorder="1" applyAlignment="1" applyProtection="1">
      <alignment horizontal="center"/>
      <protection locked="0"/>
    </xf>
    <xf numFmtId="4" fontId="11" fillId="0" borderId="39" xfId="0" applyNumberFormat="1" applyFont="1" applyFill="1" applyBorder="1" applyAlignment="1" applyProtection="1">
      <alignment horizontal="center"/>
      <protection locked="0"/>
    </xf>
    <xf numFmtId="3" fontId="11" fillId="0" borderId="40" xfId="0" applyNumberFormat="1" applyFont="1" applyFill="1" applyBorder="1" applyAlignment="1" applyProtection="1" quotePrefix="1">
      <alignment horizontal="center"/>
      <protection locked="0"/>
    </xf>
    <xf numFmtId="182" fontId="6" fillId="0" borderId="36" xfId="0" applyNumberFormat="1" applyFont="1" applyFill="1" applyBorder="1" applyAlignment="1" applyProtection="1">
      <alignment horizontal="center"/>
      <protection locked="0"/>
    </xf>
    <xf numFmtId="183" fontId="6" fillId="0" borderId="41" xfId="0" applyNumberFormat="1" applyFont="1" applyFill="1" applyBorder="1" applyAlignment="1" applyProtection="1">
      <alignment horizontal="centerContinuous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4" fontId="11" fillId="0" borderId="41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5" xfId="0" applyNumberFormat="1" applyFont="1" applyFill="1" applyBorder="1" applyAlignment="1" applyProtection="1">
      <alignment horizontal="center" wrapText="1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0" fontId="15" fillId="0" borderId="47" xfId="0" applyNumberFormat="1" applyFont="1" applyFill="1" applyBorder="1" applyAlignment="1" applyProtection="1">
      <alignment horizontal="center"/>
      <protection locked="0"/>
    </xf>
    <xf numFmtId="3" fontId="10" fillId="0" borderId="48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 quotePrefix="1">
      <alignment horizontal="center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 wrapText="1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>
      <alignment horizontal="center"/>
      <protection locked="0"/>
    </xf>
    <xf numFmtId="183" fontId="1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 wrapText="1"/>
      <protection locked="0"/>
    </xf>
    <xf numFmtId="4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182" fontId="6" fillId="0" borderId="12" xfId="0" applyNumberFormat="1" applyFont="1" applyFill="1" applyBorder="1" applyAlignment="1" applyProtection="1">
      <alignment horizontal="center"/>
      <protection locked="0"/>
    </xf>
    <xf numFmtId="183" fontId="5" fillId="0" borderId="56" xfId="0" applyNumberFormat="1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0" fontId="0" fillId="0" borderId="60" xfId="0" applyNumberFormat="1" applyBorder="1" applyAlignment="1">
      <alignment/>
    </xf>
    <xf numFmtId="3" fontId="0" fillId="0" borderId="61" xfId="0" applyNumberFormat="1" applyBorder="1" applyAlignment="1">
      <alignment horizontal="right"/>
    </xf>
    <xf numFmtId="0" fontId="6" fillId="0" borderId="62" xfId="0" applyFont="1" applyFill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/>
    </xf>
    <xf numFmtId="3" fontId="0" fillId="0" borderId="49" xfId="0" applyNumberFormat="1" applyBorder="1" applyAlignment="1">
      <alignment horizontal="right"/>
    </xf>
    <xf numFmtId="0" fontId="6" fillId="0" borderId="50" xfId="0" applyFont="1" applyFill="1" applyBorder="1" applyAlignment="1" applyProtection="1">
      <alignment horizontal="right"/>
      <protection locked="0"/>
    </xf>
    <xf numFmtId="3" fontId="0" fillId="0" borderId="54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3" fontId="6" fillId="0" borderId="54" xfId="0" applyNumberFormat="1" applyFont="1" applyBorder="1" applyAlignment="1" applyProtection="1">
      <alignment vertical="center"/>
      <protection locked="0"/>
    </xf>
    <xf numFmtId="3" fontId="10" fillId="0" borderId="63" xfId="0" applyNumberFormat="1" applyFont="1" applyBorder="1" applyAlignment="1" applyProtection="1">
      <alignment vertical="center"/>
      <protection locked="0"/>
    </xf>
    <xf numFmtId="3" fontId="8" fillId="0" borderId="64" xfId="0" applyNumberFormat="1" applyFont="1" applyBorder="1" applyAlignment="1" applyProtection="1">
      <alignment vertical="center"/>
      <protection locked="0"/>
    </xf>
    <xf numFmtId="3" fontId="6" fillId="0" borderId="48" xfId="0" applyNumberFormat="1" applyFont="1" applyBorder="1" applyAlignment="1" applyProtection="1">
      <alignment/>
      <protection locked="0"/>
    </xf>
    <xf numFmtId="3" fontId="15" fillId="0" borderId="11" xfId="0" applyNumberFormat="1" applyFont="1" applyBorder="1" applyAlignment="1" applyProtection="1">
      <alignment/>
      <protection locked="0"/>
    </xf>
    <xf numFmtId="3" fontId="10" fillId="0" borderId="48" xfId="0" applyNumberFormat="1" applyFont="1" applyBorder="1" applyAlignment="1" applyProtection="1">
      <alignment/>
      <protection locked="0"/>
    </xf>
    <xf numFmtId="182" fontId="6" fillId="0" borderId="11" xfId="0" applyNumberFormat="1" applyFont="1" applyFill="1" applyBorder="1" applyAlignment="1" applyProtection="1">
      <alignment/>
      <protection locked="0"/>
    </xf>
    <xf numFmtId="183" fontId="8" fillId="0" borderId="48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65" xfId="0" applyBorder="1" applyAlignment="1">
      <alignment/>
    </xf>
    <xf numFmtId="3" fontId="8" fillId="0" borderId="48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3" fontId="13" fillId="0" borderId="66" xfId="0" applyNumberFormat="1" applyFont="1" applyBorder="1" applyAlignment="1" applyProtection="1">
      <alignment vertical="center"/>
      <protection locked="0"/>
    </xf>
    <xf numFmtId="3" fontId="13" fillId="0" borderId="66" xfId="0" applyNumberFormat="1" applyFont="1" applyBorder="1" applyAlignment="1" applyProtection="1">
      <alignment vertical="center"/>
      <protection locked="0"/>
    </xf>
    <xf numFmtId="3" fontId="13" fillId="0" borderId="67" xfId="0" applyNumberFormat="1" applyFont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vertical="center"/>
      <protection locked="0"/>
    </xf>
    <xf numFmtId="182" fontId="6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Border="1" applyAlignment="1" applyProtection="1">
      <alignment/>
      <protection locked="0"/>
    </xf>
    <xf numFmtId="3" fontId="8" fillId="0" borderId="68" xfId="0" applyNumberFormat="1" applyFont="1" applyBorder="1" applyAlignment="1" applyProtection="1">
      <alignment/>
      <protection locked="0"/>
    </xf>
    <xf numFmtId="10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6" fillId="0" borderId="71" xfId="0" applyFont="1" applyFill="1" applyBorder="1" applyAlignment="1" applyProtection="1">
      <alignment horizontal="center"/>
      <protection locked="0"/>
    </xf>
    <xf numFmtId="3" fontId="12" fillId="0" borderId="66" xfId="0" applyNumberFormat="1" applyFont="1" applyBorder="1" applyAlignment="1" applyProtection="1">
      <alignment/>
      <protection locked="0"/>
    </xf>
    <xf numFmtId="3" fontId="12" fillId="0" borderId="67" xfId="0" applyNumberFormat="1" applyFont="1" applyBorder="1" applyAlignment="1" applyProtection="1">
      <alignment/>
      <protection locked="0"/>
    </xf>
    <xf numFmtId="3" fontId="12" fillId="0" borderId="68" xfId="0" applyNumberFormat="1" applyFon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4" fontId="0" fillId="0" borderId="73" xfId="0" applyNumberForma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5" fillId="0" borderId="74" xfId="0" applyNumberFormat="1" applyFont="1" applyFill="1" applyBorder="1" applyAlignment="1" applyProtection="1">
      <alignment horizontal="center"/>
      <protection locked="0"/>
    </xf>
    <xf numFmtId="182" fontId="6" fillId="0" borderId="75" xfId="0" applyNumberFormat="1" applyFont="1" applyFill="1" applyBorder="1" applyAlignment="1" applyProtection="1">
      <alignment horizontal="center"/>
      <protection locked="0"/>
    </xf>
    <xf numFmtId="3" fontId="6" fillId="0" borderId="76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3" fontId="5" fillId="0" borderId="48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5" fontId="10" fillId="0" borderId="76" xfId="0" applyNumberFormat="1" applyFont="1" applyFill="1" applyBorder="1" applyAlignment="1" applyProtection="1">
      <alignment horizontal="center"/>
      <protection locked="0"/>
    </xf>
    <xf numFmtId="185" fontId="10" fillId="0" borderId="3" xfId="0" applyNumberFormat="1" applyFont="1" applyFill="1" applyBorder="1" applyAlignment="1" applyProtection="1">
      <alignment horizontal="center"/>
      <protection locked="0"/>
    </xf>
    <xf numFmtId="185" fontId="12" fillId="0" borderId="11" xfId="0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5" fillId="0" borderId="55" xfId="0" applyNumberFormat="1" applyFont="1" applyFill="1" applyBorder="1" applyAlignment="1" applyProtection="1">
      <alignment horizontal="center"/>
      <protection locked="0"/>
    </xf>
    <xf numFmtId="182" fontId="6" fillId="0" borderId="56" xfId="0" applyNumberFormat="1" applyFont="1" applyFill="1" applyBorder="1" applyAlignment="1" applyProtection="1">
      <alignment horizontal="center"/>
      <protection locked="0"/>
    </xf>
    <xf numFmtId="182" fontId="30" fillId="0" borderId="11" xfId="0" applyNumberFormat="1" applyFont="1" applyBorder="1" applyAlignment="1" applyProtection="1">
      <alignment/>
      <protection locked="0"/>
    </xf>
    <xf numFmtId="4" fontId="8" fillId="0" borderId="48" xfId="0" applyNumberFormat="1" applyFont="1" applyBorder="1" applyAlignment="1" applyProtection="1">
      <alignment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3" fontId="6" fillId="0" borderId="78" xfId="0" applyNumberFormat="1" applyFont="1" applyBorder="1" applyAlignment="1" applyProtection="1">
      <alignment/>
      <protection locked="0"/>
    </xf>
    <xf numFmtId="182" fontId="8" fillId="0" borderId="77" xfId="0" applyNumberFormat="1" applyFont="1" applyBorder="1" applyAlignment="1" applyProtection="1">
      <alignment/>
      <protection locked="0"/>
    </xf>
    <xf numFmtId="182" fontId="8" fillId="0" borderId="79" xfId="0" applyNumberFormat="1" applyFont="1" applyBorder="1" applyAlignment="1" applyProtection="1">
      <alignment/>
      <protection locked="0"/>
    </xf>
    <xf numFmtId="4" fontId="8" fillId="0" borderId="80" xfId="0" applyNumberFormat="1" applyFont="1" applyBorder="1" applyAlignment="1" applyProtection="1">
      <alignment/>
      <protection locked="0"/>
    </xf>
    <xf numFmtId="182" fontId="6" fillId="0" borderId="81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2" fontId="31" fillId="0" borderId="75" xfId="0" applyNumberFormat="1" applyFont="1" applyFill="1" applyBorder="1" applyAlignment="1" applyProtection="1">
      <alignment horizontal="center"/>
      <protection locked="0"/>
    </xf>
    <xf numFmtId="182" fontId="31" fillId="0" borderId="74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182" fontId="31" fillId="0" borderId="0" xfId="0" applyNumberFormat="1" applyFont="1" applyFill="1" applyBorder="1" applyAlignment="1" applyProtection="1">
      <alignment horizontal="center"/>
      <protection locked="0"/>
    </xf>
    <xf numFmtId="182" fontId="31" fillId="0" borderId="48" xfId="0" applyNumberFormat="1" applyFont="1" applyFill="1" applyBorder="1" applyAlignment="1" applyProtection="1">
      <alignment horizontal="center"/>
      <protection locked="0"/>
    </xf>
    <xf numFmtId="185" fontId="12" fillId="0" borderId="76" xfId="0" applyNumberFormat="1" applyFont="1" applyFill="1" applyBorder="1" applyAlignment="1" applyProtection="1">
      <alignment horizontal="center"/>
      <protection locked="0"/>
    </xf>
    <xf numFmtId="185" fontId="10" fillId="0" borderId="2" xfId="0" applyNumberFormat="1" applyFont="1" applyFill="1" applyBorder="1" applyAlignment="1" applyProtection="1">
      <alignment horizontal="center"/>
      <protection locked="0"/>
    </xf>
    <xf numFmtId="182" fontId="6" fillId="0" borderId="55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Alignment="1" quotePrefix="1">
      <alignment/>
    </xf>
    <xf numFmtId="182" fontId="8" fillId="0" borderId="82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48" xfId="0" applyNumberFormat="1" applyFont="1" applyBorder="1" applyAlignment="1" applyProtection="1">
      <alignment horizontal="right"/>
      <protection locked="0"/>
    </xf>
    <xf numFmtId="182" fontId="8" fillId="0" borderId="48" xfId="0" applyNumberFormat="1" applyFont="1" applyBorder="1" applyAlignment="1" applyProtection="1">
      <alignment vertical="center"/>
      <protection locked="0"/>
    </xf>
    <xf numFmtId="182" fontId="8" fillId="0" borderId="81" xfId="0" applyNumberFormat="1" applyFont="1" applyBorder="1" applyAlignment="1" applyProtection="1">
      <alignment horizontal="right"/>
      <protection locked="0"/>
    </xf>
    <xf numFmtId="182" fontId="8" fillId="0" borderId="80" xfId="0" applyNumberFormat="1" applyFont="1" applyBorder="1" applyAlignment="1" applyProtection="1">
      <alignment horizontal="right"/>
      <protection locked="0"/>
    </xf>
    <xf numFmtId="22" fontId="23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2" fillId="0" borderId="52" xfId="0" applyNumberFormat="1" applyFont="1" applyBorder="1" applyAlignment="1" applyProtection="1">
      <alignment/>
      <protection locked="0"/>
    </xf>
    <xf numFmtId="3" fontId="8" fillId="0" borderId="66" xfId="0" applyNumberFormat="1" applyFont="1" applyBorder="1" applyAlignment="1" applyProtection="1">
      <alignment/>
      <protection locked="0"/>
    </xf>
    <xf numFmtId="3" fontId="12" fillId="0" borderId="69" xfId="0" applyNumberFormat="1" applyFont="1" applyBorder="1" applyAlignment="1" applyProtection="1">
      <alignment/>
      <protection locked="0"/>
    </xf>
    <xf numFmtId="185" fontId="12" fillId="0" borderId="3" xfId="0" applyNumberFormat="1" applyFont="1" applyFill="1" applyBorder="1" applyAlignment="1" applyProtection="1">
      <alignment horizontal="center"/>
      <protection locked="0"/>
    </xf>
    <xf numFmtId="3" fontId="0" fillId="0" borderId="6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9" xfId="0" applyNumberFormat="1" applyBorder="1" applyAlignment="1">
      <alignment vertical="center"/>
    </xf>
    <xf numFmtId="4" fontId="6" fillId="0" borderId="0" xfId="0" applyNumberFormat="1" applyFont="1" applyBorder="1" applyAlignment="1" applyProtection="1">
      <alignment/>
      <protection locked="0"/>
    </xf>
    <xf numFmtId="3" fontId="32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4" fontId="1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82" fontId="8" fillId="0" borderId="0" xfId="0" applyNumberFormat="1" applyFont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 locked="0"/>
    </xf>
    <xf numFmtId="191" fontId="0" fillId="0" borderId="0" xfId="0" applyNumberForma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3" fontId="30" fillId="0" borderId="63" xfId="0" applyNumberFormat="1" applyFont="1" applyBorder="1" applyAlignment="1" applyProtection="1">
      <alignment/>
      <protection locked="0"/>
    </xf>
    <xf numFmtId="3" fontId="14" fillId="0" borderId="83" xfId="0" applyNumberFormat="1" applyFont="1" applyBorder="1" applyAlignment="1" applyProtection="1">
      <alignment vertical="center"/>
      <protection locked="0"/>
    </xf>
    <xf numFmtId="182" fontId="8" fillId="0" borderId="54" xfId="0" applyNumberFormat="1" applyFont="1" applyBorder="1" applyAlignment="1" applyProtection="1">
      <alignment vertical="center"/>
      <protection locked="0"/>
    </xf>
    <xf numFmtId="3" fontId="15" fillId="0" borderId="11" xfId="0" applyNumberFormat="1" applyFont="1" applyBorder="1" applyAlignment="1" applyProtection="1">
      <alignment vertical="center"/>
      <protection locked="0"/>
    </xf>
    <xf numFmtId="3" fontId="15" fillId="0" borderId="54" xfId="0" applyNumberFormat="1" applyFont="1" applyBorder="1" applyAlignment="1" applyProtection="1">
      <alignment vertical="center"/>
      <protection locked="0"/>
    </xf>
    <xf numFmtId="9" fontId="6" fillId="0" borderId="0" xfId="19" applyFont="1" applyFill="1" applyBorder="1" applyAlignment="1" applyProtection="1">
      <alignment horizontal="right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externalLink" Target="externalLinks/externalLink45.xml" /><Relationship Id="rId58" Type="http://schemas.openxmlformats.org/officeDocument/2006/relationships/externalLink" Target="externalLinks/externalLink46.xml" /><Relationship Id="rId59" Type="http://schemas.openxmlformats.org/officeDocument/2006/relationships/externalLink" Target="externalLinks/externalLink47.xml" /><Relationship Id="rId60" Type="http://schemas.openxmlformats.org/officeDocument/2006/relationships/externalLink" Target="externalLinks/externalLink48.xml" /><Relationship Id="rId61" Type="http://schemas.openxmlformats.org/officeDocument/2006/relationships/externalLink" Target="externalLinks/externalLink49.xml" /><Relationship Id="rId62" Type="http://schemas.openxmlformats.org/officeDocument/2006/relationships/externalLink" Target="externalLinks/externalLink50.xml" /><Relationship Id="rId63" Type="http://schemas.openxmlformats.org/officeDocument/2006/relationships/externalLink" Target="externalLinks/externalLink51.xml" /><Relationship Id="rId64" Type="http://schemas.openxmlformats.org/officeDocument/2006/relationships/externalLink" Target="externalLinks/externalLink52.xml" /><Relationship Id="rId65" Type="http://schemas.openxmlformats.org/officeDocument/2006/relationships/externalLink" Target="externalLinks/externalLink53.xml" /><Relationship Id="rId66" Type="http://schemas.openxmlformats.org/officeDocument/2006/relationships/externalLink" Target="externalLinks/externalLink54.xml" /><Relationship Id="rId67" Type="http://schemas.openxmlformats.org/officeDocument/2006/relationships/externalLink" Target="externalLinks/externalLink55.xml" /><Relationship Id="rId68" Type="http://schemas.openxmlformats.org/officeDocument/2006/relationships/externalLink" Target="externalLinks/externalLink56.xml" /><Relationship Id="rId69" Type="http://schemas.openxmlformats.org/officeDocument/2006/relationships/externalLink" Target="externalLinks/externalLink57.xml" /><Relationship Id="rId70" Type="http://schemas.openxmlformats.org/officeDocument/2006/relationships/externalLink" Target="externalLinks/externalLink58.xml" /><Relationship Id="rId71" Type="http://schemas.openxmlformats.org/officeDocument/2006/relationships/externalLink" Target="externalLinks/externalLink59.xml" /><Relationship Id="rId72" Type="http://schemas.openxmlformats.org/officeDocument/2006/relationships/externalLink" Target="externalLinks/externalLink60.xml" /><Relationship Id="rId73" Type="http://schemas.openxmlformats.org/officeDocument/2006/relationships/externalLink" Target="externalLinks/externalLink61.xml" /><Relationship Id="rId74" Type="http://schemas.openxmlformats.org/officeDocument/2006/relationships/externalLink" Target="externalLinks/externalLink62.xml" /><Relationship Id="rId75" Type="http://schemas.openxmlformats.org/officeDocument/2006/relationships/externalLink" Target="externalLinks/externalLink63.xml" /><Relationship Id="rId76" Type="http://schemas.openxmlformats.org/officeDocument/2006/relationships/externalLink" Target="externalLinks/externalLink64.xml" /><Relationship Id="rId77" Type="http://schemas.openxmlformats.org/officeDocument/2006/relationships/externalLink" Target="externalLinks/externalLink65.xml" /><Relationship Id="rId78" Type="http://schemas.openxmlformats.org/officeDocument/2006/relationships/externalLink" Target="externalLinks/externalLink66.xml" /><Relationship Id="rId79" Type="http://schemas.openxmlformats.org/officeDocument/2006/relationships/externalLink" Target="externalLinks/externalLink67.xml" /><Relationship Id="rId80" Type="http://schemas.openxmlformats.org/officeDocument/2006/relationships/externalLink" Target="externalLinks/externalLink68.xml" /><Relationship Id="rId81" Type="http://schemas.openxmlformats.org/officeDocument/2006/relationships/externalLink" Target="externalLinks/externalLink69.xml" /><Relationship Id="rId82" Type="http://schemas.openxmlformats.org/officeDocument/2006/relationships/externalLink" Target="externalLinks/externalLink70.xml" /><Relationship Id="rId83" Type="http://schemas.openxmlformats.org/officeDocument/2006/relationships/externalLink" Target="externalLinks/externalLink71.xml" /><Relationship Id="rId84" Type="http://schemas.openxmlformats.org/officeDocument/2006/relationships/externalLink" Target="externalLinks/externalLink72.xml" /><Relationship Id="rId85" Type="http://schemas.openxmlformats.org/officeDocument/2006/relationships/externalLink" Target="externalLinks/externalLink73.xml" /><Relationship Id="rId86" Type="http://schemas.openxmlformats.org/officeDocument/2006/relationships/externalLink" Target="externalLinks/externalLink74.xml" /><Relationship Id="rId87" Type="http://schemas.openxmlformats.org/officeDocument/2006/relationships/externalLink" Target="externalLinks/externalLink75.xml" /><Relationship Id="rId88" Type="http://schemas.openxmlformats.org/officeDocument/2006/relationships/externalLink" Target="externalLinks/externalLink76.xml" /><Relationship Id="rId89" Type="http://schemas.openxmlformats.org/officeDocument/2006/relationships/externalLink" Target="externalLinks/externalLink77.xml" /><Relationship Id="rId90" Type="http://schemas.openxmlformats.org/officeDocument/2006/relationships/externalLink" Target="externalLinks/externalLink78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9</xdr:col>
      <xdr:colOff>571500</xdr:colOff>
      <xdr:row>5</xdr:row>
      <xdr:rowOff>133350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33400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9</xdr:col>
      <xdr:colOff>942975</xdr:colOff>
      <xdr:row>66</xdr:row>
      <xdr:rowOff>104775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63125"/>
          <a:ext cx="6934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Décembre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Janvier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112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212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312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3122014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412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412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512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612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512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712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7122014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612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812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0912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012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112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212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2122014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312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106\prevreg1712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BLET1415_01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BLED1415_010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ORGE1415_0106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AVOI1415_010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SEIG1415_01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Trit1415_01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MAIS1415_01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106\Sorg1415_0106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BLET1415_021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BLED1415_02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ORGE1415_021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AVOI1415_02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SEIG1415_021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Trit1415_02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MAIS1415_02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Sorg1415_02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101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201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301201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3012015_bi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401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401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501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601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501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701201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7012015_b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601201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801201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9012015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001201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101201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201201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2012015_bi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301201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701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C168">
            <v>460569.3</v>
          </cell>
          <cell r="AI168">
            <v>552467.4</v>
          </cell>
        </row>
        <row r="169">
          <cell r="AC169">
            <v>393889.3</v>
          </cell>
          <cell r="AI169">
            <v>627778.2</v>
          </cell>
        </row>
        <row r="170">
          <cell r="AC170">
            <v>1276820.2</v>
          </cell>
          <cell r="AI170">
            <v>1996908.1</v>
          </cell>
        </row>
        <row r="171">
          <cell r="AC171">
            <v>296648</v>
          </cell>
          <cell r="AI171">
            <v>380837.4</v>
          </cell>
        </row>
        <row r="172">
          <cell r="AC172">
            <v>1710432</v>
          </cell>
          <cell r="AI172">
            <v>2457114.5</v>
          </cell>
        </row>
        <row r="173">
          <cell r="AC173">
            <v>3560169.6</v>
          </cell>
          <cell r="AI173">
            <v>4673562.5</v>
          </cell>
        </row>
        <row r="174">
          <cell r="AC174">
            <v>545332.6</v>
          </cell>
          <cell r="AI174">
            <v>584148.3</v>
          </cell>
        </row>
        <row r="175">
          <cell r="AC175">
            <v>33708</v>
          </cell>
          <cell r="AI175">
            <v>35621.9</v>
          </cell>
        </row>
        <row r="176">
          <cell r="AC176">
            <v>2234308.3</v>
          </cell>
          <cell r="AI176">
            <v>3115448.2</v>
          </cell>
        </row>
        <row r="177">
          <cell r="AC177">
            <v>1141453.6</v>
          </cell>
          <cell r="AI177">
            <v>1634916.3</v>
          </cell>
        </row>
        <row r="178">
          <cell r="AC178">
            <v>275801.8</v>
          </cell>
          <cell r="AI178">
            <v>324025.7</v>
          </cell>
        </row>
        <row r="179">
          <cell r="AC179">
            <v>1589718.4</v>
          </cell>
          <cell r="AI179">
            <v>1717020.9</v>
          </cell>
        </row>
        <row r="180">
          <cell r="AC180">
            <v>1617412.7</v>
          </cell>
          <cell r="AI180">
            <v>1969192.2</v>
          </cell>
        </row>
        <row r="181">
          <cell r="AC181">
            <v>2605457.6</v>
          </cell>
          <cell r="AI181">
            <v>4422018</v>
          </cell>
        </row>
        <row r="182">
          <cell r="AC182">
            <v>1156093.4</v>
          </cell>
          <cell r="AI182">
            <v>1877117.9</v>
          </cell>
        </row>
        <row r="183">
          <cell r="AC183">
            <v>2018910.4</v>
          </cell>
          <cell r="AI183">
            <v>2421752</v>
          </cell>
        </row>
        <row r="184">
          <cell r="AC184">
            <v>1350120.1</v>
          </cell>
          <cell r="AI184">
            <v>2389381.1</v>
          </cell>
        </row>
        <row r="185">
          <cell r="AC185">
            <v>1012723.4</v>
          </cell>
          <cell r="AI185">
            <v>1338178.3</v>
          </cell>
        </row>
        <row r="186">
          <cell r="AC186">
            <v>1137037.2</v>
          </cell>
          <cell r="AI186">
            <v>1448858</v>
          </cell>
        </row>
        <row r="187">
          <cell r="AC187">
            <v>40005.9</v>
          </cell>
          <cell r="AI187">
            <v>45782.2</v>
          </cell>
        </row>
      </sheetData>
      <sheetData sheetId="1">
        <row r="168">
          <cell r="AC168">
            <v>2643.9</v>
          </cell>
          <cell r="AI168">
            <v>3565.2</v>
          </cell>
        </row>
        <row r="169">
          <cell r="AC169">
            <v>317.3</v>
          </cell>
          <cell r="AI169">
            <v>436.9</v>
          </cell>
        </row>
        <row r="170">
          <cell r="AC170">
            <v>813.7</v>
          </cell>
          <cell r="AI170">
            <v>2017.2</v>
          </cell>
        </row>
        <row r="171">
          <cell r="AC171">
            <v>25.9</v>
          </cell>
          <cell r="AI171">
            <v>25.9</v>
          </cell>
        </row>
        <row r="172">
          <cell r="AC172">
            <v>3.4</v>
          </cell>
          <cell r="AI172">
            <v>3.4</v>
          </cell>
        </row>
        <row r="173">
          <cell r="AC173">
            <v>29.2</v>
          </cell>
          <cell r="AI173">
            <v>142.5</v>
          </cell>
        </row>
        <row r="174">
          <cell r="AC174">
            <v>37550.6</v>
          </cell>
          <cell r="AI174">
            <v>41787.3</v>
          </cell>
        </row>
        <row r="175">
          <cell r="AC175">
            <v>175399.3</v>
          </cell>
          <cell r="AI175">
            <v>179836.4</v>
          </cell>
        </row>
        <row r="176">
          <cell r="AC176">
            <v>243.8</v>
          </cell>
          <cell r="AI176">
            <v>700.1</v>
          </cell>
        </row>
        <row r="177">
          <cell r="AC177">
            <v>0</v>
          </cell>
          <cell r="AI177">
            <v>102.3</v>
          </cell>
        </row>
        <row r="178">
          <cell r="AC178">
            <v>0</v>
          </cell>
          <cell r="AI178">
            <v>0</v>
          </cell>
        </row>
        <row r="179">
          <cell r="AC179">
            <v>707.1</v>
          </cell>
          <cell r="AI179">
            <v>707.1</v>
          </cell>
        </row>
        <row r="180">
          <cell r="AC180">
            <v>111015</v>
          </cell>
          <cell r="AI180">
            <v>154806.2</v>
          </cell>
        </row>
        <row r="181">
          <cell r="AC181">
            <v>275267.7</v>
          </cell>
          <cell r="AI181">
            <v>528656.2</v>
          </cell>
        </row>
        <row r="182">
          <cell r="AC182">
            <v>15508.6</v>
          </cell>
          <cell r="AI182">
            <v>27635.3</v>
          </cell>
        </row>
        <row r="183">
          <cell r="AC183">
            <v>159639</v>
          </cell>
          <cell r="AI183">
            <v>203379</v>
          </cell>
        </row>
        <row r="184">
          <cell r="AC184">
            <v>263.6</v>
          </cell>
          <cell r="AI184">
            <v>1057.1</v>
          </cell>
        </row>
        <row r="185">
          <cell r="AC185">
            <v>1500.2</v>
          </cell>
          <cell r="AI185">
            <v>2272.7</v>
          </cell>
        </row>
        <row r="186">
          <cell r="AC186">
            <v>251006.1</v>
          </cell>
          <cell r="AI186">
            <v>405529.1</v>
          </cell>
        </row>
        <row r="187">
          <cell r="AC187">
            <v>233229.4</v>
          </cell>
          <cell r="AI187">
            <v>267384.5</v>
          </cell>
        </row>
      </sheetData>
      <sheetData sheetId="2">
        <row r="168">
          <cell r="AC168">
            <v>45084.7</v>
          </cell>
          <cell r="AI168">
            <v>51469.8</v>
          </cell>
        </row>
        <row r="169">
          <cell r="AC169">
            <v>53708.3</v>
          </cell>
          <cell r="AI169">
            <v>71878.9</v>
          </cell>
        </row>
        <row r="170">
          <cell r="AC170">
            <v>675743.8</v>
          </cell>
          <cell r="AI170">
            <v>904172.7</v>
          </cell>
        </row>
        <row r="171">
          <cell r="AC171">
            <v>74593.9</v>
          </cell>
          <cell r="AI171">
            <v>89547</v>
          </cell>
        </row>
        <row r="172">
          <cell r="AC172">
            <v>271827.1</v>
          </cell>
          <cell r="AI172">
            <v>344488.9</v>
          </cell>
        </row>
        <row r="173">
          <cell r="AC173">
            <v>616821.4</v>
          </cell>
          <cell r="AI173">
            <v>682877.1</v>
          </cell>
        </row>
        <row r="174">
          <cell r="AC174">
            <v>103875.7</v>
          </cell>
          <cell r="AI174">
            <v>114149.3</v>
          </cell>
        </row>
        <row r="175">
          <cell r="AC175">
            <v>15470.5</v>
          </cell>
          <cell r="AI175">
            <v>16689</v>
          </cell>
        </row>
        <row r="176">
          <cell r="AC176">
            <v>1446543.7</v>
          </cell>
          <cell r="AI176">
            <v>1643646.2</v>
          </cell>
        </row>
        <row r="177">
          <cell r="AC177">
            <v>550601.5</v>
          </cell>
          <cell r="AI177">
            <v>708852.2</v>
          </cell>
        </row>
        <row r="178">
          <cell r="AC178">
            <v>6258.9</v>
          </cell>
          <cell r="AI178">
            <v>7050</v>
          </cell>
        </row>
        <row r="179">
          <cell r="AC179">
            <v>311318.4</v>
          </cell>
          <cell r="AI179">
            <v>328900</v>
          </cell>
        </row>
        <row r="180">
          <cell r="AC180">
            <v>154595.6</v>
          </cell>
          <cell r="AI180">
            <v>181966.8</v>
          </cell>
        </row>
        <row r="181">
          <cell r="AC181">
            <v>1182345.7</v>
          </cell>
          <cell r="AI181">
            <v>1585130.1</v>
          </cell>
        </row>
        <row r="182">
          <cell r="AC182">
            <v>384673.1</v>
          </cell>
          <cell r="AI182">
            <v>472952.3</v>
          </cell>
        </row>
        <row r="183">
          <cell r="AC183">
            <v>441574</v>
          </cell>
          <cell r="AI183">
            <v>490610.4</v>
          </cell>
        </row>
        <row r="184">
          <cell r="AC184">
            <v>238811.1</v>
          </cell>
          <cell r="AI184">
            <v>323031.2</v>
          </cell>
        </row>
        <row r="185">
          <cell r="AC185">
            <v>167123.4</v>
          </cell>
          <cell r="AI185">
            <v>215161.2</v>
          </cell>
        </row>
        <row r="186">
          <cell r="AC186">
            <v>154427</v>
          </cell>
          <cell r="AI186">
            <v>188128.6</v>
          </cell>
        </row>
        <row r="187">
          <cell r="AC187">
            <v>20186.1</v>
          </cell>
          <cell r="AI187">
            <v>21880.9</v>
          </cell>
        </row>
      </sheetData>
      <sheetData sheetId="3">
        <row r="168">
          <cell r="AC168">
            <v>1605068.5</v>
          </cell>
          <cell r="AI168">
            <v>2021176.9</v>
          </cell>
        </row>
        <row r="169">
          <cell r="AC169">
            <v>233447.5</v>
          </cell>
          <cell r="AI169">
            <v>349400</v>
          </cell>
        </row>
        <row r="170">
          <cell r="AC170">
            <v>289865</v>
          </cell>
          <cell r="AI170">
            <v>369283.5</v>
          </cell>
        </row>
        <row r="171">
          <cell r="AC171">
            <v>177215.6</v>
          </cell>
          <cell r="AI171">
            <v>215095.7</v>
          </cell>
        </row>
        <row r="172">
          <cell r="AC172">
            <v>100650.5</v>
          </cell>
          <cell r="AI172">
            <v>179270.6</v>
          </cell>
        </row>
        <row r="173">
          <cell r="AC173">
            <v>359188.8</v>
          </cell>
          <cell r="AI173">
            <v>443079.3</v>
          </cell>
        </row>
        <row r="174">
          <cell r="AC174">
            <v>822440.1</v>
          </cell>
          <cell r="AI174">
            <v>960777.6</v>
          </cell>
        </row>
        <row r="175">
          <cell r="AC175">
            <v>25360</v>
          </cell>
          <cell r="AI175">
            <v>31446.2</v>
          </cell>
        </row>
        <row r="176">
          <cell r="AC176">
            <v>319977</v>
          </cell>
          <cell r="AI176">
            <v>349314.7</v>
          </cell>
        </row>
        <row r="177">
          <cell r="AC177">
            <v>106848.3</v>
          </cell>
          <cell r="AI177">
            <v>132298.1</v>
          </cell>
        </row>
        <row r="178">
          <cell r="AC178">
            <v>768289.3</v>
          </cell>
          <cell r="AI178">
            <v>1235142.1</v>
          </cell>
        </row>
        <row r="179">
          <cell r="AC179">
            <v>550437.3</v>
          </cell>
          <cell r="AI179">
            <v>593598.1</v>
          </cell>
        </row>
        <row r="180">
          <cell r="AC180">
            <v>875677.1</v>
          </cell>
          <cell r="AI180">
            <v>1171441.9</v>
          </cell>
        </row>
        <row r="181">
          <cell r="AC181">
            <v>759403.9</v>
          </cell>
          <cell r="AI181">
            <v>1252544.4</v>
          </cell>
        </row>
        <row r="182">
          <cell r="AC182">
            <v>338472.1</v>
          </cell>
          <cell r="AI182">
            <v>408193.2</v>
          </cell>
        </row>
        <row r="183">
          <cell r="AC183">
            <v>1110337.8</v>
          </cell>
          <cell r="AI183">
            <v>1453931.3</v>
          </cell>
        </row>
        <row r="184">
          <cell r="AC184">
            <v>46700.5</v>
          </cell>
          <cell r="AI184">
            <v>72141.1</v>
          </cell>
        </row>
        <row r="185">
          <cell r="AC185">
            <v>95382</v>
          </cell>
          <cell r="AI185">
            <v>135396.6</v>
          </cell>
        </row>
        <row r="186">
          <cell r="AC186">
            <v>681143.4</v>
          </cell>
          <cell r="AI186">
            <v>1079294.4</v>
          </cell>
        </row>
        <row r="187">
          <cell r="AC187">
            <v>16016.7</v>
          </cell>
          <cell r="AI187">
            <v>16977.7</v>
          </cell>
        </row>
      </sheetData>
      <sheetData sheetId="4">
        <row r="168">
          <cell r="AC168">
            <v>405.6</v>
          </cell>
          <cell r="AI168">
            <v>423.1</v>
          </cell>
        </row>
        <row r="169">
          <cell r="AC169">
            <v>5057.2</v>
          </cell>
          <cell r="AI169">
            <v>5579.6</v>
          </cell>
        </row>
        <row r="170">
          <cell r="AC170">
            <v>3800.1</v>
          </cell>
          <cell r="AI170">
            <v>5631.5</v>
          </cell>
        </row>
        <row r="171">
          <cell r="AC171">
            <v>3907.2</v>
          </cell>
          <cell r="AI171">
            <v>4896.1</v>
          </cell>
        </row>
        <row r="172">
          <cell r="AC172">
            <v>838.7</v>
          </cell>
          <cell r="AI172">
            <v>838.7</v>
          </cell>
        </row>
        <row r="173">
          <cell r="AC173">
            <v>2538</v>
          </cell>
          <cell r="AI173">
            <v>2913.2</v>
          </cell>
        </row>
        <row r="174">
          <cell r="AC174">
            <v>4977.4</v>
          </cell>
          <cell r="AI174">
            <v>5023</v>
          </cell>
        </row>
        <row r="175">
          <cell r="AC175">
            <v>516.4</v>
          </cell>
          <cell r="AI175">
            <v>533.4</v>
          </cell>
        </row>
        <row r="176">
          <cell r="AC176">
            <v>523.3</v>
          </cell>
          <cell r="AI176">
            <v>844.6</v>
          </cell>
        </row>
        <row r="177">
          <cell r="AC177">
            <v>265.6</v>
          </cell>
          <cell r="AI177">
            <v>1089.4</v>
          </cell>
        </row>
        <row r="178">
          <cell r="AC178">
            <v>565.2</v>
          </cell>
          <cell r="AI178">
            <v>596</v>
          </cell>
        </row>
        <row r="179">
          <cell r="AC179">
            <v>250</v>
          </cell>
          <cell r="AI179">
            <v>250</v>
          </cell>
        </row>
        <row r="180">
          <cell r="AC180">
            <v>2798</v>
          </cell>
          <cell r="AI180">
            <v>2890</v>
          </cell>
        </row>
        <row r="181">
          <cell r="AC181">
            <v>15950.5</v>
          </cell>
          <cell r="AI181">
            <v>24438</v>
          </cell>
        </row>
        <row r="182">
          <cell r="AC182">
            <v>1398</v>
          </cell>
          <cell r="AI182">
            <v>1682.4</v>
          </cell>
        </row>
        <row r="183">
          <cell r="AC183">
            <v>904.8</v>
          </cell>
          <cell r="AI183">
            <v>976.1</v>
          </cell>
        </row>
        <row r="184">
          <cell r="AC184">
            <v>226.9</v>
          </cell>
          <cell r="AI184">
            <v>349.5</v>
          </cell>
        </row>
        <row r="185">
          <cell r="AC185">
            <v>304.4</v>
          </cell>
          <cell r="AI185">
            <v>588.6</v>
          </cell>
        </row>
        <row r="186">
          <cell r="AC186">
            <v>1362.8</v>
          </cell>
          <cell r="AI186">
            <v>1382.8</v>
          </cell>
        </row>
        <row r="187">
          <cell r="AC187">
            <v>391.3</v>
          </cell>
          <cell r="AI187">
            <v>421.8</v>
          </cell>
        </row>
      </sheetData>
      <sheetData sheetId="5">
        <row r="168">
          <cell r="AC168">
            <v>2225.7</v>
          </cell>
          <cell r="AI168">
            <v>2676.4</v>
          </cell>
        </row>
        <row r="169">
          <cell r="AC169">
            <v>5556.3</v>
          </cell>
          <cell r="AI169">
            <v>6417.1</v>
          </cell>
        </row>
        <row r="170">
          <cell r="AC170">
            <v>18386.9</v>
          </cell>
          <cell r="AI170">
            <v>23037.9</v>
          </cell>
        </row>
        <row r="171">
          <cell r="AC171">
            <v>2013.5</v>
          </cell>
          <cell r="AI171">
            <v>2244.7</v>
          </cell>
        </row>
        <row r="172">
          <cell r="AC172">
            <v>10432.5</v>
          </cell>
          <cell r="AI172">
            <v>13417</v>
          </cell>
        </row>
        <row r="173">
          <cell r="AC173">
            <v>17851.7</v>
          </cell>
          <cell r="AI173">
            <v>20764.1</v>
          </cell>
        </row>
        <row r="174">
          <cell r="AC174">
            <v>2958.8</v>
          </cell>
          <cell r="AI174">
            <v>3313.5</v>
          </cell>
        </row>
        <row r="175">
          <cell r="AC175">
            <v>314.3</v>
          </cell>
          <cell r="AI175">
            <v>314.3</v>
          </cell>
        </row>
        <row r="176">
          <cell r="AC176">
            <v>18937.2</v>
          </cell>
          <cell r="AI176">
            <v>21636.9</v>
          </cell>
        </row>
        <row r="177">
          <cell r="AC177">
            <v>5549.6</v>
          </cell>
          <cell r="AI177">
            <v>6779.1</v>
          </cell>
        </row>
        <row r="178">
          <cell r="AC178">
            <v>434.5</v>
          </cell>
          <cell r="AI178">
            <v>480.2</v>
          </cell>
        </row>
        <row r="179">
          <cell r="AC179">
            <v>38580.4</v>
          </cell>
          <cell r="AI179">
            <v>39673.8</v>
          </cell>
        </row>
        <row r="180">
          <cell r="AC180">
            <v>12287.7</v>
          </cell>
          <cell r="AI180">
            <v>14547.3</v>
          </cell>
        </row>
        <row r="181">
          <cell r="AC181">
            <v>20860.7</v>
          </cell>
          <cell r="AI181">
            <v>30779.9</v>
          </cell>
        </row>
        <row r="182">
          <cell r="AC182">
            <v>9648</v>
          </cell>
          <cell r="AI182">
            <v>11571.4</v>
          </cell>
        </row>
        <row r="183">
          <cell r="AC183">
            <v>5581.5</v>
          </cell>
          <cell r="AI183">
            <v>6217.7</v>
          </cell>
        </row>
        <row r="184">
          <cell r="AC184">
            <v>5297.4</v>
          </cell>
          <cell r="AI184">
            <v>6816.7</v>
          </cell>
        </row>
        <row r="185">
          <cell r="AC185">
            <v>25248.3</v>
          </cell>
          <cell r="AI185">
            <v>30790.8</v>
          </cell>
        </row>
        <row r="186">
          <cell r="AC186">
            <v>5953.1</v>
          </cell>
          <cell r="AI186">
            <v>6730.9</v>
          </cell>
        </row>
        <row r="187">
          <cell r="AC187">
            <v>662.3</v>
          </cell>
          <cell r="AI187">
            <v>662.5</v>
          </cell>
        </row>
      </sheetData>
      <sheetData sheetId="6">
        <row r="168">
          <cell r="AC168">
            <v>9211.3</v>
          </cell>
          <cell r="AI168">
            <v>12343.3</v>
          </cell>
        </row>
        <row r="169">
          <cell r="AC169">
            <v>355.7</v>
          </cell>
          <cell r="AI169">
            <v>359.6</v>
          </cell>
        </row>
        <row r="170">
          <cell r="AC170">
            <v>253.9</v>
          </cell>
          <cell r="AI170">
            <v>299.7</v>
          </cell>
        </row>
        <row r="171">
          <cell r="AC171">
            <v>36</v>
          </cell>
          <cell r="AI171">
            <v>36</v>
          </cell>
        </row>
        <row r="172">
          <cell r="AC172">
            <v>0</v>
          </cell>
          <cell r="AI172">
            <v>0</v>
          </cell>
        </row>
        <row r="173">
          <cell r="AC173">
            <v>60.2</v>
          </cell>
          <cell r="AI173">
            <v>60.2</v>
          </cell>
        </row>
        <row r="174">
          <cell r="AC174">
            <v>18456.2</v>
          </cell>
          <cell r="AI174">
            <v>18580.1</v>
          </cell>
        </row>
        <row r="175">
          <cell r="AC175">
            <v>3905.7</v>
          </cell>
          <cell r="AI175">
            <v>4736.2</v>
          </cell>
        </row>
        <row r="176">
          <cell r="AC176">
            <v>0</v>
          </cell>
          <cell r="AI176">
            <v>0</v>
          </cell>
        </row>
        <row r="177">
          <cell r="AC177">
            <v>0</v>
          </cell>
          <cell r="AI177">
            <v>0</v>
          </cell>
        </row>
        <row r="178">
          <cell r="AC178">
            <v>3533.1</v>
          </cell>
          <cell r="AI178">
            <v>5333.5</v>
          </cell>
        </row>
        <row r="179">
          <cell r="AC179">
            <v>0</v>
          </cell>
          <cell r="AI179">
            <v>0</v>
          </cell>
        </row>
        <row r="180">
          <cell r="AC180">
            <v>1978.3</v>
          </cell>
          <cell r="AI180">
            <v>2154.5</v>
          </cell>
        </row>
        <row r="181">
          <cell r="AC181">
            <v>14504.2</v>
          </cell>
          <cell r="AI181">
            <v>22844</v>
          </cell>
        </row>
        <row r="182">
          <cell r="AC182">
            <v>251.3</v>
          </cell>
          <cell r="AI182">
            <v>263.6</v>
          </cell>
        </row>
        <row r="183">
          <cell r="AC183">
            <v>10935.5</v>
          </cell>
          <cell r="AI183">
            <v>11763.5</v>
          </cell>
        </row>
        <row r="184">
          <cell r="AC184">
            <v>0</v>
          </cell>
          <cell r="AI184">
            <v>0</v>
          </cell>
        </row>
        <row r="185">
          <cell r="AC185">
            <v>0</v>
          </cell>
          <cell r="AI185">
            <v>0</v>
          </cell>
        </row>
        <row r="186">
          <cell r="AC186">
            <v>49871.9</v>
          </cell>
          <cell r="AI186">
            <v>62128.2</v>
          </cell>
        </row>
        <row r="187">
          <cell r="AC187">
            <v>4854.1</v>
          </cell>
          <cell r="AI187">
            <v>5292.2</v>
          </cell>
        </row>
      </sheetData>
      <sheetData sheetId="7">
        <row r="168">
          <cell r="AC168">
            <v>24354.3</v>
          </cell>
          <cell r="AI168">
            <v>25739.3</v>
          </cell>
        </row>
        <row r="169">
          <cell r="AC169">
            <v>50366</v>
          </cell>
          <cell r="AI169">
            <v>62904.6</v>
          </cell>
        </row>
        <row r="170">
          <cell r="AC170">
            <v>24290.1</v>
          </cell>
          <cell r="AI170">
            <v>33056.7</v>
          </cell>
        </row>
        <row r="171">
          <cell r="AC171">
            <v>8596.5</v>
          </cell>
          <cell r="AI171">
            <v>10314.3</v>
          </cell>
        </row>
        <row r="172">
          <cell r="AC172">
            <v>2781.5</v>
          </cell>
          <cell r="AI172">
            <v>3243.2</v>
          </cell>
        </row>
        <row r="173">
          <cell r="AC173">
            <v>4069.3</v>
          </cell>
          <cell r="AI173">
            <v>4622.8</v>
          </cell>
        </row>
        <row r="174">
          <cell r="AC174">
            <v>28803.5</v>
          </cell>
          <cell r="AI174">
            <v>32342</v>
          </cell>
        </row>
        <row r="175">
          <cell r="AC175">
            <v>2524.4</v>
          </cell>
          <cell r="AI175">
            <v>2727.3</v>
          </cell>
        </row>
        <row r="176">
          <cell r="AC176">
            <v>13359.9</v>
          </cell>
          <cell r="AI176">
            <v>14601</v>
          </cell>
        </row>
        <row r="177">
          <cell r="AC177">
            <v>24157.4</v>
          </cell>
          <cell r="AI177">
            <v>28578.1</v>
          </cell>
        </row>
        <row r="178">
          <cell r="AC178">
            <v>1715.9</v>
          </cell>
          <cell r="AI178">
            <v>1775</v>
          </cell>
        </row>
        <row r="179">
          <cell r="AC179">
            <v>244260.6</v>
          </cell>
          <cell r="AI179">
            <v>251503.8</v>
          </cell>
        </row>
        <row r="180">
          <cell r="AC180">
            <v>98012.6</v>
          </cell>
          <cell r="AI180">
            <v>115627.5</v>
          </cell>
        </row>
        <row r="181">
          <cell r="AC181">
            <v>53193.7</v>
          </cell>
          <cell r="AI181">
            <v>67767</v>
          </cell>
        </row>
        <row r="182">
          <cell r="AC182">
            <v>3532.4</v>
          </cell>
          <cell r="AI182">
            <v>4578.6</v>
          </cell>
        </row>
        <row r="183">
          <cell r="AC183">
            <v>32714</v>
          </cell>
          <cell r="AI183">
            <v>38348.1</v>
          </cell>
        </row>
        <row r="184">
          <cell r="AC184">
            <v>2233.5</v>
          </cell>
          <cell r="AI184">
            <v>2809.8</v>
          </cell>
        </row>
        <row r="185">
          <cell r="AC185">
            <v>19343.1</v>
          </cell>
          <cell r="AI185">
            <v>21814.5</v>
          </cell>
        </row>
        <row r="186">
          <cell r="AC186">
            <v>46248</v>
          </cell>
          <cell r="AI186">
            <v>58986.6</v>
          </cell>
        </row>
        <row r="187">
          <cell r="AC187">
            <v>2189.1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380800.3</v>
          </cell>
        </row>
        <row r="169">
          <cell r="AI169">
            <v>399101.6</v>
          </cell>
        </row>
        <row r="170">
          <cell r="AI170">
            <v>1226730.1</v>
          </cell>
        </row>
        <row r="171">
          <cell r="AI171">
            <v>318415.1</v>
          </cell>
        </row>
        <row r="172">
          <cell r="AI172">
            <v>1699911</v>
          </cell>
        </row>
        <row r="173">
          <cell r="AI173">
            <v>3490662.3</v>
          </cell>
        </row>
        <row r="174">
          <cell r="AI174">
            <v>516496.7</v>
          </cell>
        </row>
        <row r="175">
          <cell r="AI175">
            <v>28452.3</v>
          </cell>
        </row>
        <row r="176">
          <cell r="AI176">
            <v>2328486.6</v>
          </cell>
        </row>
        <row r="177">
          <cell r="AI177">
            <v>915386.4</v>
          </cell>
        </row>
        <row r="178">
          <cell r="AI178">
            <v>277563.9</v>
          </cell>
        </row>
        <row r="179">
          <cell r="AI179">
            <v>1709239.5</v>
          </cell>
        </row>
        <row r="180">
          <cell r="AI180">
            <v>2030541.9</v>
          </cell>
        </row>
        <row r="181">
          <cell r="AI181">
            <v>2855678.7</v>
          </cell>
        </row>
        <row r="182">
          <cell r="AI182">
            <v>1189579.9</v>
          </cell>
        </row>
        <row r="183">
          <cell r="AI183">
            <v>2062821.1</v>
          </cell>
        </row>
        <row r="184">
          <cell r="AI184">
            <v>1276862.1</v>
          </cell>
        </row>
        <row r="185">
          <cell r="AI185">
            <v>1013749</v>
          </cell>
        </row>
        <row r="186">
          <cell r="AI186">
            <v>944762.9</v>
          </cell>
        </row>
        <row r="187">
          <cell r="AI187">
            <v>41892.2</v>
          </cell>
        </row>
      </sheetData>
      <sheetData sheetId="1">
        <row r="168">
          <cell r="AI168">
            <v>1766.1</v>
          </cell>
        </row>
        <row r="169">
          <cell r="AI169">
            <v>942.4</v>
          </cell>
        </row>
        <row r="170">
          <cell r="AI170">
            <v>372.2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0</v>
          </cell>
        </row>
        <row r="174">
          <cell r="AI174">
            <v>25424.8</v>
          </cell>
        </row>
        <row r="175">
          <cell r="AI175">
            <v>127594.4</v>
          </cell>
        </row>
        <row r="176">
          <cell r="AI176">
            <v>666.4</v>
          </cell>
        </row>
        <row r="177">
          <cell r="AI177">
            <v>64.6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141666.6</v>
          </cell>
        </row>
        <row r="181">
          <cell r="AI181">
            <v>322161.7</v>
          </cell>
        </row>
        <row r="182">
          <cell r="AI182">
            <v>11098.7</v>
          </cell>
        </row>
        <row r="183">
          <cell r="AI183">
            <v>153508</v>
          </cell>
        </row>
        <row r="184">
          <cell r="AI184">
            <v>191.1</v>
          </cell>
        </row>
        <row r="185">
          <cell r="AI185">
            <v>1213.2</v>
          </cell>
        </row>
        <row r="186">
          <cell r="AI186">
            <v>226155.2</v>
          </cell>
        </row>
        <row r="187">
          <cell r="AI187">
            <v>173493.3</v>
          </cell>
        </row>
      </sheetData>
      <sheetData sheetId="2">
        <row r="168">
          <cell r="AI168">
            <v>45119</v>
          </cell>
        </row>
        <row r="169">
          <cell r="AI169">
            <v>59439.1</v>
          </cell>
        </row>
        <row r="170">
          <cell r="AI170">
            <v>783193.3</v>
          </cell>
        </row>
        <row r="171">
          <cell r="AI171">
            <v>104348.9</v>
          </cell>
        </row>
        <row r="172">
          <cell r="AI172">
            <v>277975.1</v>
          </cell>
        </row>
        <row r="173">
          <cell r="AI173">
            <v>679730.6</v>
          </cell>
        </row>
        <row r="174">
          <cell r="AI174">
            <v>106415.4</v>
          </cell>
        </row>
        <row r="175">
          <cell r="AI175">
            <v>15679.1</v>
          </cell>
        </row>
        <row r="176">
          <cell r="AI176">
            <v>1689160.9</v>
          </cell>
        </row>
        <row r="177">
          <cell r="AI177">
            <v>702672.7</v>
          </cell>
        </row>
        <row r="178">
          <cell r="AI178">
            <v>8916</v>
          </cell>
        </row>
        <row r="179">
          <cell r="AI179">
            <v>387948.2</v>
          </cell>
        </row>
        <row r="180">
          <cell r="AI180">
            <v>245520.4</v>
          </cell>
        </row>
        <row r="181">
          <cell r="AI181">
            <v>1454381.1</v>
          </cell>
        </row>
        <row r="182">
          <cell r="AI182">
            <v>399932</v>
          </cell>
        </row>
        <row r="183">
          <cell r="AI183">
            <v>505853.8</v>
          </cell>
        </row>
        <row r="184">
          <cell r="AI184">
            <v>315721.8</v>
          </cell>
        </row>
        <row r="185">
          <cell r="AI185">
            <v>205622.1</v>
          </cell>
        </row>
        <row r="186">
          <cell r="AI186">
            <v>183854.5</v>
          </cell>
        </row>
        <row r="187">
          <cell r="AI187">
            <v>20285.9</v>
          </cell>
        </row>
      </sheetData>
      <sheetData sheetId="3">
        <row r="168">
          <cell r="AI168">
            <v>2591587.8</v>
          </cell>
        </row>
        <row r="169">
          <cell r="AI169">
            <v>353114.1</v>
          </cell>
        </row>
        <row r="170">
          <cell r="AI170">
            <v>468865.6</v>
          </cell>
        </row>
        <row r="171">
          <cell r="AI171">
            <v>257291.7</v>
          </cell>
        </row>
        <row r="172">
          <cell r="AI172">
            <v>97331.1</v>
          </cell>
        </row>
        <row r="173">
          <cell r="AI173">
            <v>331861</v>
          </cell>
        </row>
        <row r="174">
          <cell r="AI174">
            <v>1173947.5</v>
          </cell>
        </row>
        <row r="175">
          <cell r="AI175">
            <v>21969.1</v>
          </cell>
        </row>
        <row r="176">
          <cell r="AI176">
            <v>484870.8</v>
          </cell>
        </row>
        <row r="177">
          <cell r="AI177">
            <v>175331.6</v>
          </cell>
        </row>
        <row r="178">
          <cell r="AI178">
            <v>1025150.7</v>
          </cell>
        </row>
        <row r="179">
          <cell r="AI179">
            <v>658509.2</v>
          </cell>
        </row>
        <row r="180">
          <cell r="AI180">
            <v>938515.6</v>
          </cell>
        </row>
        <row r="181">
          <cell r="AI181">
            <v>943712.4</v>
          </cell>
        </row>
        <row r="182">
          <cell r="AI182">
            <v>353262.7</v>
          </cell>
        </row>
        <row r="183">
          <cell r="AI183">
            <v>1599089.4</v>
          </cell>
        </row>
        <row r="184">
          <cell r="AI184">
            <v>41574.4</v>
          </cell>
        </row>
        <row r="185">
          <cell r="AI185">
            <v>82913.9</v>
          </cell>
        </row>
        <row r="186">
          <cell r="AI186">
            <v>1019267.7</v>
          </cell>
        </row>
        <row r="187">
          <cell r="AI187">
            <v>12143</v>
          </cell>
        </row>
      </sheetData>
      <sheetData sheetId="4">
        <row r="168">
          <cell r="AI168">
            <v>203.3</v>
          </cell>
        </row>
        <row r="169">
          <cell r="AI169">
            <v>5002.2</v>
          </cell>
        </row>
        <row r="170">
          <cell r="AI170">
            <v>2826.4</v>
          </cell>
        </row>
        <row r="171">
          <cell r="AI171">
            <v>4084.1</v>
          </cell>
        </row>
        <row r="172">
          <cell r="AI172">
            <v>988.3</v>
          </cell>
        </row>
        <row r="173">
          <cell r="AI173">
            <v>2301.6</v>
          </cell>
        </row>
        <row r="174">
          <cell r="AI174">
            <v>3088.9</v>
          </cell>
        </row>
        <row r="175">
          <cell r="AI175">
            <v>328.6</v>
          </cell>
        </row>
        <row r="176">
          <cell r="AI176">
            <v>128</v>
          </cell>
        </row>
        <row r="177">
          <cell r="AI177">
            <v>274.4</v>
          </cell>
        </row>
        <row r="178">
          <cell r="AI178">
            <v>227.4</v>
          </cell>
        </row>
        <row r="179">
          <cell r="AI179">
            <v>806.3</v>
          </cell>
        </row>
        <row r="180">
          <cell r="AI180">
            <v>3632.4</v>
          </cell>
        </row>
        <row r="181">
          <cell r="AI181">
            <v>16060.6</v>
          </cell>
        </row>
        <row r="182">
          <cell r="AI182">
            <v>1502.9</v>
          </cell>
        </row>
        <row r="183">
          <cell r="AI183">
            <v>1169.9</v>
          </cell>
        </row>
        <row r="184">
          <cell r="AI184">
            <v>392.5</v>
          </cell>
        </row>
        <row r="185">
          <cell r="AI185">
            <v>572.5</v>
          </cell>
        </row>
        <row r="186">
          <cell r="AI186">
            <v>1443.9</v>
          </cell>
        </row>
        <row r="187">
          <cell r="AI187">
            <v>394.7</v>
          </cell>
        </row>
      </sheetData>
      <sheetData sheetId="5">
        <row r="168">
          <cell r="AI168">
            <v>1978.4</v>
          </cell>
        </row>
        <row r="169">
          <cell r="AI169">
            <v>5567</v>
          </cell>
        </row>
        <row r="170">
          <cell r="AI170">
            <v>21810.3</v>
          </cell>
        </row>
        <row r="171">
          <cell r="AI171">
            <v>3103.3</v>
          </cell>
        </row>
        <row r="172">
          <cell r="AI172">
            <v>5690.7</v>
          </cell>
        </row>
        <row r="173">
          <cell r="AI173">
            <v>15746</v>
          </cell>
        </row>
        <row r="174">
          <cell r="AI174">
            <v>5178.4</v>
          </cell>
        </row>
        <row r="175">
          <cell r="AI175">
            <v>298.7</v>
          </cell>
        </row>
        <row r="176">
          <cell r="AI176">
            <v>16763.7</v>
          </cell>
        </row>
        <row r="177">
          <cell r="AI177">
            <v>6014.7</v>
          </cell>
        </row>
        <row r="178">
          <cell r="AI178">
            <v>582.2</v>
          </cell>
        </row>
        <row r="179">
          <cell r="AI179">
            <v>35444.2</v>
          </cell>
        </row>
        <row r="180">
          <cell r="AI180">
            <v>11511.2</v>
          </cell>
        </row>
        <row r="181">
          <cell r="AI181">
            <v>22918</v>
          </cell>
        </row>
        <row r="182">
          <cell r="AI182">
            <v>8865.7</v>
          </cell>
        </row>
        <row r="183">
          <cell r="AI183">
            <v>6569.6</v>
          </cell>
        </row>
        <row r="184">
          <cell r="AI184">
            <v>3259.7</v>
          </cell>
        </row>
        <row r="185">
          <cell r="AI185">
            <v>23327.2</v>
          </cell>
        </row>
        <row r="186">
          <cell r="AI186">
            <v>6533.8</v>
          </cell>
        </row>
        <row r="187">
          <cell r="AI187">
            <v>463.8</v>
          </cell>
        </row>
      </sheetData>
      <sheetData sheetId="6">
        <row r="168">
          <cell r="AI168">
            <v>30589.2</v>
          </cell>
        </row>
        <row r="169">
          <cell r="AI169">
            <v>350.7</v>
          </cell>
        </row>
        <row r="170">
          <cell r="AI170">
            <v>548.6</v>
          </cell>
        </row>
        <row r="171">
          <cell r="AI171">
            <v>176.7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31864.1</v>
          </cell>
        </row>
        <row r="175">
          <cell r="AI175">
            <v>5085.6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890.8</v>
          </cell>
        </row>
        <row r="179">
          <cell r="AI179">
            <v>0</v>
          </cell>
        </row>
        <row r="180">
          <cell r="AI180">
            <v>2601</v>
          </cell>
        </row>
        <row r="181">
          <cell r="AI181">
            <v>21067.6</v>
          </cell>
        </row>
        <row r="182">
          <cell r="AI182">
            <v>150.6</v>
          </cell>
        </row>
        <row r="183">
          <cell r="AI183">
            <v>17824.4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128123.7</v>
          </cell>
        </row>
        <row r="187">
          <cell r="AI187">
            <v>9119.4</v>
          </cell>
        </row>
      </sheetData>
      <sheetData sheetId="7">
        <row r="168">
          <cell r="AI168">
            <v>19874.1</v>
          </cell>
        </row>
        <row r="169">
          <cell r="AI169">
            <v>58936.5</v>
          </cell>
        </row>
        <row r="170">
          <cell r="AI170">
            <v>24014.4</v>
          </cell>
        </row>
        <row r="171">
          <cell r="AI171">
            <v>10197.8</v>
          </cell>
        </row>
        <row r="172">
          <cell r="AI172">
            <v>2832.1</v>
          </cell>
        </row>
        <row r="173">
          <cell r="AI173">
            <v>5137.1</v>
          </cell>
        </row>
        <row r="174">
          <cell r="AI174">
            <v>28425.1</v>
          </cell>
        </row>
        <row r="175">
          <cell r="AI175">
            <v>2123.2</v>
          </cell>
        </row>
        <row r="176">
          <cell r="AI176">
            <v>18379.8</v>
          </cell>
        </row>
        <row r="177">
          <cell r="AI177">
            <v>21927.6</v>
          </cell>
        </row>
        <row r="178">
          <cell r="AI178">
            <v>2037.6</v>
          </cell>
        </row>
        <row r="179">
          <cell r="AI179">
            <v>213072.8</v>
          </cell>
        </row>
        <row r="180">
          <cell r="AI180">
            <v>145159.6</v>
          </cell>
        </row>
        <row r="181">
          <cell r="AI181">
            <v>59081.6</v>
          </cell>
        </row>
        <row r="182">
          <cell r="AI182">
            <v>3427.7</v>
          </cell>
        </row>
        <row r="183">
          <cell r="AI183">
            <v>49459.4</v>
          </cell>
        </row>
        <row r="184">
          <cell r="AI184">
            <v>2304.1</v>
          </cell>
        </row>
        <row r="185">
          <cell r="AI185">
            <v>20042.2</v>
          </cell>
        </row>
        <row r="186">
          <cell r="AI186">
            <v>48463.3</v>
          </cell>
        </row>
        <row r="187">
          <cell r="AI187">
            <v>2040.7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5005907</v>
          </cell>
          <cell r="E33">
            <v>37504728.52</v>
          </cell>
          <cell r="G33">
            <v>34382200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24707133.6</v>
          </cell>
          <cell r="D64">
            <v>24456611.799999997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288166</v>
          </cell>
          <cell r="E33">
            <v>1497103.2</v>
          </cell>
          <cell r="G33">
            <v>1442370</v>
          </cell>
        </row>
        <row r="35">
          <cell r="C35">
            <v>340737</v>
          </cell>
          <cell r="G35">
            <v>1820044.4</v>
          </cell>
        </row>
        <row r="64">
          <cell r="C64">
            <v>1190287.6</v>
          </cell>
          <cell r="D64">
            <v>1265163.7999999998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1755749</v>
          </cell>
          <cell r="E33">
            <v>11680304.395319149</v>
          </cell>
          <cell r="G33">
            <v>9799860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8191769.9</v>
          </cell>
          <cell r="D64">
            <v>6915583.899999999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97300</v>
          </cell>
          <cell r="E33">
            <v>451956.04</v>
          </cell>
          <cell r="G33">
            <v>245179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201626.6</v>
          </cell>
          <cell r="D64">
            <v>208780.40000000002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26122</v>
          </cell>
          <cell r="E33">
            <v>127836.5</v>
          </cell>
          <cell r="G33">
            <v>61469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45428.9</v>
          </cell>
          <cell r="D64">
            <v>46981.40000000001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386808</v>
          </cell>
          <cell r="E33">
            <v>2016212.52</v>
          </cell>
          <cell r="G33">
            <v>820950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736936.6999999998</v>
          </cell>
          <cell r="D64">
            <v>686745.7999999999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1745120</v>
          </cell>
          <cell r="E33">
            <v>17708703.46716311</v>
          </cell>
          <cell r="G33">
            <v>15860452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12630309.3</v>
          </cell>
          <cell r="D64">
            <v>9281921.399999999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63605</v>
          </cell>
          <cell r="E33">
            <v>398522</v>
          </cell>
          <cell r="G33">
            <v>273195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248392.4</v>
          </cell>
          <cell r="D64">
            <v>118207.40000000002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2200</v>
          </cell>
        </row>
        <row r="9">
          <cell r="F9">
            <v>98650</v>
          </cell>
          <cell r="H9">
            <v>510400</v>
          </cell>
          <cell r="I9">
            <v>433000</v>
          </cell>
        </row>
        <row r="10">
          <cell r="F10">
            <v>350</v>
          </cell>
          <cell r="H10">
            <v>1575</v>
          </cell>
          <cell r="I10">
            <v>295</v>
          </cell>
        </row>
        <row r="11">
          <cell r="F11">
            <v>15750</v>
          </cell>
          <cell r="H11">
            <v>89615</v>
          </cell>
        </row>
        <row r="13">
          <cell r="F13">
            <v>18275</v>
          </cell>
          <cell r="H13">
            <v>103610</v>
          </cell>
          <cell r="I13">
            <v>53600</v>
          </cell>
        </row>
        <row r="14">
          <cell r="F14">
            <v>2045</v>
          </cell>
          <cell r="H14">
            <v>9050</v>
          </cell>
          <cell r="I14">
            <v>2425</v>
          </cell>
        </row>
        <row r="15">
          <cell r="F15">
            <v>17320</v>
          </cell>
          <cell r="H15">
            <v>86450</v>
          </cell>
          <cell r="I15">
            <v>22800</v>
          </cell>
        </row>
        <row r="18">
          <cell r="F18">
            <v>326075</v>
          </cell>
          <cell r="H18">
            <v>3319740</v>
          </cell>
          <cell r="I18">
            <v>3042140</v>
          </cell>
        </row>
        <row r="19">
          <cell r="F19">
            <v>7575</v>
          </cell>
          <cell r="H19">
            <v>48025</v>
          </cell>
          <cell r="I19">
            <v>35405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138250</v>
          </cell>
          <cell r="H9">
            <v>864745</v>
          </cell>
          <cell r="I9">
            <v>612000</v>
          </cell>
        </row>
        <row r="10">
          <cell r="F10">
            <v>5510</v>
          </cell>
          <cell r="H10">
            <v>24424</v>
          </cell>
          <cell r="I10">
            <v>5200</v>
          </cell>
        </row>
        <row r="11">
          <cell r="F11">
            <v>33670</v>
          </cell>
          <cell r="H11">
            <v>198991</v>
          </cell>
        </row>
        <row r="13">
          <cell r="F13">
            <v>37720</v>
          </cell>
          <cell r="H13">
            <v>214155</v>
          </cell>
          <cell r="I13">
            <v>79000</v>
          </cell>
        </row>
        <row r="14">
          <cell r="F14">
            <v>5650</v>
          </cell>
          <cell r="H14">
            <v>21176</v>
          </cell>
          <cell r="I14">
            <v>7500</v>
          </cell>
        </row>
        <row r="15">
          <cell r="F15">
            <v>72700</v>
          </cell>
          <cell r="H15">
            <v>370890</v>
          </cell>
          <cell r="I15">
            <v>70000</v>
          </cell>
        </row>
        <row r="18">
          <cell r="F18">
            <v>59150</v>
          </cell>
          <cell r="H18">
            <v>593100</v>
          </cell>
          <cell r="I18">
            <v>460000</v>
          </cell>
        </row>
        <row r="19">
          <cell r="F19">
            <v>510</v>
          </cell>
          <cell r="H19">
            <v>2980</v>
          </cell>
          <cell r="I19">
            <v>360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1000</v>
          </cell>
        </row>
        <row r="9">
          <cell r="F9">
            <v>301100</v>
          </cell>
          <cell r="H9">
            <v>1868910</v>
          </cell>
          <cell r="I9">
            <v>1770000</v>
          </cell>
        </row>
        <row r="10">
          <cell r="F10">
            <v>1470</v>
          </cell>
          <cell r="H10">
            <v>6762</v>
          </cell>
          <cell r="I10">
            <v>4000</v>
          </cell>
        </row>
        <row r="11">
          <cell r="F11">
            <v>140400</v>
          </cell>
          <cell r="H11">
            <v>900940</v>
          </cell>
        </row>
        <row r="13">
          <cell r="F13">
            <v>192400</v>
          </cell>
          <cell r="H13">
            <v>1141360</v>
          </cell>
          <cell r="I13">
            <v>1050000</v>
          </cell>
        </row>
        <row r="14">
          <cell r="F14">
            <v>13300</v>
          </cell>
          <cell r="H14">
            <v>49220</v>
          </cell>
          <cell r="I14">
            <v>25000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590000</v>
          </cell>
        </row>
        <row r="19">
          <cell r="F19">
            <v>750</v>
          </cell>
          <cell r="H19">
            <v>3375</v>
          </cell>
          <cell r="I19">
            <v>1000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390000</v>
          </cell>
        </row>
        <row r="10">
          <cell r="F10">
            <v>1370</v>
          </cell>
          <cell r="H10">
            <v>7261</v>
          </cell>
          <cell r="I10">
            <v>5500</v>
          </cell>
        </row>
        <row r="11">
          <cell r="F11">
            <v>26250</v>
          </cell>
          <cell r="H11">
            <v>175875</v>
          </cell>
        </row>
        <row r="13">
          <cell r="F13">
            <v>31320</v>
          </cell>
          <cell r="H13">
            <v>198690</v>
          </cell>
          <cell r="I13">
            <v>121000</v>
          </cell>
        </row>
        <row r="14">
          <cell r="F14">
            <v>1920</v>
          </cell>
          <cell r="H14">
            <v>7680</v>
          </cell>
          <cell r="I14">
            <v>3210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305000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5052000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67000</v>
          </cell>
          <cell r="H11">
            <v>572500</v>
          </cell>
        </row>
        <row r="13">
          <cell r="F13">
            <v>102000</v>
          </cell>
          <cell r="H13">
            <v>827500</v>
          </cell>
          <cell r="I13">
            <v>750000</v>
          </cell>
        </row>
        <row r="14">
          <cell r="F14">
            <v>4300</v>
          </cell>
          <cell r="H14">
            <v>26000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42700</v>
          </cell>
          <cell r="H18">
            <v>428000</v>
          </cell>
          <cell r="I18">
            <v>406000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28000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3500</v>
          </cell>
        </row>
        <row r="11">
          <cell r="F11">
            <v>35490</v>
          </cell>
          <cell r="H11">
            <v>202300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6000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1360760</v>
          </cell>
          <cell r="I18">
            <v>1300000</v>
          </cell>
        </row>
        <row r="19">
          <cell r="F19">
            <v>6740</v>
          </cell>
          <cell r="H19">
            <v>47600</v>
          </cell>
          <cell r="I19">
            <v>32000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134000</v>
          </cell>
          <cell r="I8">
            <v>130000</v>
          </cell>
        </row>
        <row r="9">
          <cell r="F9">
            <v>10200</v>
          </cell>
          <cell r="H9">
            <v>38600</v>
          </cell>
          <cell r="I9">
            <v>31700</v>
          </cell>
        </row>
        <row r="10">
          <cell r="F10">
            <v>335</v>
          </cell>
          <cell r="H10">
            <v>1025</v>
          </cell>
          <cell r="I10">
            <v>400</v>
          </cell>
        </row>
        <row r="11">
          <cell r="F11">
            <v>8200</v>
          </cell>
          <cell r="H11">
            <v>28000</v>
          </cell>
        </row>
        <row r="13">
          <cell r="F13">
            <v>10950</v>
          </cell>
          <cell r="H13">
            <v>36900</v>
          </cell>
          <cell r="I13">
            <v>17500</v>
          </cell>
        </row>
        <row r="14">
          <cell r="F14">
            <v>1500</v>
          </cell>
          <cell r="H14">
            <v>3650</v>
          </cell>
          <cell r="I14">
            <v>350</v>
          </cell>
        </row>
        <row r="15">
          <cell r="F15">
            <v>3250</v>
          </cell>
          <cell r="H15">
            <v>13450</v>
          </cell>
          <cell r="I15">
            <v>2450</v>
          </cell>
        </row>
        <row r="18">
          <cell r="F18">
            <v>5350</v>
          </cell>
          <cell r="H18">
            <v>42500</v>
          </cell>
          <cell r="I18">
            <v>31700</v>
          </cell>
        </row>
        <row r="19">
          <cell r="F19">
            <v>2150</v>
          </cell>
          <cell r="H19">
            <v>10900</v>
          </cell>
          <cell r="I19">
            <v>5500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3">
          <cell r="F13">
            <v>280800</v>
          </cell>
          <cell r="H13">
            <v>1963700</v>
          </cell>
          <cell r="I13">
            <v>1853900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21500</v>
          </cell>
        </row>
        <row r="18">
          <cell r="F18">
            <v>53230</v>
          </cell>
          <cell r="H18">
            <v>529140</v>
          </cell>
          <cell r="I18">
            <v>518000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25000</v>
          </cell>
        </row>
        <row r="18">
          <cell r="F18">
            <v>23000</v>
          </cell>
          <cell r="H18">
            <v>215000</v>
          </cell>
          <cell r="I18">
            <v>210000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322000</v>
          </cell>
        </row>
        <row r="10">
          <cell r="F10">
            <v>180</v>
          </cell>
          <cell r="H10">
            <v>800</v>
          </cell>
          <cell r="I10">
            <v>350</v>
          </cell>
        </row>
        <row r="11">
          <cell r="F11">
            <v>3600</v>
          </cell>
          <cell r="H11">
            <v>24000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136000</v>
          </cell>
          <cell r="H18">
            <v>1570000</v>
          </cell>
          <cell r="I18">
            <v>1550000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1749600</v>
          </cell>
        </row>
        <row r="10">
          <cell r="F10">
            <v>300</v>
          </cell>
          <cell r="H10">
            <v>1370.5</v>
          </cell>
          <cell r="I10">
            <v>814</v>
          </cell>
        </row>
        <row r="11">
          <cell r="F11">
            <v>67464</v>
          </cell>
          <cell r="H11">
            <v>493620.80000000005</v>
          </cell>
        </row>
        <row r="13">
          <cell r="F13">
            <v>73921</v>
          </cell>
          <cell r="H13">
            <v>539685.1000000001</v>
          </cell>
          <cell r="I13">
            <v>389060</v>
          </cell>
        </row>
        <row r="14">
          <cell r="F14">
            <v>10860</v>
          </cell>
          <cell r="H14">
            <v>59729.6</v>
          </cell>
          <cell r="I14">
            <v>35694</v>
          </cell>
        </row>
        <row r="15">
          <cell r="F15">
            <v>45092</v>
          </cell>
          <cell r="H15">
            <v>292469</v>
          </cell>
          <cell r="I15">
            <v>215350</v>
          </cell>
        </row>
        <row r="18">
          <cell r="F18">
            <v>89817</v>
          </cell>
          <cell r="H18">
            <v>821547.6451631055</v>
          </cell>
          <cell r="I18">
            <v>683512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  <cell r="I8">
            <v>163500</v>
          </cell>
        </row>
        <row r="9">
          <cell r="F9">
            <v>394690</v>
          </cell>
          <cell r="H9">
            <v>2870285</v>
          </cell>
          <cell r="I9">
            <v>2420000</v>
          </cell>
        </row>
        <row r="10">
          <cell r="F10">
            <v>1175</v>
          </cell>
          <cell r="H10">
            <v>6500</v>
          </cell>
          <cell r="I10">
            <v>4000</v>
          </cell>
        </row>
        <row r="11">
          <cell r="F11">
            <v>58390</v>
          </cell>
          <cell r="H11">
            <v>406485</v>
          </cell>
        </row>
        <row r="13">
          <cell r="F13">
            <v>64510</v>
          </cell>
          <cell r="H13">
            <v>441815</v>
          </cell>
          <cell r="I13">
            <v>273000</v>
          </cell>
        </row>
        <row r="14">
          <cell r="F14">
            <v>5235</v>
          </cell>
          <cell r="H14">
            <v>28600</v>
          </cell>
          <cell r="I14">
            <v>12800</v>
          </cell>
        </row>
        <row r="15">
          <cell r="F15">
            <v>55785</v>
          </cell>
          <cell r="H15">
            <v>317530</v>
          </cell>
          <cell r="I15">
            <v>170000</v>
          </cell>
        </row>
        <row r="18">
          <cell r="F18">
            <v>144700</v>
          </cell>
          <cell r="H18">
            <v>1402930</v>
          </cell>
          <cell r="I18">
            <v>1210000</v>
          </cell>
        </row>
        <row r="19">
          <cell r="F19">
            <v>1635</v>
          </cell>
          <cell r="H19">
            <v>10120</v>
          </cell>
          <cell r="I19">
            <v>3200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5053000</v>
          </cell>
          <cell r="I9">
            <v>4800000</v>
          </cell>
        </row>
        <row r="10">
          <cell r="F10">
            <v>6800</v>
          </cell>
          <cell r="H10">
            <v>40000</v>
          </cell>
          <cell r="I10">
            <v>24000</v>
          </cell>
        </row>
        <row r="11">
          <cell r="F11">
            <v>203800</v>
          </cell>
          <cell r="H11">
            <v>1470000</v>
          </cell>
        </row>
        <row r="13">
          <cell r="F13">
            <v>287900</v>
          </cell>
          <cell r="H13">
            <v>2002000</v>
          </cell>
          <cell r="I13">
            <v>1905000</v>
          </cell>
        </row>
        <row r="14">
          <cell r="F14">
            <v>11100</v>
          </cell>
          <cell r="H14">
            <v>55000</v>
          </cell>
          <cell r="I14">
            <v>31000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1470000</v>
          </cell>
        </row>
        <row r="19">
          <cell r="F19">
            <v>7500</v>
          </cell>
          <cell r="H19">
            <v>45000</v>
          </cell>
          <cell r="I19">
            <v>29000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  <cell r="I8">
            <v>15000</v>
          </cell>
        </row>
        <row r="9">
          <cell r="F9">
            <v>238350</v>
          </cell>
          <cell r="H9">
            <v>2049810</v>
          </cell>
          <cell r="I9">
            <v>1955000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38920</v>
          </cell>
          <cell r="H11">
            <v>311360</v>
          </cell>
        </row>
        <row r="13">
          <cell r="F13">
            <v>74410</v>
          </cell>
          <cell r="H13">
            <v>563339</v>
          </cell>
          <cell r="I13">
            <v>530000</v>
          </cell>
        </row>
        <row r="14">
          <cell r="F14">
            <v>2450</v>
          </cell>
          <cell r="H14">
            <v>15925</v>
          </cell>
          <cell r="I14">
            <v>12700</v>
          </cell>
        </row>
        <row r="15">
          <cell r="F15">
            <v>1440</v>
          </cell>
          <cell r="H15">
            <v>9360</v>
          </cell>
          <cell r="I15">
            <v>4400</v>
          </cell>
        </row>
        <row r="18">
          <cell r="F18">
            <v>43170</v>
          </cell>
          <cell r="H18">
            <v>470553</v>
          </cell>
          <cell r="I18">
            <v>395000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  <cell r="I8">
            <v>162000</v>
          </cell>
        </row>
        <row r="9">
          <cell r="F9">
            <v>394940</v>
          </cell>
          <cell r="H9">
            <v>2660462</v>
          </cell>
          <cell r="I9">
            <v>2470000</v>
          </cell>
        </row>
        <row r="10">
          <cell r="F10">
            <v>655</v>
          </cell>
          <cell r="H10">
            <v>3275</v>
          </cell>
          <cell r="I10">
            <v>1380</v>
          </cell>
        </row>
        <row r="11">
          <cell r="F11">
            <v>86500</v>
          </cell>
          <cell r="H11">
            <v>549240</v>
          </cell>
        </row>
        <row r="13">
          <cell r="F13">
            <v>108670</v>
          </cell>
          <cell r="H13">
            <v>674427</v>
          </cell>
          <cell r="I13">
            <v>560000</v>
          </cell>
        </row>
        <row r="14">
          <cell r="F14">
            <v>5050</v>
          </cell>
          <cell r="H14">
            <v>20887</v>
          </cell>
          <cell r="I14">
            <v>7200</v>
          </cell>
        </row>
        <row r="15">
          <cell r="F15">
            <v>27650</v>
          </cell>
          <cell r="H15">
            <v>142455</v>
          </cell>
          <cell r="I15">
            <v>56000</v>
          </cell>
        </row>
        <row r="18">
          <cell r="F18">
            <v>210460</v>
          </cell>
          <cell r="H18">
            <v>2155124</v>
          </cell>
          <cell r="I18">
            <v>2005000</v>
          </cell>
        </row>
        <row r="19">
          <cell r="F19">
            <v>5420</v>
          </cell>
          <cell r="H19">
            <v>35230</v>
          </cell>
          <cell r="I19">
            <v>19000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  <cell r="I8">
            <v>370</v>
          </cell>
        </row>
        <row r="9">
          <cell r="F9">
            <v>273660</v>
          </cell>
          <cell r="H9">
            <v>2318447.52</v>
          </cell>
          <cell r="I9">
            <v>2300000</v>
          </cell>
        </row>
        <row r="10">
          <cell r="F10">
            <v>62</v>
          </cell>
          <cell r="H10">
            <v>434</v>
          </cell>
          <cell r="I10">
            <v>430</v>
          </cell>
        </row>
        <row r="11">
          <cell r="F11">
            <v>48902</v>
          </cell>
          <cell r="H11">
            <v>391949.53</v>
          </cell>
        </row>
        <row r="13">
          <cell r="F13">
            <v>54336</v>
          </cell>
          <cell r="H13">
            <v>435503.04000000004</v>
          </cell>
          <cell r="I13">
            <v>380000</v>
          </cell>
        </row>
        <row r="14">
          <cell r="F14">
            <v>1520</v>
          </cell>
          <cell r="H14">
            <v>8127.44</v>
          </cell>
          <cell r="I14">
            <v>4300</v>
          </cell>
        </row>
        <row r="15">
          <cell r="F15">
            <v>1070</v>
          </cell>
          <cell r="H15">
            <v>5174.5199999999995</v>
          </cell>
          <cell r="I15">
            <v>2600</v>
          </cell>
        </row>
        <row r="18">
          <cell r="F18">
            <v>10139</v>
          </cell>
          <cell r="H18">
            <v>90216.82200000001</v>
          </cell>
          <cell r="I18">
            <v>63000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  <sheetDataSet>
      <sheetData sheetId="0">
        <row r="8">
          <cell r="F8">
            <v>500</v>
          </cell>
          <cell r="H8">
            <v>2700</v>
          </cell>
          <cell r="I8">
            <v>1600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945</v>
          </cell>
        </row>
        <row r="11">
          <cell r="F11">
            <v>43700</v>
          </cell>
          <cell r="H11">
            <v>312650.25531914894</v>
          </cell>
        </row>
        <row r="13">
          <cell r="F13">
            <v>47000</v>
          </cell>
          <cell r="H13">
            <v>335816.25531914894</v>
          </cell>
          <cell r="I13">
            <v>255000</v>
          </cell>
        </row>
        <row r="14">
          <cell r="F14">
            <v>7200</v>
          </cell>
          <cell r="H14">
            <v>43080</v>
          </cell>
          <cell r="I14">
            <v>28800</v>
          </cell>
        </row>
        <row r="15">
          <cell r="F15">
            <v>8600</v>
          </cell>
          <cell r="H15">
            <v>50950</v>
          </cell>
          <cell r="I15">
            <v>24100</v>
          </cell>
        </row>
        <row r="18">
          <cell r="F18">
            <v>16100</v>
          </cell>
          <cell r="H18">
            <v>150000</v>
          </cell>
          <cell r="I18">
            <v>123000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8">
          <cell r="F8">
            <v>54250</v>
          </cell>
          <cell r="H8">
            <v>281371</v>
          </cell>
          <cell r="I8">
            <v>280000</v>
          </cell>
        </row>
        <row r="9">
          <cell r="F9">
            <v>280080</v>
          </cell>
          <cell r="H9">
            <v>1480770</v>
          </cell>
          <cell r="I9">
            <v>1420000</v>
          </cell>
        </row>
        <row r="10">
          <cell r="F10">
            <v>1155</v>
          </cell>
          <cell r="H10">
            <v>4420</v>
          </cell>
          <cell r="I10">
            <v>2000</v>
          </cell>
        </row>
        <row r="11">
          <cell r="F11">
            <v>88167</v>
          </cell>
          <cell r="H11">
            <v>431289</v>
          </cell>
        </row>
        <row r="13">
          <cell r="F13">
            <v>94787</v>
          </cell>
          <cell r="H13">
            <v>454039</v>
          </cell>
          <cell r="I13">
            <v>200000</v>
          </cell>
        </row>
        <row r="14">
          <cell r="F14">
            <v>6560</v>
          </cell>
          <cell r="H14">
            <v>21361</v>
          </cell>
          <cell r="I14">
            <v>7500</v>
          </cell>
        </row>
        <row r="15">
          <cell r="F15">
            <v>46641</v>
          </cell>
          <cell r="H15">
            <v>193529</v>
          </cell>
          <cell r="I15">
            <v>50000</v>
          </cell>
        </row>
        <row r="18">
          <cell r="F18">
            <v>175729</v>
          </cell>
          <cell r="H18">
            <v>1684912</v>
          </cell>
          <cell r="I18">
            <v>1300000</v>
          </cell>
        </row>
        <row r="19">
          <cell r="F19">
            <v>27310</v>
          </cell>
          <cell r="H19">
            <v>170042</v>
          </cell>
          <cell r="I19">
            <v>135000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200000</v>
          </cell>
        </row>
        <row r="9">
          <cell r="F9">
            <v>17400</v>
          </cell>
          <cell r="H9">
            <v>81700</v>
          </cell>
          <cell r="I9">
            <v>51900</v>
          </cell>
        </row>
        <row r="10">
          <cell r="F10">
            <v>1600</v>
          </cell>
          <cell r="H10">
            <v>5440</v>
          </cell>
          <cell r="I10">
            <v>450</v>
          </cell>
        </row>
        <row r="11">
          <cell r="F11">
            <v>11500</v>
          </cell>
          <cell r="H11">
            <v>51705</v>
          </cell>
        </row>
        <row r="13">
          <cell r="F13">
            <v>13300</v>
          </cell>
          <cell r="H13">
            <v>58365</v>
          </cell>
          <cell r="I13">
            <v>22500</v>
          </cell>
        </row>
        <row r="14">
          <cell r="F14">
            <v>1000</v>
          </cell>
          <cell r="H14">
            <v>3000</v>
          </cell>
          <cell r="I14">
            <v>500</v>
          </cell>
        </row>
        <row r="15">
          <cell r="F15">
            <v>6900</v>
          </cell>
          <cell r="H15">
            <v>28290</v>
          </cell>
          <cell r="I15">
            <v>2250</v>
          </cell>
        </row>
        <row r="18">
          <cell r="F18">
            <v>5000</v>
          </cell>
          <cell r="H18">
            <v>22000</v>
          </cell>
          <cell r="I18">
            <v>12700</v>
          </cell>
        </row>
        <row r="19">
          <cell r="F19">
            <v>2900</v>
          </cell>
          <cell r="H19">
            <v>18300</v>
          </cell>
          <cell r="I19">
            <v>9200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:IV16384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119" bestFit="1" customWidth="1"/>
    <col min="5" max="5" width="14.66015625" style="120" customWidth="1"/>
    <col min="6" max="6" width="11.5" style="119" customWidth="1"/>
    <col min="7" max="7" width="11.5" style="121" customWidth="1"/>
    <col min="8" max="9" width="11.5" style="23" customWidth="1"/>
    <col min="10" max="10" width="16.66015625" style="0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29"/>
      <c r="B2" s="30"/>
      <c r="C2" s="31"/>
      <c r="D2" s="32"/>
      <c r="E2" s="33"/>
      <c r="F2" s="34"/>
      <c r="G2" s="34"/>
      <c r="H2" s="34"/>
      <c r="I2" s="34"/>
    </row>
    <row r="3" spans="1:10" s="39" customFormat="1" ht="12.75">
      <c r="A3" s="35"/>
      <c r="B3" s="36"/>
      <c r="C3" s="37"/>
      <c r="D3" s="37"/>
      <c r="E3" s="37"/>
      <c r="F3" s="38"/>
      <c r="G3" s="37"/>
      <c r="H3" s="37"/>
      <c r="I3" s="37"/>
      <c r="J3"/>
    </row>
    <row r="4" spans="1:10" s="39" customFormat="1" ht="12.75">
      <c r="A4" s="35"/>
      <c r="B4" s="37"/>
      <c r="C4" s="37"/>
      <c r="D4" s="37"/>
      <c r="E4" s="37"/>
      <c r="F4" s="38"/>
      <c r="G4" s="37"/>
      <c r="H4" s="37"/>
      <c r="I4" s="37"/>
      <c r="J4"/>
    </row>
    <row r="5" spans="1:9" ht="12.75">
      <c r="A5" s="29"/>
      <c r="B5" s="31"/>
      <c r="C5" s="31"/>
      <c r="D5" s="32"/>
      <c r="E5" s="33"/>
      <c r="F5" s="32"/>
      <c r="G5" s="40"/>
      <c r="H5" s="31"/>
      <c r="I5" s="31"/>
    </row>
    <row r="6" spans="1:11" s="39" customFormat="1" ht="24.75" customHeight="1">
      <c r="A6" s="35"/>
      <c r="B6" s="41"/>
      <c r="C6" s="41"/>
      <c r="D6" s="41"/>
      <c r="E6" s="41"/>
      <c r="F6" s="41"/>
      <c r="G6" s="41"/>
      <c r="H6" s="41"/>
      <c r="I6" s="41"/>
      <c r="J6"/>
      <c r="K6" s="42"/>
    </row>
    <row r="7" spans="1:9" ht="12.75">
      <c r="A7" s="29"/>
      <c r="B7" s="31"/>
      <c r="C7" s="31"/>
      <c r="D7" s="32"/>
      <c r="E7" s="32"/>
      <c r="F7" s="32"/>
      <c r="G7" s="40"/>
      <c r="H7" s="31"/>
      <c r="I7" s="31"/>
    </row>
    <row r="8" spans="1:10" s="39" customFormat="1" ht="20.25">
      <c r="A8" s="35"/>
      <c r="B8" s="43"/>
      <c r="C8" s="37"/>
      <c r="D8" s="38"/>
      <c r="E8" s="44"/>
      <c r="F8" s="45"/>
      <c r="G8" s="37"/>
      <c r="H8" s="37"/>
      <c r="I8" s="37"/>
      <c r="J8"/>
    </row>
    <row r="9" spans="1:9" ht="13.5" thickBot="1">
      <c r="A9" s="29"/>
      <c r="B9" s="31"/>
      <c r="C9" s="31"/>
      <c r="D9" s="32"/>
      <c r="E9" s="33"/>
      <c r="F9" s="32"/>
      <c r="G9" s="40"/>
      <c r="H9" s="31"/>
      <c r="I9" s="31"/>
    </row>
    <row r="10" spans="1:12" ht="24">
      <c r="A10" s="29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/>
    </row>
    <row r="11" spans="1:10" ht="12.75">
      <c r="A11" s="29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29"/>
      <c r="B12" s="4"/>
      <c r="C12" s="5"/>
      <c r="D12" s="6"/>
      <c r="E12" s="12"/>
      <c r="F12" s="19" t="s">
        <v>35</v>
      </c>
      <c r="G12" s="20" t="s">
        <v>107</v>
      </c>
      <c r="H12" s="19" t="s">
        <v>58</v>
      </c>
      <c r="I12" s="21"/>
      <c r="J12" s="22"/>
    </row>
    <row r="13" spans="1:10" ht="12.75">
      <c r="A13" s="29"/>
      <c r="B13" s="46" t="s">
        <v>36</v>
      </c>
      <c r="C13" s="47"/>
      <c r="D13" s="47"/>
      <c r="E13" s="48"/>
      <c r="F13" s="47"/>
      <c r="G13" s="48"/>
      <c r="H13" s="47"/>
      <c r="I13" s="49"/>
      <c r="J13" s="50"/>
    </row>
    <row r="14" spans="1:10" ht="12.75">
      <c r="A14" s="29" t="s">
        <v>26</v>
      </c>
      <c r="B14" s="51" t="s">
        <v>48</v>
      </c>
      <c r="C14" s="52">
        <f>'[51]BLETENDRE'!$C$33</f>
        <v>5005907</v>
      </c>
      <c r="D14" s="52">
        <f>IF(C14=0,0,(E14/C14)*10)</f>
        <v>74.92094543506302</v>
      </c>
      <c r="E14" s="53">
        <f>'[51]BLETENDRE'!$E$33</f>
        <v>37504728.52</v>
      </c>
      <c r="F14" s="52">
        <f>'[51]BLETENDRE'!$G$33</f>
        <v>34382200</v>
      </c>
      <c r="G14" s="54">
        <f>'[51]BLETENDRE'!$C$64</f>
        <v>24707133.6</v>
      </c>
      <c r="H14" s="55">
        <f>IF(G14=0,"",(G14/F14))</f>
        <v>0.7186024629023158</v>
      </c>
      <c r="I14" s="54">
        <f>E14-F14</f>
        <v>3122528.5200000033</v>
      </c>
      <c r="J14" s="56">
        <f>(F14/E14)</f>
        <v>0.9167430709881058</v>
      </c>
    </row>
    <row r="15" spans="1:10" ht="12.75">
      <c r="A15" s="29" t="s">
        <v>26</v>
      </c>
      <c r="B15" s="51"/>
      <c r="C15" s="57"/>
      <c r="D15" s="58"/>
      <c r="E15" s="59"/>
      <c r="F15" s="57"/>
      <c r="G15" s="60"/>
      <c r="H15" s="61"/>
      <c r="I15" s="60"/>
      <c r="J15" s="62"/>
    </row>
    <row r="16" spans="1:10" ht="12.75">
      <c r="A16" s="29" t="s">
        <v>26</v>
      </c>
      <c r="B16" s="51" t="s">
        <v>47</v>
      </c>
      <c r="C16" s="63">
        <f>'[51]BLETENDRE'!$C$35</f>
        <v>4975768</v>
      </c>
      <c r="D16" s="63">
        <f>IF(C16=0,0,(E16/C16)*10)</f>
        <v>73.97046928232987</v>
      </c>
      <c r="E16" s="64">
        <f>'[51]BLETENDRE'!$E$35</f>
        <v>36805989.4</v>
      </c>
      <c r="F16" s="63">
        <f>'[51]BLETENDRE'!$G$35</f>
        <v>34012129.1</v>
      </c>
      <c r="G16" s="65">
        <f>'[51]BLETENDRE'!$D$64</f>
        <v>24456611.799999997</v>
      </c>
      <c r="H16" s="66">
        <f>IF(G16=0,"",(G16/F16))</f>
        <v>0.7190555971399037</v>
      </c>
      <c r="I16" s="67">
        <f>E16-F16</f>
        <v>2793860.299999997</v>
      </c>
      <c r="J16" s="68">
        <f>(F16/E16)</f>
        <v>0.9240922375530544</v>
      </c>
    </row>
    <row r="17" spans="1:10" ht="12.75">
      <c r="A17" s="29" t="s">
        <v>26</v>
      </c>
      <c r="B17" s="69" t="s">
        <v>37</v>
      </c>
      <c r="C17" s="70">
        <f>(C14/C16)-1</f>
        <v>0.006057155397920511</v>
      </c>
      <c r="D17" s="70">
        <f>(D14/D16)-1</f>
        <v>0.01284940006403601</v>
      </c>
      <c r="E17" s="71">
        <f>(E14/E16)-1</f>
        <v>0.01898438627491439</v>
      </c>
      <c r="F17" s="70">
        <f>(F14/F16)-1</f>
        <v>0.010880556724689017</v>
      </c>
      <c r="G17" s="72">
        <f>IF(G16=0,"",(G14/G16)-1)</f>
        <v>0.010243520322794852</v>
      </c>
      <c r="H17" s="70">
        <f>IF(H14="","",H14-H16)</f>
        <v>-0.000453134237587971</v>
      </c>
      <c r="I17" s="72">
        <f>(I14/I16)-1</f>
        <v>0.11763946107112311</v>
      </c>
      <c r="J17" s="73">
        <f>(J14/J16)-1</f>
        <v>-0.007952849581778443</v>
      </c>
    </row>
    <row r="18" spans="1:10" ht="12.75">
      <c r="A18" s="29"/>
      <c r="B18" s="46" t="s">
        <v>38</v>
      </c>
      <c r="C18" s="61"/>
      <c r="D18" s="61"/>
      <c r="E18" s="74"/>
      <c r="F18" s="61"/>
      <c r="G18" s="74"/>
      <c r="H18" s="61"/>
      <c r="I18" s="75"/>
      <c r="J18" s="76"/>
    </row>
    <row r="19" spans="1:10" ht="12.75">
      <c r="A19" s="29" t="s">
        <v>26</v>
      </c>
      <c r="B19" s="51" t="s">
        <v>48</v>
      </c>
      <c r="C19" s="52">
        <f>'[52]BLEDUR'!$C$33</f>
        <v>288166</v>
      </c>
      <c r="D19" s="52">
        <f>IF(C19=0,0,(E19/C19)*10)</f>
        <v>51.95280498046265</v>
      </c>
      <c r="E19" s="53">
        <f>'[52]BLEDUR'!$E$33</f>
        <v>1497103.2</v>
      </c>
      <c r="F19" s="52">
        <f>'[52]BLEDUR'!$G$33</f>
        <v>1442370</v>
      </c>
      <c r="G19" s="53">
        <f>'[52]BLEDUR'!$C$64</f>
        <v>1190287.6</v>
      </c>
      <c r="H19" s="55">
        <f>IF(G19=0,"",(G19/F19))</f>
        <v>0.8252304193792163</v>
      </c>
      <c r="I19" s="54">
        <f>E19-F19</f>
        <v>54733.19999999995</v>
      </c>
      <c r="J19" s="56">
        <f>(F19/E19)</f>
        <v>0.9634405964799221</v>
      </c>
    </row>
    <row r="20" spans="1:10" ht="12.75">
      <c r="A20" s="29" t="s">
        <v>26</v>
      </c>
      <c r="B20" s="51"/>
      <c r="C20" s="57"/>
      <c r="D20" s="58"/>
      <c r="E20" s="59"/>
      <c r="F20" s="57"/>
      <c r="G20" s="59"/>
      <c r="H20" s="61"/>
      <c r="I20" s="60"/>
      <c r="J20" s="62"/>
    </row>
    <row r="21" spans="1:10" ht="12.75">
      <c r="A21" s="29" t="s">
        <v>26</v>
      </c>
      <c r="B21" s="51" t="s">
        <v>47</v>
      </c>
      <c r="C21" s="63">
        <f>'[52]BLEDUR'!$C$35</f>
        <v>340737</v>
      </c>
      <c r="D21" s="63">
        <f>IF(C21=0,0,(E21/C21)*10)</f>
        <v>53.414932924807104</v>
      </c>
      <c r="E21" s="64">
        <v>1820044.4</v>
      </c>
      <c r="F21" s="63">
        <f>'[52]BLEDUR'!$G$35</f>
        <v>1820044.4</v>
      </c>
      <c r="G21" s="77">
        <f>'[52]BLEDUR'!$D$64</f>
        <v>1265163.7999999998</v>
      </c>
      <c r="H21" s="66">
        <f>IF(G21=0,"",(G21/F21))</f>
        <v>0.6951279869875702</v>
      </c>
      <c r="I21" s="67">
        <f>E21-F21</f>
        <v>0</v>
      </c>
      <c r="J21" s="68">
        <f>(F21/E21)</f>
        <v>1</v>
      </c>
    </row>
    <row r="22" spans="1:10" ht="12.75">
      <c r="A22" s="29" t="s">
        <v>26</v>
      </c>
      <c r="B22" s="69" t="s">
        <v>37</v>
      </c>
      <c r="C22" s="70">
        <f>(C19/C21)-1</f>
        <v>-0.15428615031534587</v>
      </c>
      <c r="D22" s="70">
        <f>(D19/D21)-1</f>
        <v>-0.02737301844790685</v>
      </c>
      <c r="E22" s="71">
        <f>(E19/E21)-1</f>
        <v>-0.17743589112441427</v>
      </c>
      <c r="F22" s="70">
        <f>(F19/F21)-1</f>
        <v>-0.20750834430193021</v>
      </c>
      <c r="G22" s="71">
        <f>IF(G21=0,"",(G19/G21)-1)</f>
        <v>-0.059183008555887984</v>
      </c>
      <c r="H22" s="70">
        <f>IF(H19="","",H19-H21)</f>
        <v>0.1301024323916461</v>
      </c>
      <c r="I22" s="72" t="e">
        <f>(I19/I21)-1</f>
        <v>#DIV/0!</v>
      </c>
      <c r="J22" s="73">
        <f>(J19/J21)-1</f>
        <v>-0.036559403520077915</v>
      </c>
    </row>
    <row r="23" spans="1:10" ht="12.75">
      <c r="A23" s="29"/>
      <c r="B23" s="46" t="s">
        <v>39</v>
      </c>
      <c r="C23" s="57"/>
      <c r="D23" s="58"/>
      <c r="E23" s="59"/>
      <c r="F23" s="78"/>
      <c r="G23" s="79"/>
      <c r="H23" s="80"/>
      <c r="I23" s="81"/>
      <c r="J23" s="82"/>
    </row>
    <row r="24" spans="1:10" ht="12.75">
      <c r="A24" s="29" t="s">
        <v>26</v>
      </c>
      <c r="B24" s="51" t="s">
        <v>48</v>
      </c>
      <c r="C24" s="52">
        <f>'[53]ORGE'!$C$33</f>
        <v>1755749</v>
      </c>
      <c r="D24" s="52">
        <f>IF(C24=0,0,(E24/C24)*10)</f>
        <v>66.52604897009282</v>
      </c>
      <c r="E24" s="53">
        <f>'[53]ORGE'!$E$33</f>
        <v>11680304.395319149</v>
      </c>
      <c r="F24" s="52">
        <f>'[53]ORGE'!$G$33</f>
        <v>9799860</v>
      </c>
      <c r="G24" s="53">
        <f>'[53]ORGE'!$C$64</f>
        <v>8191769.9</v>
      </c>
      <c r="H24" s="55">
        <f>IF(G24=0,"",(G24/F24))</f>
        <v>0.8359068292812347</v>
      </c>
      <c r="I24" s="54">
        <f>E24-F24</f>
        <v>1880444.395319149</v>
      </c>
      <c r="J24" s="56">
        <f>(F24/E24)</f>
        <v>0.8390072440173107</v>
      </c>
    </row>
    <row r="25" spans="1:10" ht="12.75">
      <c r="A25" s="29" t="s">
        <v>26</v>
      </c>
      <c r="B25" s="51"/>
      <c r="C25" s="57"/>
      <c r="D25" s="58"/>
      <c r="E25" s="59"/>
      <c r="F25" s="57"/>
      <c r="G25" s="59"/>
      <c r="H25" s="61"/>
      <c r="I25" s="60"/>
      <c r="J25" s="62"/>
    </row>
    <row r="26" spans="1:10" ht="12.75">
      <c r="A26" s="29" t="s">
        <v>26</v>
      </c>
      <c r="B26" s="51" t="s">
        <v>47</v>
      </c>
      <c r="C26" s="63">
        <f>'[53]ORGE'!$C$35</f>
        <v>1634686</v>
      </c>
      <c r="D26" s="63">
        <f>IF(C26=0,0,(E26/C26)*10)</f>
        <v>63.16434529535848</v>
      </c>
      <c r="E26" s="64">
        <f>'[53]ORGE'!$E$35</f>
        <v>10325387.095348837</v>
      </c>
      <c r="F26" s="63">
        <f>'[53]ORGE'!$G$35</f>
        <v>8442582.600000001</v>
      </c>
      <c r="G26" s="77">
        <f>'[53]ORGE'!$D$64</f>
        <v>6915583.899999999</v>
      </c>
      <c r="H26" s="66">
        <f>IF(G26=0,"",(G26/F26))</f>
        <v>0.8191313283686438</v>
      </c>
      <c r="I26" s="67">
        <f>E26-F26</f>
        <v>1882804.4953488354</v>
      </c>
      <c r="J26" s="68">
        <f>(F26/E26)</f>
        <v>0.8176528901084046</v>
      </c>
    </row>
    <row r="27" spans="1:10" ht="12.75">
      <c r="A27" s="29" t="s">
        <v>26</v>
      </c>
      <c r="B27" s="69" t="s">
        <v>37</v>
      </c>
      <c r="C27" s="70">
        <f>(C24/C26)-1</f>
        <v>0.07405887124499744</v>
      </c>
      <c r="D27" s="70">
        <f>(D24/D26)-1</f>
        <v>0.05322153912962935</v>
      </c>
      <c r="E27" s="71">
        <f>(E24/E26)-1</f>
        <v>0.13122193748848865</v>
      </c>
      <c r="F27" s="70">
        <f>(F24/F26)-1</f>
        <v>0.16076566428855532</v>
      </c>
      <c r="G27" s="71">
        <f>IF(G26=0,"",(G24/G26)-1)</f>
        <v>0.18453770765473632</v>
      </c>
      <c r="H27" s="70">
        <f>IF(H24="","",H24-H26)</f>
        <v>0.016775500912590946</v>
      </c>
      <c r="I27" s="72">
        <f>(I24/I26)-1</f>
        <v>-0.0012535024403843575</v>
      </c>
      <c r="J27" s="73">
        <f>(J24/J26)-1</f>
        <v>0.026116649457540664</v>
      </c>
    </row>
    <row r="28" spans="1:10" ht="12.75">
      <c r="A28" s="29"/>
      <c r="B28" s="46" t="s">
        <v>40</v>
      </c>
      <c r="C28" s="63"/>
      <c r="D28" s="83"/>
      <c r="E28" s="64"/>
      <c r="F28" s="84"/>
      <c r="G28" s="85"/>
      <c r="H28" s="86"/>
      <c r="I28" s="87"/>
      <c r="J28" s="88"/>
    </row>
    <row r="29" spans="1:10" ht="12.75">
      <c r="A29" s="29"/>
      <c r="B29" s="51" t="s">
        <v>48</v>
      </c>
      <c r="C29" s="89">
        <f>'[54]AVOINE'!$C$33</f>
        <v>97300</v>
      </c>
      <c r="D29" s="89">
        <f>IF(C29=0,0,(E29/C29)*10)</f>
        <v>46.449747173689616</v>
      </c>
      <c r="E29" s="90">
        <f>'[54]AVOINE'!$E$33</f>
        <v>451956.04</v>
      </c>
      <c r="F29" s="89">
        <f>'[54]AVOINE'!$G$33</f>
        <v>245179</v>
      </c>
      <c r="G29" s="90">
        <f>'[54]AVOINE'!$C$64</f>
        <v>201626.6</v>
      </c>
      <c r="H29" s="91">
        <f>IF(G29=0,"",(G29/F29))</f>
        <v>0.8223648844313747</v>
      </c>
      <c r="I29" s="92">
        <f>E29-F29</f>
        <v>206777.03999999998</v>
      </c>
      <c r="J29" s="93">
        <f>(F29/E29)</f>
        <v>0.5424841761158895</v>
      </c>
    </row>
    <row r="30" spans="1:10" ht="12.75">
      <c r="A30" s="29"/>
      <c r="B30" s="51"/>
      <c r="C30" s="63"/>
      <c r="D30" s="83"/>
      <c r="E30" s="64"/>
      <c r="F30" s="63"/>
      <c r="G30" s="64"/>
      <c r="H30" s="66"/>
      <c r="I30" s="67"/>
      <c r="J30" s="94"/>
    </row>
    <row r="31" spans="1:10" ht="12.75">
      <c r="A31" s="29"/>
      <c r="B31" s="51" t="s">
        <v>47</v>
      </c>
      <c r="C31" s="63">
        <f>'[54]AVOINE'!$C$35</f>
        <v>94624</v>
      </c>
      <c r="D31" s="63">
        <f>IF(C31=0,0,(E31/C31)*10)</f>
        <v>46.88625507270882</v>
      </c>
      <c r="E31" s="64">
        <f>'[54]AVOINE'!$E$35</f>
        <v>443656.5</v>
      </c>
      <c r="F31" s="63">
        <f>'[54]AVOINE'!$G$35</f>
        <v>248872.19999999998</v>
      </c>
      <c r="G31" s="95">
        <f>'[54]AVOINE'!$D$64</f>
        <v>208780.40000000002</v>
      </c>
      <c r="H31" s="66">
        <f>IF(G31=0,"",(G31/F31))</f>
        <v>0.8389060730768645</v>
      </c>
      <c r="I31" s="67">
        <f>E31-F31</f>
        <v>194784.30000000002</v>
      </c>
      <c r="J31" s="68">
        <f>(F31/E31)</f>
        <v>0.5609569565643691</v>
      </c>
    </row>
    <row r="32" spans="1:10" ht="12.75">
      <c r="A32" s="29"/>
      <c r="B32" s="69" t="s">
        <v>37</v>
      </c>
      <c r="C32" s="70">
        <f>(C29/C31)-1</f>
        <v>0.028280351707812068</v>
      </c>
      <c r="D32" s="70">
        <f>(D29/D31)-1</f>
        <v>-0.00930993312096029</v>
      </c>
      <c r="E32" s="71">
        <f>(E29/E31)-1</f>
        <v>0.018707130403814665</v>
      </c>
      <c r="F32" s="70">
        <f>(F29/F31)-1</f>
        <v>-0.014839745057905196</v>
      </c>
      <c r="G32" s="71">
        <f>IF(G31=0,"",(G29/G31)-1)</f>
        <v>-0.034264710672074705</v>
      </c>
      <c r="H32" s="70">
        <f>IF(H29="","",H29-H31)</f>
        <v>-0.016541188645489813</v>
      </c>
      <c r="I32" s="72">
        <f>(I29/I31)-1</f>
        <v>0.061569335926971336</v>
      </c>
      <c r="J32" s="96">
        <f>(J29/J31)-1</f>
        <v>-0.03293083405475128</v>
      </c>
    </row>
    <row r="33" spans="1:10" ht="12.75">
      <c r="A33" s="29"/>
      <c r="B33" s="46" t="s">
        <v>41</v>
      </c>
      <c r="C33" s="57"/>
      <c r="D33" s="58"/>
      <c r="E33" s="59"/>
      <c r="F33" s="78"/>
      <c r="G33" s="79"/>
      <c r="H33" s="80"/>
      <c r="I33" s="81"/>
      <c r="J33" s="82"/>
    </row>
    <row r="34" spans="1:10" ht="12.75">
      <c r="A34" s="29"/>
      <c r="B34" s="51" t="s">
        <v>48</v>
      </c>
      <c r="C34" s="52">
        <f>'[55]SEIGLE'!$C$33</f>
        <v>26122</v>
      </c>
      <c r="D34" s="52">
        <f>IF(C34=0,0,(E34/C34)*10)</f>
        <v>48.938251282443915</v>
      </c>
      <c r="E34" s="53">
        <f>'[55]SEIGLE'!$E$33</f>
        <v>127836.5</v>
      </c>
      <c r="F34" s="52">
        <f>'[55]SEIGLE'!$G$33</f>
        <v>61469</v>
      </c>
      <c r="G34" s="53">
        <f>'[55]SEIGLE'!$C$64</f>
        <v>45428.9</v>
      </c>
      <c r="H34" s="55">
        <f>IF(G34=0,"",(G34/F34))</f>
        <v>0.7390538320128845</v>
      </c>
      <c r="I34" s="54">
        <f>E34-F34</f>
        <v>66367.5</v>
      </c>
      <c r="J34" s="56">
        <f>(F34/E34)</f>
        <v>0.4808407614413724</v>
      </c>
    </row>
    <row r="35" spans="1:10" ht="12.75">
      <c r="A35" s="29"/>
      <c r="B35" s="51"/>
      <c r="C35" s="57"/>
      <c r="D35" s="58"/>
      <c r="E35" s="59"/>
      <c r="F35" s="57"/>
      <c r="G35" s="59"/>
      <c r="H35" s="61"/>
      <c r="I35" s="60"/>
      <c r="J35" s="62"/>
    </row>
    <row r="36" spans="1:10" ht="12.75">
      <c r="A36" s="29"/>
      <c r="B36" s="51" t="s">
        <v>47</v>
      </c>
      <c r="C36" s="63">
        <f>'[55]SEIGLE'!$C$35</f>
        <v>29501</v>
      </c>
      <c r="D36" s="63">
        <f>IF(C36=0,0,(E36/C36)*10)</f>
        <v>49.25575404223586</v>
      </c>
      <c r="E36" s="64">
        <f>'[55]SEIGLE'!$E$35</f>
        <v>145309.4</v>
      </c>
      <c r="F36" s="63">
        <f>'[55]SEIGLE'!$G$35</f>
        <v>61347.80000000001</v>
      </c>
      <c r="G36" s="77">
        <f>'[55]SEIGLE'!$D$64</f>
        <v>46981.40000000001</v>
      </c>
      <c r="H36" s="66">
        <f>IF(G36=0,"",(G36/F36))</f>
        <v>0.7658204532191863</v>
      </c>
      <c r="I36" s="67">
        <f>E36-F36</f>
        <v>83961.59999999998</v>
      </c>
      <c r="J36" s="68">
        <f>(F36/E36)</f>
        <v>0.42218741526700965</v>
      </c>
    </row>
    <row r="37" spans="1:10" ht="12.75">
      <c r="A37" s="29"/>
      <c r="B37" s="69" t="s">
        <v>37</v>
      </c>
      <c r="C37" s="70">
        <f>(C34/C36)-1</f>
        <v>-0.11453849022067053</v>
      </c>
      <c r="D37" s="70">
        <f>(D34/D36)-1</f>
        <v>-0.006446003435856218</v>
      </c>
      <c r="E37" s="71">
        <f>(E34/E36)-1</f>
        <v>-0.12024617815502636</v>
      </c>
      <c r="F37" s="70">
        <f>(F34/F36)-1</f>
        <v>0.0019756209676629055</v>
      </c>
      <c r="G37" s="71">
        <f>IF(G36=0,"",(G34/G36)-1)</f>
        <v>-0.03304499227353819</v>
      </c>
      <c r="H37" s="70">
        <f>IF(H34="","",H34-H36)</f>
        <v>-0.0267666212063018</v>
      </c>
      <c r="I37" s="72">
        <f>(I34/I36)-1</f>
        <v>-0.20954936542419367</v>
      </c>
      <c r="J37" s="73">
        <f>(J34/J36)-1</f>
        <v>0.13892727270723548</v>
      </c>
    </row>
    <row r="38" spans="1:10" ht="12.75">
      <c r="A38" s="29"/>
      <c r="B38" s="46" t="s">
        <v>42</v>
      </c>
      <c r="C38" s="57"/>
      <c r="D38" s="58"/>
      <c r="E38" s="59"/>
      <c r="F38" s="78"/>
      <c r="G38" s="79"/>
      <c r="H38" s="80"/>
      <c r="I38" s="81"/>
      <c r="J38" s="82"/>
    </row>
    <row r="39" spans="1:10" ht="12.75">
      <c r="A39" s="29"/>
      <c r="B39" s="51" t="s">
        <v>48</v>
      </c>
      <c r="C39" s="52">
        <f>'[56]TRITICALE'!$C$33</f>
        <v>386808</v>
      </c>
      <c r="D39" s="52">
        <f>IF(C39=0,0,(E39/C39)*10)</f>
        <v>52.12437488366321</v>
      </c>
      <c r="E39" s="53">
        <f>'[56]TRITICALE'!$E$33</f>
        <v>2016212.52</v>
      </c>
      <c r="F39" s="52">
        <f>'[56]TRITICALE'!$G$33</f>
        <v>820950</v>
      </c>
      <c r="G39" s="53">
        <f>'[56]TRITICALE'!$C$64</f>
        <v>736936.6999999998</v>
      </c>
      <c r="H39" s="55">
        <f>IF(G39=0,"",(G39/F39))</f>
        <v>0.8976633168889699</v>
      </c>
      <c r="I39" s="54">
        <f>E39-F39</f>
        <v>1195262.52</v>
      </c>
      <c r="J39" s="56">
        <f>(F39/E39)</f>
        <v>0.4071743389431983</v>
      </c>
    </row>
    <row r="40" spans="1:10" ht="12.75">
      <c r="A40" s="29"/>
      <c r="B40" s="51"/>
      <c r="C40" s="57"/>
      <c r="D40" s="58"/>
      <c r="E40" s="59"/>
      <c r="F40" s="57"/>
      <c r="G40" s="59"/>
      <c r="H40" s="61"/>
      <c r="I40" s="60"/>
      <c r="J40" s="62"/>
    </row>
    <row r="41" spans="1:10" ht="12.75">
      <c r="A41" s="29"/>
      <c r="B41" s="51" t="s">
        <v>47</v>
      </c>
      <c r="C41" s="63">
        <f>'[56]TRITICALE'!$C$35</f>
        <v>386904</v>
      </c>
      <c r="D41" s="63">
        <f>IF(C41=0,0,(E41/C41)*10)</f>
        <v>53.01051940533051</v>
      </c>
      <c r="E41" s="64">
        <f>'[56]TRITICALE'!$E$35</f>
        <v>2050998.2</v>
      </c>
      <c r="F41" s="63">
        <f>'[56]TRITICALE'!$G$35</f>
        <v>783751.3999999999</v>
      </c>
      <c r="G41" s="77">
        <f>'[56]TRITICALE'!$D$64</f>
        <v>686745.7999999999</v>
      </c>
      <c r="H41" s="66">
        <f>IF(G41=0,"",(G41/F41))</f>
        <v>0.8762291206114592</v>
      </c>
      <c r="I41" s="67">
        <f>E41-F41</f>
        <v>1267246.8</v>
      </c>
      <c r="J41" s="68">
        <f>(F41/E41)</f>
        <v>0.3821316859273694</v>
      </c>
    </row>
    <row r="42" spans="1:10" ht="12.75" customHeight="1">
      <c r="A42" s="97"/>
      <c r="B42" s="69" t="s">
        <v>37</v>
      </c>
      <c r="C42" s="70">
        <f>(C39/C41)-1</f>
        <v>-0.0002481235655356073</v>
      </c>
      <c r="D42" s="70">
        <f>(D39/D41)-1</f>
        <v>-0.016716390097815115</v>
      </c>
      <c r="E42" s="71">
        <f>(E39/E41)-1</f>
        <v>-0.016960365933036847</v>
      </c>
      <c r="F42" s="70">
        <f>(F39/F41)-1</f>
        <v>0.047462243767602885</v>
      </c>
      <c r="G42" s="71">
        <f>IF(G41=0,"",(G39/G41)-1)</f>
        <v>0.07308512116127974</v>
      </c>
      <c r="H42" s="70">
        <f>IF(H39="","",H39-H41)</f>
        <v>0.021434196277510753</v>
      </c>
      <c r="I42" s="72">
        <f>(I39/I41)-1</f>
        <v>-0.05680367865201952</v>
      </c>
      <c r="J42" s="73">
        <f>(J39/J41)-1</f>
        <v>0.06553409188001402</v>
      </c>
    </row>
    <row r="43" spans="1:10" ht="12.75" customHeight="1">
      <c r="A43" s="97"/>
      <c r="B43" s="46" t="s">
        <v>59</v>
      </c>
      <c r="C43" s="57"/>
      <c r="D43" s="58"/>
      <c r="E43" s="59"/>
      <c r="F43" s="78"/>
      <c r="G43" s="79"/>
      <c r="H43" s="80"/>
      <c r="I43" s="81"/>
      <c r="J43" s="82"/>
    </row>
    <row r="44" spans="1:10" ht="12.75" customHeight="1">
      <c r="A44" s="97"/>
      <c r="B44" s="51" t="s">
        <v>48</v>
      </c>
      <c r="C44" s="52">
        <f>'[57]MAIS'!$C$33</f>
        <v>1745120</v>
      </c>
      <c r="D44" s="98">
        <f>IF(C44=0,0,(E44/C44)*10)</f>
        <v>101.47556309688221</v>
      </c>
      <c r="E44" s="53">
        <f>'[57]MAIS'!$E$33</f>
        <v>17708703.46716311</v>
      </c>
      <c r="F44" s="99">
        <f>'[57]MAIS'!$G$33</f>
        <v>15860452</v>
      </c>
      <c r="G44" s="53">
        <f>'[57]MAIS'!$C$64</f>
        <v>12630309.3</v>
      </c>
      <c r="H44" s="55">
        <f>IF(G44=0,"",(G44/F44))</f>
        <v>0.7963398079701638</v>
      </c>
      <c r="I44" s="54">
        <f>E44-F44</f>
        <v>1848251.4671631083</v>
      </c>
      <c r="J44" s="56">
        <f>(F44/E44)</f>
        <v>0.8956303339434034</v>
      </c>
    </row>
    <row r="45" spans="1:10" ht="12.75" customHeight="1">
      <c r="A45" s="97"/>
      <c r="B45" s="51"/>
      <c r="C45" s="57"/>
      <c r="D45" s="57"/>
      <c r="E45" s="59"/>
      <c r="F45" s="57"/>
      <c r="G45" s="79"/>
      <c r="H45" s="80"/>
      <c r="I45" s="81"/>
      <c r="J45" s="82"/>
    </row>
    <row r="46" spans="1:10" ht="12.75" customHeight="1">
      <c r="A46" s="97"/>
      <c r="B46" s="51" t="s">
        <v>47</v>
      </c>
      <c r="C46" s="100">
        <f>'[57]MAIS'!$C$35</f>
        <v>1762791</v>
      </c>
      <c r="D46" s="101">
        <f>IF(C46=0,0,(E46/C46)*10)</f>
        <v>82.14842201804433</v>
      </c>
      <c r="E46" s="102">
        <f>'[57]MAIS'!$E$35</f>
        <v>14481049.89976104</v>
      </c>
      <c r="F46" s="103">
        <f>'[57]MAIS'!$G$35</f>
        <v>12469803.399999999</v>
      </c>
      <c r="G46" s="77">
        <f>'[57]MAIS'!$D$64</f>
        <v>9281921.399999999</v>
      </c>
      <c r="H46" s="104">
        <f>IF(G46=0,"",(G46/F46))</f>
        <v>0.7443518636388445</v>
      </c>
      <c r="I46" s="102">
        <f>E46-F46</f>
        <v>2011246.4997610413</v>
      </c>
      <c r="J46" s="68">
        <f>(F46/E46)</f>
        <v>0.8611118314153292</v>
      </c>
    </row>
    <row r="47" spans="1:10" ht="12.75" customHeight="1">
      <c r="A47" s="97"/>
      <c r="B47" s="69" t="s">
        <v>37</v>
      </c>
      <c r="C47" s="105">
        <f>(C44/C46)-1</f>
        <v>-0.010024444191058413</v>
      </c>
      <c r="D47" s="105">
        <f>(D44/D46)-1</f>
        <v>0.23527099613176472</v>
      </c>
      <c r="E47" s="106">
        <f>(E44/E46)-1</f>
        <v>0.22288809097020867</v>
      </c>
      <c r="F47" s="105">
        <f>(F44/F46)-1</f>
        <v>0.2719087455701188</v>
      </c>
      <c r="G47" s="106">
        <f>IF(G46=0,"",(G44/G46)-1)</f>
        <v>0.3607429707387959</v>
      </c>
      <c r="H47" s="105">
        <f>IF(H44="","",H44-H46)</f>
        <v>0.05198794433131926</v>
      </c>
      <c r="I47" s="107">
        <f>(I44/I46)-1</f>
        <v>-0.08104179801794487</v>
      </c>
      <c r="J47" s="73">
        <f>(J44/J46)-1</f>
        <v>0.04008596940462361</v>
      </c>
    </row>
    <row r="48" spans="1:10" ht="12.75" customHeight="1">
      <c r="A48" s="97"/>
      <c r="B48" s="46" t="s">
        <v>60</v>
      </c>
      <c r="C48" s="57"/>
      <c r="D48" s="58"/>
      <c r="E48" s="59"/>
      <c r="F48" s="78"/>
      <c r="G48" s="79"/>
      <c r="H48" s="80"/>
      <c r="I48" s="81"/>
      <c r="J48" s="82"/>
    </row>
    <row r="49" spans="1:10" ht="12.75" customHeight="1">
      <c r="A49" s="97"/>
      <c r="B49" s="51" t="s">
        <v>48</v>
      </c>
      <c r="C49" s="52">
        <f>'[58]SORGHO'!$C$33</f>
        <v>63605</v>
      </c>
      <c r="D49" s="52">
        <f>IF(C49=0,0,(E49/C49)*10)</f>
        <v>62.65576605612766</v>
      </c>
      <c r="E49" s="53">
        <f>'[58]SORGHO'!$E$33</f>
        <v>398522</v>
      </c>
      <c r="F49" s="52">
        <f>'[58]SORGHO'!$G$33</f>
        <v>273195</v>
      </c>
      <c r="G49" s="53">
        <f>'[58]SORGHO'!$C$64</f>
        <v>248392.4</v>
      </c>
      <c r="H49" s="55">
        <f>IF(G49=0,"",(G49/F49))</f>
        <v>0.9092128333241823</v>
      </c>
      <c r="I49" s="54">
        <f>E49-F49</f>
        <v>125327</v>
      </c>
      <c r="J49" s="56">
        <f>(F49/E49)</f>
        <v>0.6855204982410005</v>
      </c>
    </row>
    <row r="50" spans="1:10" ht="12.75" customHeight="1">
      <c r="A50" s="97"/>
      <c r="B50" s="51"/>
      <c r="C50" s="57"/>
      <c r="D50" s="57"/>
      <c r="E50" s="59"/>
      <c r="F50" s="78"/>
      <c r="G50" s="59"/>
      <c r="H50" s="80"/>
      <c r="I50" s="81"/>
      <c r="J50" s="82"/>
    </row>
    <row r="51" spans="1:10" ht="12.75" customHeight="1">
      <c r="A51" s="97"/>
      <c r="B51" s="51" t="s">
        <v>47</v>
      </c>
      <c r="C51" s="100">
        <f>'[58]SORGHO'!$C$35</f>
        <v>51850</v>
      </c>
      <c r="D51" s="100">
        <f>IF(C51=0,0,(E51/C51)*10)</f>
        <v>54.19228543876567</v>
      </c>
      <c r="E51" s="102">
        <f>'[58]SORGHO'!$E$35</f>
        <v>280987</v>
      </c>
      <c r="F51" s="103">
        <f>'[58]SORGHO'!$G$35</f>
        <v>146194.60000000003</v>
      </c>
      <c r="G51" s="77">
        <f>'[58]SORGHO'!$D$64</f>
        <v>118207.40000000002</v>
      </c>
      <c r="H51" s="104">
        <f>IF(G51=0,"",(G51/F51))</f>
        <v>0.8085620125503952</v>
      </c>
      <c r="I51" s="102">
        <f>E51-F51</f>
        <v>134792.39999999997</v>
      </c>
      <c r="J51" s="68">
        <f>(F51/E51)</f>
        <v>0.520289550762135</v>
      </c>
    </row>
    <row r="52" spans="1:10" ht="12.75" customHeight="1">
      <c r="A52" s="97"/>
      <c r="B52" s="69" t="s">
        <v>37</v>
      </c>
      <c r="C52" s="105">
        <f>(C49/C51)-1</f>
        <v>0.22671166827386702</v>
      </c>
      <c r="D52" s="105">
        <f>(D49/D51)-1</f>
        <v>0.15617500810009677</v>
      </c>
      <c r="E52" s="106">
        <f>(E49/E51)-1</f>
        <v>0.4182933730030214</v>
      </c>
      <c r="F52" s="105">
        <f>(F49/F51)-1</f>
        <v>0.8687078729310107</v>
      </c>
      <c r="G52" s="106">
        <f>IF(G51=0,"",(G49/G51)-1)</f>
        <v>1.1013269896808486</v>
      </c>
      <c r="H52" s="105">
        <f>IF(H49="","",H49-H51)</f>
        <v>0.10065082077378718</v>
      </c>
      <c r="I52" s="107">
        <f>(I49/I51)-1</f>
        <v>-0.07022205999744768</v>
      </c>
      <c r="J52" s="73">
        <f>(J49/J51)-1</f>
        <v>0.31757498730626144</v>
      </c>
    </row>
    <row r="53" spans="1:10" ht="12.75" customHeight="1">
      <c r="A53" s="97"/>
      <c r="B53" s="46" t="s">
        <v>43</v>
      </c>
      <c r="C53" s="57"/>
      <c r="D53" s="58"/>
      <c r="E53" s="59"/>
      <c r="F53" s="78"/>
      <c r="G53" s="79"/>
      <c r="H53" s="80"/>
      <c r="I53" s="81"/>
      <c r="J53" s="82"/>
    </row>
    <row r="54" spans="1:10" ht="12.75" customHeight="1">
      <c r="A54" s="97"/>
      <c r="B54" s="51" t="s">
        <v>48</v>
      </c>
      <c r="C54" s="52">
        <f>C$14+C$19+C$24+C$29+C$34+C$39+C44+C49</f>
        <v>9368777</v>
      </c>
      <c r="D54" s="52">
        <f>IF(C54=0,0,(E54/C54)*10)</f>
        <v>76.19496828933197</v>
      </c>
      <c r="E54" s="54">
        <f>E$14+E$19+E$24+E$29+E$34+E$39+E44+E49</f>
        <v>71385366.64248227</v>
      </c>
      <c r="F54" s="99">
        <f>F$14+F$19+F$24+F$29+F$34+F$39+F44+F49</f>
        <v>62885675</v>
      </c>
      <c r="G54" s="53">
        <f>G$14+G$19+G$24+G$29+G$34+G$39+G44+G49</f>
        <v>47951885.00000001</v>
      </c>
      <c r="H54" s="55">
        <f>IF(G54=0,"",(G54/F54))</f>
        <v>0.7625247721361027</v>
      </c>
      <c r="I54" s="54">
        <f>E54-F54</f>
        <v>8499691.642482266</v>
      </c>
      <c r="J54" s="56">
        <f>(F54/E54)</f>
        <v>0.8809322968802404</v>
      </c>
    </row>
    <row r="55" spans="1:10" ht="12.75" customHeight="1">
      <c r="A55" s="97"/>
      <c r="B55" s="51"/>
      <c r="C55" s="57"/>
      <c r="D55" s="58"/>
      <c r="E55" s="59"/>
      <c r="F55" s="57"/>
      <c r="G55" s="59"/>
      <c r="H55" s="57"/>
      <c r="I55" s="60"/>
      <c r="J55" s="62"/>
    </row>
    <row r="56" spans="1:10" ht="12.75" customHeight="1">
      <c r="A56" s="97"/>
      <c r="B56" s="51" t="s">
        <v>47</v>
      </c>
      <c r="C56" s="64">
        <f>C$16+C$21+C$26+C$31+C$36+C$41+C46+C51</f>
        <v>9276861</v>
      </c>
      <c r="D56" s="63">
        <f>(E56/C56)*10</f>
        <v>71.52572609971183</v>
      </c>
      <c r="E56" s="64">
        <f>E$16+E$21+E$26+E$31+E$36+E$41+E46+E51</f>
        <v>66353421.89510988</v>
      </c>
      <c r="F56" s="108">
        <f>F$16+F$21+F$26+F$31+F$36+F$41+F46+F51</f>
        <v>57984725.5</v>
      </c>
      <c r="G56" s="64">
        <f>G$16+G$21+G$26+G$31+G$36+G$41+G46+G51</f>
        <v>42979995.89999999</v>
      </c>
      <c r="H56" s="66">
        <f>(G56/F56)</f>
        <v>0.7412296174446836</v>
      </c>
      <c r="I56" s="67">
        <f>E56-F56</f>
        <v>8368696.395109877</v>
      </c>
      <c r="J56" s="68">
        <f>(F56/E56)</f>
        <v>0.8738769432518652</v>
      </c>
    </row>
    <row r="57" spans="1:10" ht="12.75" customHeight="1" thickBot="1">
      <c r="A57" s="29"/>
      <c r="B57" s="109" t="s">
        <v>37</v>
      </c>
      <c r="C57" s="110">
        <f>(C54/C56)-1</f>
        <v>0.009908092834418847</v>
      </c>
      <c r="D57" s="111">
        <f>(D54/D56)-1</f>
        <v>0.06528059824392263</v>
      </c>
      <c r="E57" s="112">
        <f>(E54/E56)-1</f>
        <v>0.07583549730602868</v>
      </c>
      <c r="F57" s="111">
        <f>(F54/F56)-1</f>
        <v>0.08452138830940914</v>
      </c>
      <c r="G57" s="112">
        <f>IF(G56=0,"",(G54/G56)-1)</f>
        <v>0.11567914318949524</v>
      </c>
      <c r="H57" s="111">
        <f>IF(H54="","",H54-H56)</f>
        <v>0.02129515469141907</v>
      </c>
      <c r="I57" s="113">
        <f>(I54/I56)-1</f>
        <v>0.015653005102316042</v>
      </c>
      <c r="J57" s="114">
        <f>(J54/J56)-1</f>
        <v>0.008073623732560042</v>
      </c>
    </row>
    <row r="58" spans="1:10" ht="12.75" customHeight="1" hidden="1">
      <c r="A58" s="29"/>
      <c r="B58" s="46" t="s">
        <v>43</v>
      </c>
      <c r="C58" s="57"/>
      <c r="D58" s="58"/>
      <c r="E58" s="59"/>
      <c r="F58" s="78"/>
      <c r="G58" s="79"/>
      <c r="H58" s="80"/>
      <c r="I58" s="81"/>
      <c r="J58" s="82"/>
    </row>
    <row r="59" spans="1:10" ht="12.75" customHeight="1" hidden="1">
      <c r="A59" s="29"/>
      <c r="B59" s="51" t="s">
        <v>61</v>
      </c>
      <c r="C59" s="52">
        <f>C$14+C$19+C$24+C$29+C$34+C$39</f>
        <v>7560052</v>
      </c>
      <c r="D59" s="115">
        <f>IF(C59=0,0,(E59/C59)*10)</f>
        <v>70.47324697676571</v>
      </c>
      <c r="E59" s="53">
        <f>E$14+E$19+E$24+E$29+E$34+E$39</f>
        <v>53278141.17531916</v>
      </c>
      <c r="F59" s="52">
        <f>F$14+F$19+F$24+F$29+F$34+F$39</f>
        <v>46752028</v>
      </c>
      <c r="G59" s="53">
        <f>G$14+G$19+G$24+G$29+G$34+G$39</f>
        <v>35073183.300000004</v>
      </c>
      <c r="H59" s="55">
        <f>IF(G59=0,"",(G59/F59))</f>
        <v>0.7501959765253393</v>
      </c>
      <c r="I59" s="54">
        <f>E59-F59</f>
        <v>6526113.175319158</v>
      </c>
      <c r="J59" s="56">
        <f>(F59/E59)</f>
        <v>0.8775086173925613</v>
      </c>
    </row>
    <row r="60" spans="1:10" ht="12.75" customHeight="1" hidden="1">
      <c r="A60" s="29"/>
      <c r="B60" s="51"/>
      <c r="C60" s="57"/>
      <c r="D60" s="58"/>
      <c r="E60" s="59"/>
      <c r="F60" s="57"/>
      <c r="G60" s="59"/>
      <c r="H60" s="57"/>
      <c r="I60" s="60"/>
      <c r="J60" s="62"/>
    </row>
    <row r="61" spans="1:10" ht="12.75" customHeight="1" hidden="1">
      <c r="A61" s="29"/>
      <c r="B61" s="51" t="s">
        <v>62</v>
      </c>
      <c r="C61" s="63">
        <f>C$16+C$21+C$26+C$31+C$36+C$41</f>
        <v>7462220</v>
      </c>
      <c r="D61" s="83">
        <f>(E61/C61)*10</f>
        <v>69.13677832514833</v>
      </c>
      <c r="E61" s="64">
        <f>E$16+E$21+E$26+E$31+E$36+E$41</f>
        <v>51591384.99534883</v>
      </c>
      <c r="F61" s="63">
        <f>F$16+F$21+F$26+F$31+F$36+F$41</f>
        <v>45368727.5</v>
      </c>
      <c r="G61" s="64">
        <f>G$16+G$21+G$26+G$31+G$36+G$41</f>
        <v>33579867.099999994</v>
      </c>
      <c r="H61" s="66">
        <f>(G61/F61)</f>
        <v>0.7401544841653316</v>
      </c>
      <c r="I61" s="67">
        <f>E61-F61</f>
        <v>6222657.4953488335</v>
      </c>
      <c r="J61" s="68">
        <f>(F61/E61)</f>
        <v>0.8793857250409185</v>
      </c>
    </row>
    <row r="62" spans="1:10" ht="12.75" customHeight="1" hidden="1">
      <c r="A62" s="29"/>
      <c r="B62" s="109" t="s">
        <v>37</v>
      </c>
      <c r="C62" s="111">
        <f>(C59/C61)-1</f>
        <v>0.013110307656434728</v>
      </c>
      <c r="D62" s="111">
        <f>(D59/D61)-1</f>
        <v>0.0193307915698937</v>
      </c>
      <c r="E62" s="112">
        <f>(E59/E61)-1</f>
        <v>0.03269453185105209</v>
      </c>
      <c r="F62" s="111">
        <f>(F59/F61)-1</f>
        <v>0.03049017630040418</v>
      </c>
      <c r="G62" s="112">
        <f>IF(G61=0,"",(G59/G61)-1)</f>
        <v>0.044470581004771415</v>
      </c>
      <c r="H62" s="111">
        <f>IF(H59="","",H59-H61)</f>
        <v>0.010041492360007731</v>
      </c>
      <c r="I62" s="113">
        <f>(I59/I61)-1</f>
        <v>0.04876625142829161</v>
      </c>
      <c r="J62" s="116">
        <f>(J59/J61)-1</f>
        <v>-0.002134566885617639</v>
      </c>
    </row>
    <row r="63" spans="1:9" ht="12.75" customHeight="1">
      <c r="A63" s="29"/>
      <c r="B63" s="37"/>
      <c r="C63"/>
      <c r="D63"/>
      <c r="E63"/>
      <c r="F63"/>
      <c r="G63"/>
      <c r="H63"/>
      <c r="I63"/>
    </row>
    <row r="64" spans="1:9" ht="12.75">
      <c r="A64" s="29"/>
      <c r="B64" s="37"/>
      <c r="C64" s="117"/>
      <c r="D64" s="117"/>
      <c r="E64" s="117"/>
      <c r="F64" s="32"/>
      <c r="G64" s="40"/>
      <c r="H64" s="118"/>
      <c r="I64" s="29"/>
    </row>
    <row r="70" ht="10.5">
      <c r="F70" s="1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105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IF(ISERROR('[59]Récolte_N'!$F$15)=TRUE,"",'[59]Récolte_N'!$F$15)</f>
        <v>17320</v>
      </c>
      <c r="D12" s="188">
        <f aca="true" t="shared" si="0" ref="D12:D31">IF(OR(C12="",C12=0),"",(E12/C12)*10)</f>
        <v>49.913394919168596</v>
      </c>
      <c r="E12" s="189">
        <f>IF(ISERROR('[59]Récolte_N'!$H$15)=TRUE,"",'[59]Récolte_N'!$H$15)</f>
        <v>86450</v>
      </c>
      <c r="F12" s="189">
        <f>P12</f>
        <v>93075</v>
      </c>
      <c r="G12" s="322">
        <f>IF(ISERROR('[59]Récolte_N'!$I$15)=TRUE,"",'[59]Récolte_N'!$I$15)</f>
        <v>22800</v>
      </c>
      <c r="H12" s="322">
        <f>Q12</f>
        <v>25739.3</v>
      </c>
      <c r="I12" s="191">
        <f>IF(OR(H12=0,H12=""),"",(G12/H12)-1)</f>
        <v>-0.11419502472872223</v>
      </c>
      <c r="J12" s="192">
        <f>E12-G12</f>
        <v>63650</v>
      </c>
      <c r="K12" s="193">
        <f>P12-H12</f>
        <v>67335.7</v>
      </c>
      <c r="L12" s="296"/>
      <c r="M12" s="196" t="s">
        <v>8</v>
      </c>
      <c r="N12" s="188">
        <f>IF(ISERROR('[1]Récolte_N'!$F$15)=TRUE,"",'[1]Récolte_N'!$F$15)</f>
        <v>18255</v>
      </c>
      <c r="O12" s="188">
        <f aca="true" t="shared" si="1" ref="O12:O19">IF(OR(N12="",N12=0),"",(P12/N12)*10)</f>
        <v>50.9860312243221</v>
      </c>
      <c r="P12" s="189">
        <f>IF(ISERROR('[1]Récolte_N'!$H$15)=TRUE,"",'[1]Récolte_N'!$H$15)</f>
        <v>93075</v>
      </c>
      <c r="Q12" s="322">
        <f>'[21]TR'!$AI168</f>
        <v>25739.3</v>
      </c>
    </row>
    <row r="13" spans="1:17" ht="13.5" customHeight="1">
      <c r="A13" s="23">
        <v>7280</v>
      </c>
      <c r="B13" s="200" t="s">
        <v>31</v>
      </c>
      <c r="C13" s="188">
        <f>IF(ISERROR('[60]Récolte_N'!$F$15)=TRUE,"",'[60]Récolte_N'!$F$15)</f>
        <v>72700</v>
      </c>
      <c r="D13" s="188">
        <f t="shared" si="0"/>
        <v>51.016506189821186</v>
      </c>
      <c r="E13" s="189">
        <f>IF(ISERROR('[60]Récolte_N'!$H$15)=TRUE,"",'[60]Récolte_N'!$H$15)</f>
        <v>370890</v>
      </c>
      <c r="F13" s="189">
        <f>P13</f>
        <v>371550</v>
      </c>
      <c r="G13" s="322">
        <f>IF(ISERROR('[60]Récolte_N'!$I$15)=TRUE,"",'[60]Récolte_N'!$I$15)</f>
        <v>70000</v>
      </c>
      <c r="H13" s="322">
        <f>Q13</f>
        <v>62904.6</v>
      </c>
      <c r="I13" s="191">
        <f>IF(OR(H13=0,H13=""),"",(G13/H13)-1)</f>
        <v>0.11279620250347344</v>
      </c>
      <c r="J13" s="192">
        <f aca="true" t="shared" si="2" ref="J13:J31">E13-G13</f>
        <v>300890</v>
      </c>
      <c r="K13" s="193">
        <f>P13-H13</f>
        <v>308645.4</v>
      </c>
      <c r="L13" s="296"/>
      <c r="M13" s="203" t="s">
        <v>31</v>
      </c>
      <c r="N13" s="188">
        <f>IF(ISERROR('[2]Récolte_N'!$F$15)=TRUE,"",'[2]Récolte_N'!$F$15)</f>
        <v>73900</v>
      </c>
      <c r="O13" s="188">
        <f t="shared" si="1"/>
        <v>50.27740189445196</v>
      </c>
      <c r="P13" s="189">
        <f>IF(ISERROR('[2]Récolte_N'!$H$15)=TRUE,"",'[2]Récolte_N'!$H$15)</f>
        <v>371550</v>
      </c>
      <c r="Q13" s="322">
        <f>'[21]TR'!$AI169</f>
        <v>62904.6</v>
      </c>
    </row>
    <row r="14" spans="1:17" ht="13.5" customHeight="1">
      <c r="A14" s="23">
        <v>17376</v>
      </c>
      <c r="B14" s="200" t="s">
        <v>9</v>
      </c>
      <c r="C14" s="188">
        <f>IF(ISERROR('[61]Récolte_N'!$F$15)=TRUE,"",'[61]Récolte_N'!$F$15)</f>
        <v>26300</v>
      </c>
      <c r="D14" s="188">
        <f t="shared" si="0"/>
        <v>43.942965779467684</v>
      </c>
      <c r="E14" s="189">
        <f>IF(ISERROR('[61]Récolte_N'!$H$15)=TRUE,"",'[61]Récolte_N'!$H$15)</f>
        <v>115570</v>
      </c>
      <c r="F14" s="206">
        <f>P14</f>
        <v>129280</v>
      </c>
      <c r="G14" s="322">
        <f>IF(ISERROR('[61]Récolte_N'!$I$15)=TRUE,"",'[61]Récolte_N'!$I$15)</f>
        <v>30000</v>
      </c>
      <c r="H14" s="323">
        <f>Q14</f>
        <v>33056.7</v>
      </c>
      <c r="I14" s="191">
        <f aca="true" t="shared" si="3" ref="I14:I31">IF(OR(H14=0,H14=""),"",(G14/H14)-1)</f>
        <v>-0.09246839521186312</v>
      </c>
      <c r="J14" s="192">
        <f t="shared" si="2"/>
        <v>85570</v>
      </c>
      <c r="K14" s="208">
        <f>P14-H14</f>
        <v>96223.3</v>
      </c>
      <c r="L14" s="296"/>
      <c r="M14" s="159" t="s">
        <v>9</v>
      </c>
      <c r="N14" s="188">
        <f>IF(ISERROR('[3]Récolte_N'!$F$15)=TRUE,"",'[3]Récolte_N'!$F$15)</f>
        <v>27400</v>
      </c>
      <c r="O14" s="188">
        <f t="shared" si="1"/>
        <v>47.18248175182482</v>
      </c>
      <c r="P14" s="189">
        <f>IF(ISERROR('[3]Récolte_N'!$H$15)=TRUE,"",'[3]Récolte_N'!$H$15)</f>
        <v>129280</v>
      </c>
      <c r="Q14" s="322">
        <f>'[21]TR'!$AI170</f>
        <v>33056.7</v>
      </c>
    </row>
    <row r="15" spans="1:17" ht="13.5" customHeight="1">
      <c r="A15" s="23">
        <v>26391</v>
      </c>
      <c r="B15" s="200" t="s">
        <v>28</v>
      </c>
      <c r="C15" s="188">
        <f>IF(ISERROR('[62]Récolte_N'!$F$15)=TRUE,"",'[62]Récolte_N'!$F$15)</f>
        <v>5680</v>
      </c>
      <c r="D15" s="188">
        <f t="shared" si="0"/>
        <v>40</v>
      </c>
      <c r="E15" s="189">
        <f>IF(ISERROR('[62]Récolte_N'!$H$15)=TRUE,"",'[62]Récolte_N'!$H$15)</f>
        <v>22720</v>
      </c>
      <c r="F15" s="206">
        <f aca="true" t="shared" si="4" ref="F15:F29">P15</f>
        <v>33210</v>
      </c>
      <c r="G15" s="322">
        <f>IF(ISERROR('[62]Récolte_N'!$I$15)=TRUE,"",'[62]Récolte_N'!$I$15)</f>
        <v>13000</v>
      </c>
      <c r="H15" s="323">
        <f aca="true" t="shared" si="5" ref="H15:H30">Q15</f>
        <v>10314.3</v>
      </c>
      <c r="I15" s="191">
        <f t="shared" si="3"/>
        <v>0.2603860659472772</v>
      </c>
      <c r="J15" s="192">
        <f t="shared" si="2"/>
        <v>9720</v>
      </c>
      <c r="K15" s="208">
        <f aca="true" t="shared" si="6" ref="K15:K30">P15-H15</f>
        <v>22895.7</v>
      </c>
      <c r="L15" s="296"/>
      <c r="M15" s="159" t="s">
        <v>28</v>
      </c>
      <c r="N15" s="188">
        <f>IF(ISERROR('[4]Récolte_N'!$F$15)=TRUE,"",'[4]Récolte_N'!$F$15)</f>
        <v>6150</v>
      </c>
      <c r="O15" s="188">
        <f t="shared" si="1"/>
        <v>54</v>
      </c>
      <c r="P15" s="189">
        <f>IF(ISERROR('[4]Récolte_N'!$H$15)=TRUE,"",'[4]Récolte_N'!$H$15)</f>
        <v>33210</v>
      </c>
      <c r="Q15" s="322">
        <f>'[21]TR'!$AI171</f>
        <v>10314.3</v>
      </c>
    </row>
    <row r="16" spans="1:17" ht="13.5" customHeight="1">
      <c r="A16" s="23">
        <v>19136</v>
      </c>
      <c r="B16" s="200" t="s">
        <v>10</v>
      </c>
      <c r="C16" s="188">
        <f>IF(ISERROR('[63]Récolte_N'!$F$15)=TRUE,"",'[63]Récolte_N'!$F$15)</f>
        <v>1250</v>
      </c>
      <c r="D16" s="188">
        <f t="shared" si="0"/>
        <v>71</v>
      </c>
      <c r="E16" s="189">
        <f>IF(ISERROR('[63]Récolte_N'!$H$15)=TRUE,"",'[63]Récolte_N'!$H$15)</f>
        <v>8875</v>
      </c>
      <c r="F16" s="206">
        <f t="shared" si="4"/>
        <v>8400</v>
      </c>
      <c r="G16" s="322">
        <f>IF(ISERROR('[63]Récolte_N'!$I$15)=TRUE,"",'[63]Récolte_N'!$I$15)</f>
        <v>3400</v>
      </c>
      <c r="H16" s="323">
        <f t="shared" si="5"/>
        <v>3243.2</v>
      </c>
      <c r="I16" s="191">
        <f t="shared" si="3"/>
        <v>0.04834731129748393</v>
      </c>
      <c r="J16" s="192">
        <f t="shared" si="2"/>
        <v>5475</v>
      </c>
      <c r="K16" s="208">
        <f t="shared" si="6"/>
        <v>5156.8</v>
      </c>
      <c r="L16" s="296"/>
      <c r="M16" s="159" t="s">
        <v>10</v>
      </c>
      <c r="N16" s="188">
        <f>IF(ISERROR('[5]Récolte_N'!$F$15)=TRUE,"",'[5]Récolte_N'!$F$15)</f>
        <v>1120</v>
      </c>
      <c r="O16" s="188">
        <f t="shared" si="1"/>
        <v>75</v>
      </c>
      <c r="P16" s="189">
        <f>IF(ISERROR('[5]Récolte_N'!$H$15)=TRUE,"",'[5]Récolte_N'!$H$15)</f>
        <v>8400</v>
      </c>
      <c r="Q16" s="322">
        <f>'[21]TR'!$AI172</f>
        <v>3243.2</v>
      </c>
    </row>
    <row r="17" spans="1:17" ht="13.5" customHeight="1">
      <c r="A17" s="23">
        <v>1790</v>
      </c>
      <c r="B17" s="200" t="s">
        <v>11</v>
      </c>
      <c r="C17" s="188">
        <f>IF(ISERROR('[64]Récolte_N'!$F$15)=TRUE,"",'[64]Récolte_N'!$F$15)</f>
        <v>1700</v>
      </c>
      <c r="D17" s="188">
        <f t="shared" si="0"/>
        <v>63.52941176470588</v>
      </c>
      <c r="E17" s="189">
        <f>IF(ISERROR('[64]Récolte_N'!$H$15)=TRUE,"",'[64]Récolte_N'!$H$15)</f>
        <v>10800</v>
      </c>
      <c r="F17" s="206">
        <f t="shared" si="4"/>
        <v>10800</v>
      </c>
      <c r="G17" s="322">
        <f>IF(ISERROR('[64]Récolte_N'!$I$15)=TRUE,"",'[64]Récolte_N'!$I$15)</f>
        <v>6000</v>
      </c>
      <c r="H17" s="323">
        <f t="shared" si="5"/>
        <v>4622.8</v>
      </c>
      <c r="I17" s="191">
        <f t="shared" si="3"/>
        <v>0.29791468374145524</v>
      </c>
      <c r="J17" s="192">
        <f t="shared" si="2"/>
        <v>4800</v>
      </c>
      <c r="K17" s="208">
        <f t="shared" si="6"/>
        <v>6177.2</v>
      </c>
      <c r="L17" s="296"/>
      <c r="M17" s="159" t="s">
        <v>11</v>
      </c>
      <c r="N17" s="188">
        <f>IF(ISERROR('[6]Récolte_N'!$F$15)=TRUE,"",'[6]Récolte_N'!$F$15)</f>
        <v>1700</v>
      </c>
      <c r="O17" s="188">
        <f t="shared" si="1"/>
        <v>63.52941176470588</v>
      </c>
      <c r="P17" s="189">
        <f>IF(ISERROR('[6]Récolte_N'!$H$15)=TRUE,"",'[6]Récolte_N'!$H$15)</f>
        <v>10800</v>
      </c>
      <c r="Q17" s="322">
        <f>'[21]TR'!$AI173</f>
        <v>4622.8</v>
      </c>
    </row>
    <row r="18" spans="1:17" ht="13.5" customHeight="1">
      <c r="A18" s="23" t="s">
        <v>13</v>
      </c>
      <c r="B18" s="200" t="s">
        <v>12</v>
      </c>
      <c r="C18" s="188">
        <f>IF(ISERROR('[65]Récolte_N'!$F$15)=TRUE,"",'[65]Récolte_N'!$F$15)</f>
        <v>20350</v>
      </c>
      <c r="D18" s="188">
        <f t="shared" si="0"/>
        <v>50.171990171990174</v>
      </c>
      <c r="E18" s="189">
        <f>IF(ISERROR('[65]Récolte_N'!$H$15)=TRUE,"",'[65]Récolte_N'!$H$15)</f>
        <v>102100</v>
      </c>
      <c r="F18" s="206">
        <f t="shared" si="4"/>
        <v>115450</v>
      </c>
      <c r="G18" s="322">
        <f>IF(ISERROR('[65]Récolte_N'!$I$15)=TRUE,"",'[65]Récolte_N'!$I$15)</f>
        <v>31000</v>
      </c>
      <c r="H18" s="323">
        <f t="shared" si="5"/>
        <v>32342</v>
      </c>
      <c r="I18" s="191">
        <f t="shared" si="3"/>
        <v>-0.04149403252736383</v>
      </c>
      <c r="J18" s="192">
        <f t="shared" si="2"/>
        <v>71100</v>
      </c>
      <c r="K18" s="208">
        <f t="shared" si="6"/>
        <v>83108</v>
      </c>
      <c r="L18" s="296"/>
      <c r="M18" s="159" t="s">
        <v>12</v>
      </c>
      <c r="N18" s="188">
        <f>IF(ISERROR('[7]Récolte_N'!$F$15)=TRUE,"",'[7]Récolte_N'!$F$15)</f>
        <v>21320</v>
      </c>
      <c r="O18" s="188">
        <f t="shared" si="1"/>
        <v>54.151031894934334</v>
      </c>
      <c r="P18" s="189">
        <f>IF(ISERROR('[7]Récolte_N'!$H$15)=TRUE,"",'[7]Récolte_N'!$H$15)</f>
        <v>115450</v>
      </c>
      <c r="Q18" s="322">
        <f>'[21]TR'!$AI174</f>
        <v>32342</v>
      </c>
    </row>
    <row r="19" spans="1:17" ht="13.5" customHeight="1">
      <c r="A19" s="23" t="s">
        <v>13</v>
      </c>
      <c r="B19" s="200" t="s">
        <v>14</v>
      </c>
      <c r="C19" s="188">
        <f>IF(ISERROR('[66]Récolte_N'!$F$15)=TRUE,"",'[66]Récolte_N'!$F$15)</f>
        <v>3250</v>
      </c>
      <c r="D19" s="188">
        <f t="shared" si="0"/>
        <v>41.38461538461539</v>
      </c>
      <c r="E19" s="189">
        <f>IF(ISERROR('[66]Récolte_N'!$H$15)=TRUE,"",'[66]Récolte_N'!$H$15)</f>
        <v>13450</v>
      </c>
      <c r="F19" s="206">
        <f t="shared" si="4"/>
        <v>13150</v>
      </c>
      <c r="G19" s="322">
        <f>IF(ISERROR('[66]Récolte_N'!$I$15)=TRUE,"",'[66]Récolte_N'!$I$15)</f>
        <v>2450</v>
      </c>
      <c r="H19" s="323">
        <f t="shared" si="5"/>
        <v>2727.3</v>
      </c>
      <c r="I19" s="191">
        <f t="shared" si="3"/>
        <v>-0.10167564991016764</v>
      </c>
      <c r="J19" s="192">
        <f t="shared" si="2"/>
        <v>11000</v>
      </c>
      <c r="K19" s="208">
        <f t="shared" si="6"/>
        <v>10422.7</v>
      </c>
      <c r="L19" s="296"/>
      <c r="M19" s="159" t="s">
        <v>14</v>
      </c>
      <c r="N19" s="188">
        <f>IF(ISERROR('[8]Récolte_N'!$F$15)=TRUE,"",'[8]Récolte_N'!$F$15)</f>
        <v>3375</v>
      </c>
      <c r="O19" s="188">
        <f t="shared" si="1"/>
        <v>38.96296296296296</v>
      </c>
      <c r="P19" s="189">
        <f>IF(ISERROR('[8]Récolte_N'!$H$15)=TRUE,"",'[8]Récolte_N'!$H$15)</f>
        <v>13150</v>
      </c>
      <c r="Q19" s="322">
        <f>'[21]TR'!$AI175</f>
        <v>2727.3</v>
      </c>
    </row>
    <row r="20" spans="1:17" ht="13.5" customHeight="1">
      <c r="A20" s="23" t="s">
        <v>13</v>
      </c>
      <c r="B20" s="200" t="s">
        <v>27</v>
      </c>
      <c r="C20" s="188">
        <f>IF(ISERROR('[67]Récolte_N'!$F$15)=TRUE,"",'[67]Récolte_N'!$F$15)</f>
        <v>5780</v>
      </c>
      <c r="D20" s="188">
        <f>IF(OR(C20="",C20=0),"",(E20/C20)*10)</f>
        <v>63.32179930795847</v>
      </c>
      <c r="E20" s="189">
        <f>IF(ISERROR('[67]Récolte_N'!$H$15)=TRUE,"",'[67]Récolte_N'!$H$15)</f>
        <v>36600</v>
      </c>
      <c r="F20" s="206">
        <f t="shared" si="4"/>
        <v>32665</v>
      </c>
      <c r="G20" s="322">
        <f>IF(ISERROR('[67]Récolte_N'!$I$15)=TRUE,"",'[67]Récolte_N'!$I$15)</f>
        <v>21500</v>
      </c>
      <c r="H20" s="323">
        <f t="shared" si="5"/>
        <v>14601</v>
      </c>
      <c r="I20" s="191">
        <f t="shared" si="3"/>
        <v>0.47250188343264155</v>
      </c>
      <c r="J20" s="192">
        <f t="shared" si="2"/>
        <v>15100</v>
      </c>
      <c r="K20" s="208">
        <f t="shared" si="6"/>
        <v>18064</v>
      </c>
      <c r="L20" s="324"/>
      <c r="M20" s="159" t="s">
        <v>27</v>
      </c>
      <c r="N20" s="188">
        <f>IF(ISERROR('[9]Récolte_N'!$F$15)=TRUE,"",'[9]Récolte_N'!$F$15)</f>
        <v>5430</v>
      </c>
      <c r="O20" s="188">
        <f>IF(OR(N20="",N20=0),"",(P20/N20)*10)</f>
        <v>60.156537753222835</v>
      </c>
      <c r="P20" s="189">
        <f>IF(ISERROR('[9]Récolte_N'!$H$15)=TRUE,"",'[9]Récolte_N'!$H$15)</f>
        <v>32665</v>
      </c>
      <c r="Q20" s="322">
        <f>'[21]TR'!$AI176</f>
        <v>14601</v>
      </c>
    </row>
    <row r="21" spans="1:17" ht="13.5" customHeight="1">
      <c r="A21" s="23" t="s">
        <v>13</v>
      </c>
      <c r="B21" s="200" t="s">
        <v>15</v>
      </c>
      <c r="C21" s="188">
        <f>IF(ISERROR('[68]Récolte_N'!$F$15)=TRUE,"",'[68]Récolte_N'!$F$15)</f>
        <v>11300</v>
      </c>
      <c r="D21" s="188">
        <f>IF(OR(C21="",C21=0),"",(E21/C21)*10)</f>
        <v>53.98230088495575</v>
      </c>
      <c r="E21" s="189">
        <f>IF(ISERROR('[68]Récolte_N'!$H$15)=TRUE,"",'[68]Récolte_N'!$H$15)</f>
        <v>61000</v>
      </c>
      <c r="F21" s="206">
        <f t="shared" si="4"/>
        <v>73500</v>
      </c>
      <c r="G21" s="322">
        <f>IF(ISERROR('[68]Récolte_N'!$I$15)=TRUE,"",'[68]Récolte_N'!$I$15)</f>
        <v>25000</v>
      </c>
      <c r="H21" s="323">
        <f t="shared" si="5"/>
        <v>28578.1</v>
      </c>
      <c r="I21" s="191">
        <f t="shared" si="3"/>
        <v>-0.12520426480416813</v>
      </c>
      <c r="J21" s="192">
        <f t="shared" si="2"/>
        <v>36000</v>
      </c>
      <c r="K21" s="208">
        <f t="shared" si="6"/>
        <v>44921.9</v>
      </c>
      <c r="L21" s="296"/>
      <c r="M21" s="159" t="s">
        <v>15</v>
      </c>
      <c r="N21" s="188">
        <f>IF(ISERROR('[10]Récolte_N'!$F$15)=TRUE,"",'[10]Récolte_N'!$F$15)</f>
        <v>13400</v>
      </c>
      <c r="O21" s="188">
        <f>IF(OR(N21="",N21=0),"",(P21/N21)*10)</f>
        <v>54.850746268656714</v>
      </c>
      <c r="P21" s="189">
        <f>IF(ISERROR('[10]Récolte_N'!$H$15)=TRUE,"",'[10]Récolte_N'!$H$15)</f>
        <v>73500</v>
      </c>
      <c r="Q21" s="322">
        <f>'[21]TR'!$AI177</f>
        <v>28578.1</v>
      </c>
    </row>
    <row r="22" spans="1:17" ht="13.5" customHeight="1">
      <c r="A22" s="23" t="s">
        <v>13</v>
      </c>
      <c r="B22" s="200" t="s">
        <v>29</v>
      </c>
      <c r="C22" s="188">
        <f>IF(ISERROR('[69]Récolte_N'!$F$15)=TRUE,"",'[69]Récolte_N'!$F$15)</f>
        <v>1700</v>
      </c>
      <c r="D22" s="188">
        <f>IF(OR(C22="",C22=0),"",(E22/C22)*10)</f>
        <v>52.94117647058823</v>
      </c>
      <c r="E22" s="189">
        <f>IF(ISERROR('[69]Récolte_N'!$H$15)=TRUE,"",'[69]Récolte_N'!$H$15)</f>
        <v>9000</v>
      </c>
      <c r="F22" s="206">
        <f t="shared" si="4"/>
        <v>9000</v>
      </c>
      <c r="G22" s="322">
        <f>IF(ISERROR('[69]Récolte_N'!$I$15)=TRUE,"",'[69]Récolte_N'!$I$15)</f>
        <v>2100</v>
      </c>
      <c r="H22" s="323">
        <f t="shared" si="5"/>
        <v>1775</v>
      </c>
      <c r="I22" s="191">
        <f t="shared" si="3"/>
        <v>0.18309859154929575</v>
      </c>
      <c r="J22" s="192">
        <f t="shared" si="2"/>
        <v>6900</v>
      </c>
      <c r="K22" s="208">
        <f t="shared" si="6"/>
        <v>7225</v>
      </c>
      <c r="L22" s="296"/>
      <c r="M22" s="159" t="s">
        <v>29</v>
      </c>
      <c r="N22" s="188">
        <f>IF(ISERROR('[11]Récolte_N'!$F$15)=TRUE,"",'[11]Récolte_N'!$F$15)</f>
        <v>1850</v>
      </c>
      <c r="O22" s="188">
        <f>IF(OR(N22="",N22=0),"",(P22/N22)*10)</f>
        <v>48.648648648648646</v>
      </c>
      <c r="P22" s="189">
        <f>IF(ISERROR('[11]Récolte_N'!$H$15)=TRUE,"",'[11]Récolte_N'!$H$15)</f>
        <v>9000</v>
      </c>
      <c r="Q22" s="322">
        <f>'[21]TR'!$AI178</f>
        <v>1775</v>
      </c>
    </row>
    <row r="23" spans="1:17" ht="13.5" customHeight="1">
      <c r="A23" s="23" t="s">
        <v>13</v>
      </c>
      <c r="B23" s="200" t="s">
        <v>16</v>
      </c>
      <c r="C23" s="188">
        <f>IF(ISERROR('[70]Récolte_N'!$F$15)=TRUE,"",'[70]Récolte_N'!$F$15)</f>
        <v>45092</v>
      </c>
      <c r="D23" s="188">
        <f t="shared" si="0"/>
        <v>64.86050740707886</v>
      </c>
      <c r="E23" s="189">
        <f>IF(ISERROR('[70]Récolte_N'!$H$15)=TRUE,"",'[70]Récolte_N'!$H$15)</f>
        <v>292469</v>
      </c>
      <c r="F23" s="206">
        <f t="shared" si="4"/>
        <v>363041.2</v>
      </c>
      <c r="G23" s="322">
        <f>IF(ISERROR('[70]Récolte_N'!$I$15)=TRUE,"",'[70]Récolte_N'!$I$15)</f>
        <v>215350</v>
      </c>
      <c r="H23" s="323">
        <f t="shared" si="5"/>
        <v>251503.8</v>
      </c>
      <c r="I23" s="191">
        <f t="shared" si="3"/>
        <v>-0.14375051192069455</v>
      </c>
      <c r="J23" s="192">
        <f t="shared" si="2"/>
        <v>77119</v>
      </c>
      <c r="K23" s="208">
        <f t="shared" si="6"/>
        <v>111537.40000000002</v>
      </c>
      <c r="L23" s="296"/>
      <c r="M23" s="159" t="s">
        <v>16</v>
      </c>
      <c r="N23" s="188">
        <f>IF(ISERROR('[12]Récolte_N'!$F$15)=TRUE,"",'[12]Récolte_N'!$F$15)</f>
        <v>55717</v>
      </c>
      <c r="O23" s="188">
        <f aca="true" t="shared" si="7" ref="O23:O31">IF(OR(N23="",N23=0),"",(P23/N23)*10)</f>
        <v>65.158066658291</v>
      </c>
      <c r="P23" s="189">
        <f>IF(ISERROR('[12]Récolte_N'!$H$15)=TRUE,"",'[12]Récolte_N'!$H$15)</f>
        <v>363041.2</v>
      </c>
      <c r="Q23" s="322">
        <f>'[21]TR'!$AI179</f>
        <v>251503.8</v>
      </c>
    </row>
    <row r="24" spans="1:17" ht="13.5" customHeight="1">
      <c r="A24" s="23" t="s">
        <v>13</v>
      </c>
      <c r="B24" s="200" t="s">
        <v>17</v>
      </c>
      <c r="C24" s="188">
        <f>IF(ISERROR('[71]Récolte_N'!$F$15)=TRUE,"",'[71]Récolte_N'!$F$15)</f>
        <v>55785</v>
      </c>
      <c r="D24" s="188">
        <f t="shared" si="0"/>
        <v>56.92031908219056</v>
      </c>
      <c r="E24" s="189">
        <f>IF(ISERROR('[71]Récolte_N'!$H$15)=TRUE,"",'[71]Récolte_N'!$H$15)</f>
        <v>317530</v>
      </c>
      <c r="F24" s="206">
        <f t="shared" si="4"/>
        <v>258740</v>
      </c>
      <c r="G24" s="322">
        <f>IF(ISERROR('[71]Récolte_N'!$I$15)=TRUE,"",'[71]Récolte_N'!$I$15)</f>
        <v>170000</v>
      </c>
      <c r="H24" s="323">
        <f t="shared" si="5"/>
        <v>115627.5</v>
      </c>
      <c r="I24" s="191">
        <f t="shared" si="3"/>
        <v>0.47023848133013346</v>
      </c>
      <c r="J24" s="192">
        <f t="shared" si="2"/>
        <v>147530</v>
      </c>
      <c r="K24" s="208">
        <f t="shared" si="6"/>
        <v>143112.5</v>
      </c>
      <c r="L24" s="296"/>
      <c r="M24" s="159" t="s">
        <v>17</v>
      </c>
      <c r="N24" s="188">
        <f>IF(ISERROR('[13]Récolte_N'!$F$15)=TRUE,"",'[13]Récolte_N'!$F$15)</f>
        <v>44735</v>
      </c>
      <c r="O24" s="188">
        <f t="shared" si="7"/>
        <v>57.83838158041802</v>
      </c>
      <c r="P24" s="189">
        <f>IF(ISERROR('[13]Récolte_N'!$H$15)=TRUE,"",'[13]Récolte_N'!$H$15)</f>
        <v>258740</v>
      </c>
      <c r="Q24" s="322">
        <f>'[21]TR'!$AI180</f>
        <v>115627.5</v>
      </c>
    </row>
    <row r="25" spans="1:17" ht="13.5" customHeight="1">
      <c r="A25" s="23" t="s">
        <v>13</v>
      </c>
      <c r="B25" s="200" t="s">
        <v>18</v>
      </c>
      <c r="C25" s="188">
        <f>IF(ISERROR('[72]Récolte_N'!$F$15)=TRUE,"",'[72]Récolte_N'!$F$15)</f>
        <v>26300</v>
      </c>
      <c r="D25" s="188">
        <f t="shared" si="0"/>
        <v>52.851711026615966</v>
      </c>
      <c r="E25" s="189">
        <f>IF(ISERROR('[72]Récolte_N'!$H$15)=TRUE,"",'[72]Récolte_N'!$H$15)</f>
        <v>139000</v>
      </c>
      <c r="F25" s="206">
        <f t="shared" si="4"/>
        <v>140000</v>
      </c>
      <c r="G25" s="322">
        <f>IF(ISERROR('[72]Récolte_N'!$I$15)=TRUE,"",'[72]Récolte_N'!$I$15)</f>
        <v>69000</v>
      </c>
      <c r="H25" s="323">
        <f t="shared" si="5"/>
        <v>67767</v>
      </c>
      <c r="I25" s="191">
        <f t="shared" si="3"/>
        <v>0.018194696533711197</v>
      </c>
      <c r="J25" s="192">
        <f t="shared" si="2"/>
        <v>70000</v>
      </c>
      <c r="K25" s="208">
        <f t="shared" si="6"/>
        <v>72233</v>
      </c>
      <c r="L25" s="296"/>
      <c r="M25" s="159" t="s">
        <v>18</v>
      </c>
      <c r="N25" s="188">
        <f>IF(ISERROR('[14]Récolte_N'!$F$15)=TRUE,"",'[14]Récolte_N'!$F$15)</f>
        <v>26500</v>
      </c>
      <c r="O25" s="188">
        <f t="shared" si="7"/>
        <v>52.83018867924528</v>
      </c>
      <c r="P25" s="189">
        <f>IF(ISERROR('[14]Récolte_N'!$H$15)=TRUE,"",'[14]Récolte_N'!$H$15)</f>
        <v>140000</v>
      </c>
      <c r="Q25" s="322">
        <f>'[21]TR'!$AI181</f>
        <v>67767</v>
      </c>
    </row>
    <row r="26" spans="1:17" ht="13.5" customHeight="1">
      <c r="A26" s="23" t="s">
        <v>13</v>
      </c>
      <c r="B26" s="200" t="s">
        <v>19</v>
      </c>
      <c r="C26" s="188">
        <f>IF(ISERROR('[73]Récolte_N'!$F$15)=TRUE,"",'[73]Récolte_N'!$F$15)</f>
        <v>1440</v>
      </c>
      <c r="D26" s="188">
        <f t="shared" si="0"/>
        <v>65</v>
      </c>
      <c r="E26" s="189">
        <f>IF(ISERROR('[73]Récolte_N'!$H$15)=TRUE,"",'[73]Récolte_N'!$H$15)</f>
        <v>9360</v>
      </c>
      <c r="F26" s="206">
        <f t="shared" si="4"/>
        <v>8970</v>
      </c>
      <c r="G26" s="322">
        <f>IF(ISERROR('[73]Récolte_N'!$I$15)=TRUE,"",'[73]Récolte_N'!$I$15)</f>
        <v>4400</v>
      </c>
      <c r="H26" s="323">
        <f t="shared" si="5"/>
        <v>4578.6</v>
      </c>
      <c r="I26" s="191">
        <f t="shared" si="3"/>
        <v>-0.03900755689512081</v>
      </c>
      <c r="J26" s="192">
        <f t="shared" si="2"/>
        <v>4960</v>
      </c>
      <c r="K26" s="208">
        <f t="shared" si="6"/>
        <v>4391.4</v>
      </c>
      <c r="L26" s="296"/>
      <c r="M26" s="159" t="s">
        <v>19</v>
      </c>
      <c r="N26" s="188">
        <f>IF(ISERROR('[15]Récolte_N'!$F$15)=TRUE,"",'[15]Récolte_N'!$F$15)</f>
        <v>1380</v>
      </c>
      <c r="O26" s="188">
        <f t="shared" si="7"/>
        <v>65</v>
      </c>
      <c r="P26" s="189">
        <f>IF(ISERROR('[15]Récolte_N'!$H$15)=TRUE,"",'[15]Récolte_N'!$H$15)</f>
        <v>8970</v>
      </c>
      <c r="Q26" s="322">
        <f>'[21]TR'!$AI182</f>
        <v>4578.6</v>
      </c>
    </row>
    <row r="27" spans="1:17" ht="13.5" customHeight="1">
      <c r="A27" s="23" t="s">
        <v>13</v>
      </c>
      <c r="B27" s="200" t="s">
        <v>20</v>
      </c>
      <c r="C27" s="188">
        <f>IF(ISERROR('[74]Récolte_N'!$F$15)=TRUE,"",'[74]Récolte_N'!$F$15)</f>
        <v>27650</v>
      </c>
      <c r="D27" s="188">
        <f t="shared" si="0"/>
        <v>51.52079566003617</v>
      </c>
      <c r="E27" s="189">
        <f>IF(ISERROR('[74]Récolte_N'!$H$15)=TRUE,"",'[74]Récolte_N'!$H$15)</f>
        <v>142455</v>
      </c>
      <c r="F27" s="206">
        <f t="shared" si="4"/>
        <v>99930</v>
      </c>
      <c r="G27" s="322">
        <f>IF(ISERROR('[74]Récolte_N'!$I$15)=TRUE,"",'[74]Récolte_N'!$I$15)</f>
        <v>56000</v>
      </c>
      <c r="H27" s="323">
        <f t="shared" si="5"/>
        <v>38348.1</v>
      </c>
      <c r="I27" s="191">
        <f t="shared" si="3"/>
        <v>0.46030702955296365</v>
      </c>
      <c r="J27" s="192">
        <f t="shared" si="2"/>
        <v>86455</v>
      </c>
      <c r="K27" s="208">
        <f t="shared" si="6"/>
        <v>61581.9</v>
      </c>
      <c r="L27" s="296"/>
      <c r="M27" s="159" t="s">
        <v>20</v>
      </c>
      <c r="N27" s="188">
        <f>IF(ISERROR('[16]Récolte_N'!$F$15)=TRUE,"",'[16]Récolte_N'!$F$15)</f>
        <v>21950</v>
      </c>
      <c r="O27" s="188">
        <f t="shared" si="7"/>
        <v>45.526195899772205</v>
      </c>
      <c r="P27" s="189">
        <f>IF(ISERROR('[16]Récolte_N'!$H$15)=TRUE,"",'[16]Récolte_N'!$H$15)</f>
        <v>99930</v>
      </c>
      <c r="Q27" s="322">
        <f>'[21]TR'!$AI183</f>
        <v>38348.1</v>
      </c>
    </row>
    <row r="28" spans="1:17" ht="13.5" customHeight="1">
      <c r="A28" s="23" t="s">
        <v>13</v>
      </c>
      <c r="B28" s="200" t="s">
        <v>21</v>
      </c>
      <c r="C28" s="188">
        <f>IF(ISERROR('[75]Récolte_N'!$F$15)=TRUE,"",'[75]Récolte_N'!$F$15)</f>
        <v>1070</v>
      </c>
      <c r="D28" s="188">
        <f t="shared" si="0"/>
        <v>48.35999999999999</v>
      </c>
      <c r="E28" s="189">
        <f>IF(ISERROR('[75]Récolte_N'!$H$15)=TRUE,"",'[75]Récolte_N'!$H$15)</f>
        <v>5174.5199999999995</v>
      </c>
      <c r="F28" s="206">
        <f t="shared" si="4"/>
        <v>5170</v>
      </c>
      <c r="G28" s="322">
        <f>IF(ISERROR('[75]Récolte_N'!$I$15)=TRUE,"",'[75]Récolte_N'!$I$15)</f>
        <v>2600</v>
      </c>
      <c r="H28" s="323">
        <f t="shared" si="5"/>
        <v>2809.8</v>
      </c>
      <c r="I28" s="191">
        <f t="shared" si="3"/>
        <v>-0.07466723610221371</v>
      </c>
      <c r="J28" s="192">
        <f t="shared" si="2"/>
        <v>2574.5199999999995</v>
      </c>
      <c r="K28" s="208">
        <f t="shared" si="6"/>
        <v>2360.2</v>
      </c>
      <c r="L28" s="296"/>
      <c r="M28" s="159" t="s">
        <v>21</v>
      </c>
      <c r="N28" s="188">
        <f>IF(ISERROR('[17]Récolte_N'!$F$15)=TRUE,"",'[17]Récolte_N'!$F$15)</f>
        <v>1000</v>
      </c>
      <c r="O28" s="188">
        <f t="shared" si="7"/>
        <v>51.7</v>
      </c>
      <c r="P28" s="189">
        <f>IF(ISERROR('[17]Récolte_N'!$H$15)=TRUE,"",'[17]Récolte_N'!$H$15)</f>
        <v>5170</v>
      </c>
      <c r="Q28" s="322">
        <f>'[21]TR'!$AI184</f>
        <v>2809.8</v>
      </c>
    </row>
    <row r="29" spans="2:17" ht="12">
      <c r="B29" s="200" t="s">
        <v>30</v>
      </c>
      <c r="C29" s="188">
        <f>IF(ISERROR('[76]Récolte_N'!$F$15)=TRUE,"",'[76]Récolte_N'!$F$15)</f>
        <v>8600</v>
      </c>
      <c r="D29" s="188">
        <f t="shared" si="0"/>
        <v>59.24418604651163</v>
      </c>
      <c r="E29" s="189">
        <f>IF(ISERROR('[76]Récolte_N'!$H$15)=TRUE,"",'[76]Récolte_N'!$H$15)</f>
        <v>50950</v>
      </c>
      <c r="F29" s="206">
        <f t="shared" si="4"/>
        <v>48180</v>
      </c>
      <c r="G29" s="322">
        <f>IF(ISERROR('[76]Récolte_N'!$I$15)=TRUE,"",'[76]Récolte_N'!$I$15)</f>
        <v>24100</v>
      </c>
      <c r="H29" s="323">
        <f t="shared" si="5"/>
        <v>21814.5</v>
      </c>
      <c r="I29" s="191">
        <f t="shared" si="3"/>
        <v>0.10476976323087861</v>
      </c>
      <c r="J29" s="192">
        <f t="shared" si="2"/>
        <v>26850</v>
      </c>
      <c r="K29" s="208">
        <f t="shared" si="6"/>
        <v>26365.5</v>
      </c>
      <c r="M29" s="159" t="s">
        <v>30</v>
      </c>
      <c r="N29" s="188">
        <f>IF(ISERROR('[18]Récolte_N'!$F$15)=TRUE,"",'[18]Récolte_N'!$F$15)</f>
        <v>8350</v>
      </c>
      <c r="O29" s="188">
        <f t="shared" si="7"/>
        <v>57.70059880239521</v>
      </c>
      <c r="P29" s="189">
        <f>IF(ISERROR('[18]Récolte_N'!$H$15)=TRUE,"",'[18]Récolte_N'!$H$15)</f>
        <v>48180</v>
      </c>
      <c r="Q29" s="322">
        <f>'[21]TR'!$AI185</f>
        <v>21814.5</v>
      </c>
    </row>
    <row r="30" spans="2:17" ht="12">
      <c r="B30" s="200" t="s">
        <v>22</v>
      </c>
      <c r="C30" s="188">
        <f>IF(ISERROR('[77]Récolte_N'!$F$15)=TRUE,"",'[77]Récolte_N'!$F$15)</f>
        <v>46641</v>
      </c>
      <c r="D30" s="188">
        <f t="shared" si="0"/>
        <v>41.4933213267297</v>
      </c>
      <c r="E30" s="189">
        <f>IF(ISERROR('[77]Récolte_N'!$H$15)=TRUE,"",'[77]Récolte_N'!$H$15)</f>
        <v>193529</v>
      </c>
      <c r="F30" s="189">
        <f>P30</f>
        <v>208072</v>
      </c>
      <c r="G30" s="322">
        <f>IF(ISERROR('[77]Récolte_N'!$I$15)=TRUE,"",'[77]Récolte_N'!$I$15)</f>
        <v>50000</v>
      </c>
      <c r="H30" s="323">
        <f t="shared" si="5"/>
        <v>58986.6</v>
      </c>
      <c r="I30" s="191">
        <f t="shared" si="3"/>
        <v>-0.15234985572994542</v>
      </c>
      <c r="J30" s="192">
        <f t="shared" si="2"/>
        <v>143529</v>
      </c>
      <c r="K30" s="208">
        <f t="shared" si="6"/>
        <v>149085.4</v>
      </c>
      <c r="L30"/>
      <c r="M30" s="159" t="s">
        <v>22</v>
      </c>
      <c r="N30" s="188">
        <f>IF(ISERROR('[19]Récolte_N'!$F$15)=TRUE,"",'[19]Récolte_N'!$F$15)</f>
        <v>46772</v>
      </c>
      <c r="O30" s="188">
        <f t="shared" si="7"/>
        <v>44.48644488155306</v>
      </c>
      <c r="P30" s="189">
        <f>IF(ISERROR('[19]Récolte_N'!$H$15)=TRUE,"",'[19]Récolte_N'!$H$15)</f>
        <v>208072</v>
      </c>
      <c r="Q30" s="322">
        <f>'[21]TR'!$AI186</f>
        <v>58986.6</v>
      </c>
    </row>
    <row r="31" spans="2:17" ht="12">
      <c r="B31" s="200" t="s">
        <v>23</v>
      </c>
      <c r="C31" s="188">
        <f>IF(ISERROR('[78]Récolte_N'!$F$15)=TRUE,"",'[78]Récolte_N'!$F$15)</f>
        <v>6900</v>
      </c>
      <c r="D31" s="188">
        <f t="shared" si="0"/>
        <v>41</v>
      </c>
      <c r="E31" s="189">
        <f>IF(ISERROR('[78]Récolte_N'!$H$15)=TRUE,"",'[78]Récolte_N'!$H$15)</f>
        <v>28290</v>
      </c>
      <c r="F31" s="189">
        <f>P31</f>
        <v>28815</v>
      </c>
      <c r="G31" s="322">
        <f>IF(ISERROR('[78]Récolte_N'!$I$15)=TRUE,"",'[78]Récolte_N'!$I$15)</f>
        <v>2250</v>
      </c>
      <c r="H31" s="322">
        <f>Q31</f>
        <v>2411.2</v>
      </c>
      <c r="I31" s="191">
        <f t="shared" si="3"/>
        <v>-0.06685467816854673</v>
      </c>
      <c r="J31" s="192">
        <f t="shared" si="2"/>
        <v>26040</v>
      </c>
      <c r="K31" s="193">
        <f>P31-H31</f>
        <v>26403.8</v>
      </c>
      <c r="M31" s="159" t="s">
        <v>23</v>
      </c>
      <c r="N31" s="188">
        <f>IF(ISERROR('[20]Récolte_N'!$F$15)=TRUE,"",'[20]Récolte_N'!$F$15)</f>
        <v>6600</v>
      </c>
      <c r="O31" s="188">
        <f t="shared" si="7"/>
        <v>43.659090909090914</v>
      </c>
      <c r="P31" s="189">
        <f>IF(ISERROR('[20]Récolte_N'!$H$15)=TRUE,"",'[20]Récolte_N'!$H$15)</f>
        <v>28815</v>
      </c>
      <c r="Q31" s="322">
        <f>'[21]TR'!$AI187</f>
        <v>2411.2</v>
      </c>
    </row>
    <row r="32" spans="2:17" ht="12.75">
      <c r="B32" s="149"/>
      <c r="C32" s="209"/>
      <c r="D32" s="209"/>
      <c r="E32" s="53"/>
      <c r="F32" s="210"/>
      <c r="G32" s="211"/>
      <c r="H32" s="211"/>
      <c r="I32" s="212"/>
      <c r="J32" s="213"/>
      <c r="K32" s="214"/>
      <c r="M32" s="159"/>
      <c r="N32" s="216"/>
      <c r="O32" s="216"/>
      <c r="P32" s="216"/>
      <c r="Q32" s="211"/>
    </row>
    <row r="33" spans="2:17" ht="15.75" thickBot="1">
      <c r="B33" s="219" t="s">
        <v>24</v>
      </c>
      <c r="C33" s="220">
        <f>IF(SUM(C12:C31)=0,"",SUM(C12:C31))</f>
        <v>386808</v>
      </c>
      <c r="D33" s="220">
        <f>IF(OR(C33="",C33=0),"",(E33/C33)*10)</f>
        <v>52.12437488366321</v>
      </c>
      <c r="E33" s="220">
        <f>IF(SUM(E12:E31)=0,"",SUM(E12:E31))</f>
        <v>2016212.52</v>
      </c>
      <c r="F33" s="221">
        <f>IF(SUM(F12:F31)=0,"",SUM(F12:F31))</f>
        <v>2050998.2</v>
      </c>
      <c r="G33" s="222">
        <f>IF(SUM(G12:G31)=0,"",SUM(G12:G31))</f>
        <v>820950</v>
      </c>
      <c r="H33" s="223">
        <f>IF(SUM(H12:H31)=0,"",SUM(H12:H31))</f>
        <v>783751.3999999999</v>
      </c>
      <c r="I33" s="224">
        <f>IF(OR(G33=0,G33=""),"",(G33/H33)-1)</f>
        <v>0.047462243767602885</v>
      </c>
      <c r="J33" s="225">
        <f>SUM(J12:J31)</f>
        <v>1195262.52</v>
      </c>
      <c r="K33" s="226">
        <f>SUM(K12:K31)</f>
        <v>1267246.8</v>
      </c>
      <c r="M33" s="229" t="s">
        <v>24</v>
      </c>
      <c r="N33" s="298">
        <f>IF(SUM(N12:N31)=0,"",SUM(N12:N31))</f>
        <v>386904</v>
      </c>
      <c r="O33" s="298">
        <f>IF(OR(N33="",N33=0),"",(P33/N33)*10)</f>
        <v>53.01051940533051</v>
      </c>
      <c r="P33" s="225">
        <f>IF(SUM(P12:P31)=0,"",SUM(P12:P31))</f>
        <v>2050998.2</v>
      </c>
      <c r="Q33" s="299">
        <f>IF(SUM(Q12:Q31)=0,"",SUM(Q12:Q31))</f>
        <v>783751.3999999999</v>
      </c>
    </row>
    <row r="34" spans="2:10" ht="12.75" thickTop="1">
      <c r="B34" s="236"/>
      <c r="C34" s="237"/>
      <c r="D34" s="304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386904</v>
      </c>
      <c r="D35" s="242">
        <f>(E35/C35)*10</f>
        <v>53.01051940533051</v>
      </c>
      <c r="E35" s="242">
        <f>P33</f>
        <v>2050998.2</v>
      </c>
      <c r="G35" s="242">
        <f>Q33</f>
        <v>783751.3999999999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-0.0002481235655356073</v>
      </c>
      <c r="D37" s="246">
        <f>IF(OR(D33="",D33=0),"",(D33/D35)-1)</f>
        <v>-0.016716390097815115</v>
      </c>
      <c r="E37" s="246">
        <f>IF(OR(E33="",E33=0),"",(E33/E35)-1)</f>
        <v>-0.016960365933036847</v>
      </c>
      <c r="G37" s="246">
        <f>IF(OR(G33="",G33=0),"",(G33/G35)-1)</f>
        <v>0.047462243767602885</v>
      </c>
      <c r="H37" s="238"/>
      <c r="I37" s="239"/>
      <c r="J37" s="240"/>
    </row>
    <row r="38" ht="11.25" thickBot="1"/>
    <row r="39" spans="2:8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</row>
    <row r="40" spans="2:8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</row>
    <row r="41" spans="2:8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</row>
    <row r="42" spans="2:8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</row>
    <row r="43" spans="2:8" ht="12">
      <c r="B43" s="187" t="s">
        <v>8</v>
      </c>
      <c r="C43" s="99">
        <f>'[22]TR'!$AI168</f>
        <v>19874.1</v>
      </c>
      <c r="D43" s="52">
        <f>'[21]TR'!$AC168</f>
        <v>24354.3</v>
      </c>
      <c r="E43" s="266">
        <f>IF(OR(G12="",G12=0),"",C43/G12)</f>
        <v>0.8716710526315788</v>
      </c>
      <c r="F43" s="74">
        <f>IF(OR(H12="",H12=0),"",D43/H12)</f>
        <v>0.9461912328618105</v>
      </c>
      <c r="G43" s="267">
        <f>IF(OR(E43="",E43=0),"",(E43-F43)*100)</f>
        <v>-7.452018023023166</v>
      </c>
      <c r="H43" s="238">
        <f>IF(E12="","",(G12/E12))</f>
        <v>0.26373626373626374</v>
      </c>
    </row>
    <row r="44" spans="2:8" ht="12">
      <c r="B44" s="200" t="s">
        <v>31</v>
      </c>
      <c r="C44" s="52">
        <f>'[22]TR'!$AI169</f>
        <v>58936.5</v>
      </c>
      <c r="D44" s="52">
        <f>'[21]TR'!$AC169</f>
        <v>50366</v>
      </c>
      <c r="E44" s="74">
        <f>IF(OR(G13="",G13=0),"",C44/G13)</f>
        <v>0.84195</v>
      </c>
      <c r="F44" s="74">
        <f>IF(OR(H13="",H13=0),"",D44/H13)</f>
        <v>0.8006727647898564</v>
      </c>
      <c r="G44" s="267">
        <f>IF(OR(E44="",E44=0),"",(E44-F44)*100)</f>
        <v>4.127723521014359</v>
      </c>
      <c r="H44" s="238">
        <f>IF(E13="","",(G13/E13))</f>
        <v>0.18873520450807518</v>
      </c>
    </row>
    <row r="45" spans="2:8" ht="12">
      <c r="B45" s="200" t="s">
        <v>9</v>
      </c>
      <c r="C45" s="52">
        <f>'[22]TR'!$AI170</f>
        <v>24014.4</v>
      </c>
      <c r="D45" s="52">
        <f>'[21]TR'!$AC170</f>
        <v>24290.1</v>
      </c>
      <c r="E45" s="74">
        <f aca="true" t="shared" si="8" ref="E45:F62">IF(OR(G14="",G14=0),"",C45/G14)</f>
        <v>0.8004800000000001</v>
      </c>
      <c r="F45" s="74">
        <f t="shared" si="8"/>
        <v>0.7348011144488107</v>
      </c>
      <c r="G45" s="267">
        <f aca="true" t="shared" si="9" ref="G45:G61">IF(OR(E45="",E45=0),"",(E45-F45)*100)</f>
        <v>6.567888555118939</v>
      </c>
      <c r="H45" s="238">
        <f>IF(E14="","",(G14/E14))</f>
        <v>0.2595829367482911</v>
      </c>
    </row>
    <row r="46" spans="2:8" ht="12">
      <c r="B46" s="200" t="s">
        <v>28</v>
      </c>
      <c r="C46" s="52">
        <f>'[22]TR'!$AI171</f>
        <v>10197.8</v>
      </c>
      <c r="D46" s="52">
        <f>'[21]TR'!$AC171</f>
        <v>8596.5</v>
      </c>
      <c r="E46" s="74">
        <f t="shared" si="8"/>
        <v>0.7844461538461538</v>
      </c>
      <c r="F46" s="74">
        <f t="shared" si="8"/>
        <v>0.8334545243012129</v>
      </c>
      <c r="G46" s="267">
        <f t="shared" si="9"/>
        <v>-4.900837045505913</v>
      </c>
      <c r="H46" s="238">
        <f>IF(E15="","",(G15/E15))</f>
        <v>0.5721830985915493</v>
      </c>
    </row>
    <row r="47" spans="2:8" ht="12">
      <c r="B47" s="200" t="s">
        <v>10</v>
      </c>
      <c r="C47" s="52">
        <f>'[22]TR'!$AI172</f>
        <v>2832.1</v>
      </c>
      <c r="D47" s="52">
        <f>'[21]TR'!$AC172</f>
        <v>2781.5</v>
      </c>
      <c r="E47" s="74">
        <f t="shared" si="8"/>
        <v>0.8329705882352941</v>
      </c>
      <c r="F47" s="74">
        <f t="shared" si="8"/>
        <v>0.8576406018746917</v>
      </c>
      <c r="G47" s="267">
        <f t="shared" si="9"/>
        <v>-2.467001363939758</v>
      </c>
      <c r="H47" s="238">
        <f aca="true" t="shared" si="10" ref="H47:H62">IF(E16="","",(G16/E16))</f>
        <v>0.38309859154929576</v>
      </c>
    </row>
    <row r="48" spans="2:8" ht="12">
      <c r="B48" s="200" t="s">
        <v>11</v>
      </c>
      <c r="C48" s="52">
        <f>'[22]TR'!$AI173</f>
        <v>5137.1</v>
      </c>
      <c r="D48" s="52">
        <f>'[21]TR'!$AC173</f>
        <v>4069.3</v>
      </c>
      <c r="E48" s="74">
        <f>IF(OR(G17="",G17=0),"",C48/G17)</f>
        <v>0.8561833333333334</v>
      </c>
      <c r="F48" s="74">
        <f t="shared" si="8"/>
        <v>0.8802673704248507</v>
      </c>
      <c r="G48" s="267">
        <f t="shared" si="9"/>
        <v>-2.4084037091517296</v>
      </c>
      <c r="H48" s="238">
        <f t="shared" si="10"/>
        <v>0.5555555555555556</v>
      </c>
    </row>
    <row r="49" spans="2:8" ht="12">
      <c r="B49" s="200" t="s">
        <v>12</v>
      </c>
      <c r="C49" s="52">
        <f>'[22]TR'!$AI174</f>
        <v>28425.1</v>
      </c>
      <c r="D49" s="52">
        <f>'[21]TR'!$AC174</f>
        <v>28803.5</v>
      </c>
      <c r="E49" s="74">
        <f t="shared" si="8"/>
        <v>0.9169387096774193</v>
      </c>
      <c r="F49" s="74">
        <f t="shared" si="8"/>
        <v>0.8905911817450992</v>
      </c>
      <c r="G49" s="267">
        <f t="shared" si="9"/>
        <v>2.634752793232009</v>
      </c>
      <c r="H49" s="238">
        <f t="shared" si="10"/>
        <v>0.3036238981390793</v>
      </c>
    </row>
    <row r="50" spans="2:8" ht="12">
      <c r="B50" s="200" t="s">
        <v>14</v>
      </c>
      <c r="C50" s="52">
        <f>'[22]TR'!$AI175</f>
        <v>2123.2</v>
      </c>
      <c r="D50" s="52">
        <f>'[21]TR'!$AC175</f>
        <v>2524.4</v>
      </c>
      <c r="E50" s="74">
        <f t="shared" si="8"/>
        <v>0.8666122448979591</v>
      </c>
      <c r="F50" s="74">
        <f t="shared" si="8"/>
        <v>0.9256040772925603</v>
      </c>
      <c r="G50" s="267">
        <f t="shared" si="9"/>
        <v>-5.899183239460126</v>
      </c>
      <c r="H50" s="238">
        <f t="shared" si="10"/>
        <v>0.1821561338289963</v>
      </c>
    </row>
    <row r="51" spans="2:8" ht="12">
      <c r="B51" s="200" t="s">
        <v>27</v>
      </c>
      <c r="C51" s="52">
        <f>'[22]TR'!$AI176</f>
        <v>18379.8</v>
      </c>
      <c r="D51" s="52">
        <f>'[21]TR'!$AC176</f>
        <v>13359.9</v>
      </c>
      <c r="E51" s="74">
        <f t="shared" si="8"/>
        <v>0.8548744186046511</v>
      </c>
      <c r="F51" s="74">
        <f t="shared" si="8"/>
        <v>0.9149989726731046</v>
      </c>
      <c r="G51" s="267">
        <f t="shared" si="9"/>
        <v>-6.012455406845351</v>
      </c>
      <c r="H51" s="238">
        <f t="shared" si="10"/>
        <v>0.587431693989071</v>
      </c>
    </row>
    <row r="52" spans="2:8" ht="12">
      <c r="B52" s="200" t="s">
        <v>15</v>
      </c>
      <c r="C52" s="52">
        <f>'[22]TR'!$AI177</f>
        <v>21927.6</v>
      </c>
      <c r="D52" s="52">
        <f>'[21]TR'!$AC177</f>
        <v>24157.4</v>
      </c>
      <c r="E52" s="74">
        <f t="shared" si="8"/>
        <v>0.877104</v>
      </c>
      <c r="F52" s="74">
        <f t="shared" si="8"/>
        <v>0.8453116197367916</v>
      </c>
      <c r="G52" s="267">
        <f t="shared" si="9"/>
        <v>3.179238026320841</v>
      </c>
      <c r="H52" s="238">
        <f t="shared" si="10"/>
        <v>0.4098360655737705</v>
      </c>
    </row>
    <row r="53" spans="2:8" ht="12">
      <c r="B53" s="200" t="s">
        <v>29</v>
      </c>
      <c r="C53" s="52">
        <f>'[22]TR'!$AI178</f>
        <v>2037.6</v>
      </c>
      <c r="D53" s="52">
        <f>'[21]TR'!$AC178</f>
        <v>1715.9</v>
      </c>
      <c r="E53" s="74">
        <f t="shared" si="8"/>
        <v>0.9702857142857142</v>
      </c>
      <c r="F53" s="74">
        <f t="shared" si="8"/>
        <v>0.9667042253521128</v>
      </c>
      <c r="G53" s="267">
        <f t="shared" si="9"/>
        <v>0.358148893360144</v>
      </c>
      <c r="H53" s="238">
        <f t="shared" si="10"/>
        <v>0.23333333333333334</v>
      </c>
    </row>
    <row r="54" spans="2:8" ht="12">
      <c r="B54" s="200" t="s">
        <v>16</v>
      </c>
      <c r="C54" s="52">
        <f>'[22]TR'!$AI179</f>
        <v>213072.8</v>
      </c>
      <c r="D54" s="52">
        <f>'[21]TR'!$AC179</f>
        <v>244260.6</v>
      </c>
      <c r="E54" s="74">
        <f>IF(OR(G23="",G23=0),"",C54/G23)</f>
        <v>0.9894255862549338</v>
      </c>
      <c r="F54" s="74">
        <f t="shared" si="8"/>
        <v>0.9712004351425307</v>
      </c>
      <c r="G54" s="267">
        <f t="shared" si="9"/>
        <v>1.8225151112403082</v>
      </c>
      <c r="H54" s="238">
        <f t="shared" si="10"/>
        <v>0.7363173532921438</v>
      </c>
    </row>
    <row r="55" spans="2:8" ht="12">
      <c r="B55" s="200" t="s">
        <v>17</v>
      </c>
      <c r="C55" s="52">
        <f>'[22]TR'!$AI180</f>
        <v>145159.6</v>
      </c>
      <c r="D55" s="52">
        <f>'[21]TR'!$AC180</f>
        <v>98012.6</v>
      </c>
      <c r="E55" s="74">
        <f t="shared" si="8"/>
        <v>0.8538800000000001</v>
      </c>
      <c r="F55" s="74">
        <f t="shared" si="8"/>
        <v>0.8476582127953991</v>
      </c>
      <c r="G55" s="267">
        <f t="shared" si="9"/>
        <v>0.6221787204600981</v>
      </c>
      <c r="H55" s="238">
        <f t="shared" si="10"/>
        <v>0.535382483544862</v>
      </c>
    </row>
    <row r="56" spans="2:8" ht="12">
      <c r="B56" s="200" t="s">
        <v>18</v>
      </c>
      <c r="C56" s="52">
        <f>'[22]TR'!$AI181</f>
        <v>59081.6</v>
      </c>
      <c r="D56" s="52">
        <f>'[21]TR'!$AC181</f>
        <v>53193.7</v>
      </c>
      <c r="E56" s="74">
        <f t="shared" si="8"/>
        <v>0.8562550724637681</v>
      </c>
      <c r="F56" s="74">
        <f t="shared" si="8"/>
        <v>0.7849499018696415</v>
      </c>
      <c r="G56" s="267">
        <f t="shared" si="9"/>
        <v>7.1305170594126555</v>
      </c>
      <c r="H56" s="238">
        <f t="shared" si="10"/>
        <v>0.49640287769784175</v>
      </c>
    </row>
    <row r="57" spans="2:8" ht="12">
      <c r="B57" s="200" t="s">
        <v>19</v>
      </c>
      <c r="C57" s="52">
        <f>'[22]TR'!$AI182</f>
        <v>3427.7</v>
      </c>
      <c r="D57" s="52">
        <f>'[21]TR'!$AC182</f>
        <v>3532.4</v>
      </c>
      <c r="E57" s="74">
        <f t="shared" si="8"/>
        <v>0.7790227272727273</v>
      </c>
      <c r="F57" s="74">
        <f t="shared" si="8"/>
        <v>0.7715022059144716</v>
      </c>
      <c r="G57" s="267">
        <f t="shared" si="9"/>
        <v>0.752052135825565</v>
      </c>
      <c r="H57" s="238">
        <f t="shared" si="10"/>
        <v>0.4700854700854701</v>
      </c>
    </row>
    <row r="58" spans="2:8" ht="12">
      <c r="B58" s="200" t="s">
        <v>20</v>
      </c>
      <c r="C58" s="52">
        <f>'[22]TR'!$AI183</f>
        <v>49459.4</v>
      </c>
      <c r="D58" s="52">
        <f>'[21]TR'!$AC183</f>
        <v>32714</v>
      </c>
      <c r="E58" s="74">
        <f t="shared" si="8"/>
        <v>0.8832035714285714</v>
      </c>
      <c r="F58" s="74">
        <f t="shared" si="8"/>
        <v>0.8530800743713509</v>
      </c>
      <c r="G58" s="267">
        <f t="shared" si="9"/>
        <v>3.0123497057220505</v>
      </c>
      <c r="H58" s="238">
        <f t="shared" si="10"/>
        <v>0.39310659506510826</v>
      </c>
    </row>
    <row r="59" spans="2:8" ht="12">
      <c r="B59" s="200" t="s">
        <v>21</v>
      </c>
      <c r="C59" s="52">
        <f>'[22]TR'!$AI184</f>
        <v>2304.1</v>
      </c>
      <c r="D59" s="52">
        <f>'[21]TR'!$AC184</f>
        <v>2233.5</v>
      </c>
      <c r="E59" s="74">
        <f t="shared" si="8"/>
        <v>0.8861923076923076</v>
      </c>
      <c r="F59" s="74">
        <f t="shared" si="8"/>
        <v>0.7948964339098867</v>
      </c>
      <c r="G59" s="267">
        <f t="shared" si="9"/>
        <v>9.129587378242087</v>
      </c>
      <c r="H59" s="238">
        <f>IF(E28="","",(G28/E28))</f>
        <v>0.5024620641141594</v>
      </c>
    </row>
    <row r="60" spans="2:8" ht="12">
      <c r="B60" s="200" t="s">
        <v>30</v>
      </c>
      <c r="C60" s="52">
        <f>'[22]TR'!$AI185</f>
        <v>20042.2</v>
      </c>
      <c r="D60" s="52">
        <f>'[21]TR'!$AC185</f>
        <v>19343.1</v>
      </c>
      <c r="E60" s="74">
        <f t="shared" si="8"/>
        <v>0.8316265560165975</v>
      </c>
      <c r="F60" s="74">
        <f t="shared" si="8"/>
        <v>0.8867083820394691</v>
      </c>
      <c r="G60" s="267">
        <f t="shared" si="9"/>
        <v>-5.508182602287159</v>
      </c>
      <c r="H60" s="238">
        <f>IF(E29="","",(G29/E29))</f>
        <v>0.4730127576054956</v>
      </c>
    </row>
    <row r="61" spans="2:8" ht="12">
      <c r="B61" s="200" t="s">
        <v>22</v>
      </c>
      <c r="C61" s="52">
        <f>'[22]TR'!$AI186</f>
        <v>48463.3</v>
      </c>
      <c r="D61" s="52">
        <f>'[21]TR'!$AC186</f>
        <v>46248</v>
      </c>
      <c r="E61" s="74">
        <f t="shared" si="8"/>
        <v>0.9692660000000001</v>
      </c>
      <c r="F61" s="74">
        <f t="shared" si="8"/>
        <v>0.7840424774440297</v>
      </c>
      <c r="G61" s="267">
        <f t="shared" si="9"/>
        <v>18.522352255597042</v>
      </c>
      <c r="H61" s="238">
        <f t="shared" si="10"/>
        <v>0.2583592123144335</v>
      </c>
    </row>
    <row r="62" spans="2:8" ht="12">
      <c r="B62" s="200" t="s">
        <v>23</v>
      </c>
      <c r="C62" s="52">
        <f>'[22]TR'!$AI187</f>
        <v>2040.7</v>
      </c>
      <c r="D62" s="52">
        <f>'[21]TR'!$AC187</f>
        <v>2189.1</v>
      </c>
      <c r="E62" s="74">
        <f t="shared" si="8"/>
        <v>0.9069777777777778</v>
      </c>
      <c r="F62" s="74">
        <f>IF(OR(H31="",H31=0),"",D62/H31)</f>
        <v>0.9078881884538819</v>
      </c>
      <c r="G62" s="267">
        <f>IF(OR(E62="",E62=0),"",(E62-F62)*100)</f>
        <v>-0.09104106761040898</v>
      </c>
      <c r="H62" s="238">
        <f t="shared" si="10"/>
        <v>0.07953340402969247</v>
      </c>
    </row>
    <row r="63" spans="2:8" ht="12">
      <c r="B63" s="149"/>
      <c r="C63" s="52"/>
      <c r="D63" s="52"/>
      <c r="E63" s="268"/>
      <c r="F63" s="74">
        <f>IF(OR(H32="",H32=0),"",D63/H32)</f>
      </c>
      <c r="G63" s="267"/>
      <c r="H63" s="238"/>
    </row>
    <row r="64" spans="2:8" ht="12.75" thickBot="1">
      <c r="B64" s="269" t="s">
        <v>24</v>
      </c>
      <c r="C64" s="270">
        <f>IF(SUM(C43:C62)=0,"",SUM(C43:C62))</f>
        <v>736936.6999999998</v>
      </c>
      <c r="D64" s="270">
        <f>IF(SUM(D43:D62)=0,"",SUM(D43:D62))</f>
        <v>686745.7999999999</v>
      </c>
      <c r="E64" s="271">
        <f>IF(OR(G33="",G33=0),"",C64/G33)</f>
        <v>0.8976633168889699</v>
      </c>
      <c r="F64" s="272">
        <f>IF(OR(H33="",H33=0),"",D64/H33)</f>
        <v>0.8762291206114592</v>
      </c>
      <c r="G64" s="273">
        <f>IF(OR(E64="",E64=0),"",(E64-F64)*100)</f>
        <v>2.1434196277510753</v>
      </c>
      <c r="H64" s="274">
        <f>IF(E33="","",(G33/E33))</f>
        <v>0.4071743389431983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7" sqref="B7"/>
      <selection pane="topRight" activeCell="B1" sqref="A1:IV16384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123" t="s">
        <v>63</v>
      </c>
    </row>
    <row r="2" spans="1:5" ht="12" thickBot="1">
      <c r="A2" s="23">
        <v>18512</v>
      </c>
      <c r="B2" s="125"/>
      <c r="E2" s="126"/>
    </row>
    <row r="3" ht="15" customHeight="1" hidden="1">
      <c r="A3" s="23">
        <v>31465</v>
      </c>
    </row>
    <row r="4" spans="1:5" s="39" customFormat="1" ht="15" customHeight="1" hidden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64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21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L8" s="142" t="s">
        <v>66</v>
      </c>
      <c r="M8" s="143" t="s">
        <v>67</v>
      </c>
      <c r="N8" s="144" t="s">
        <v>0</v>
      </c>
      <c r="O8" s="145"/>
      <c r="P8" s="146" t="s">
        <v>1</v>
      </c>
      <c r="Q8" s="147"/>
      <c r="R8" s="139" t="s">
        <v>44</v>
      </c>
      <c r="S8" s="148" t="s">
        <v>68</v>
      </c>
      <c r="T8" s="148" t="s">
        <v>69</v>
      </c>
      <c r="U8" s="148" t="s">
        <v>70</v>
      </c>
    </row>
    <row r="9" spans="1:21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L9" s="157" t="s">
        <v>72</v>
      </c>
      <c r="M9" s="158" t="s">
        <v>73</v>
      </c>
      <c r="N9" s="159" t="s">
        <v>74</v>
      </c>
      <c r="O9" s="160"/>
      <c r="P9" s="161"/>
      <c r="Q9" s="162"/>
      <c r="R9" s="153" t="s">
        <v>50</v>
      </c>
      <c r="S9" s="163" t="s">
        <v>75</v>
      </c>
      <c r="T9" s="163" t="s">
        <v>75</v>
      </c>
      <c r="U9" s="163" t="s">
        <v>75</v>
      </c>
    </row>
    <row r="10" spans="1:21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70" t="s">
        <v>80</v>
      </c>
      <c r="M10" s="170" t="s">
        <v>80</v>
      </c>
      <c r="N10" s="159" t="s">
        <v>81</v>
      </c>
      <c r="O10" s="171" t="s">
        <v>2</v>
      </c>
      <c r="P10" s="172" t="s">
        <v>3</v>
      </c>
      <c r="Q10" s="171" t="s">
        <v>4</v>
      </c>
      <c r="R10" s="162" t="s">
        <v>76</v>
      </c>
      <c r="S10" s="163" t="s">
        <v>82</v>
      </c>
      <c r="T10" s="173" t="s">
        <v>83</v>
      </c>
      <c r="U10" s="173" t="s">
        <v>84</v>
      </c>
    </row>
    <row r="11" spans="1:21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3"/>
      <c r="N11" s="184"/>
      <c r="O11" s="179" t="s">
        <v>5</v>
      </c>
      <c r="P11" s="176" t="s">
        <v>6</v>
      </c>
      <c r="Q11" s="179" t="s">
        <v>7</v>
      </c>
      <c r="R11" s="179" t="s">
        <v>85</v>
      </c>
      <c r="S11" s="185"/>
      <c r="T11" s="186"/>
      <c r="U11" s="186"/>
    </row>
    <row r="12" spans="1:21" ht="13.5" customHeight="1">
      <c r="A12" s="23">
        <v>60665</v>
      </c>
      <c r="B12" s="187" t="s">
        <v>8</v>
      </c>
      <c r="C12" s="188">
        <f>IF(ISERROR('[59]Récolte_N'!$F$9)=TRUE,"",'[59]Récolte_N'!$F$9)</f>
        <v>98650</v>
      </c>
      <c r="D12" s="188">
        <f aca="true" t="shared" si="0" ref="D12:D31">IF(OR(C12="",C12=0),"",(E12/C12)*10)</f>
        <v>51.738469336036495</v>
      </c>
      <c r="E12" s="189">
        <f>IF(ISERROR('[59]Récolte_N'!$H$9)=TRUE,"",'[59]Récolte_N'!$H$9)</f>
        <v>510400</v>
      </c>
      <c r="F12" s="189">
        <f>Q12</f>
        <v>631000</v>
      </c>
      <c r="G12" s="190">
        <f>IF(ISERROR('[59]Récolte_N'!$I$9)=TRUE,"",'[59]Récolte_N'!$I$9)</f>
        <v>433000</v>
      </c>
      <c r="H12" s="190">
        <f>R12</f>
        <v>552467.4</v>
      </c>
      <c r="I12" s="191">
        <f>IF(OR(H12=0,H12=""),"",(G12/H12)-1)</f>
        <v>-0.2162433475712775</v>
      </c>
      <c r="J12" s="192">
        <f>E12-G12</f>
        <v>77400</v>
      </c>
      <c r="K12" s="193">
        <f>Q12-H12</f>
        <v>78532.59999999998</v>
      </c>
      <c r="L12" s="194">
        <f>J12/K12-1</f>
        <v>-0.014422036198979526</v>
      </c>
      <c r="M12" s="195">
        <f>G12-H12</f>
        <v>-119467.40000000002</v>
      </c>
      <c r="N12" s="196" t="s">
        <v>8</v>
      </c>
      <c r="O12" s="188">
        <f>IF(ISERROR('[1]Récolte_N'!$F$9)=TRUE,"",'[1]Récolte_N'!$F$9)</f>
        <v>109200</v>
      </c>
      <c r="P12" s="188">
        <f aca="true" t="shared" si="1" ref="P12:P19">IF(OR(O12="",O12=0),"",(Q12/O12)*10)</f>
        <v>57.78388278388278</v>
      </c>
      <c r="Q12" s="189">
        <f>IF(ISERROR('[1]Récolte_N'!$H$9)=TRUE,"",'[1]Récolte_N'!$H$9)</f>
        <v>631000</v>
      </c>
      <c r="R12" s="190">
        <f>'[21]BT'!$AI168</f>
        <v>552467.4</v>
      </c>
      <c r="S12" s="197">
        <f>E12-Q12</f>
        <v>-120600</v>
      </c>
      <c r="T12" s="198">
        <f aca="true" t="shared" si="2" ref="T12:U27">C12-O12</f>
        <v>-10550</v>
      </c>
      <c r="U12" s="199">
        <f t="shared" si="2"/>
        <v>-6.045413447846286</v>
      </c>
    </row>
    <row r="13" spans="1:21" ht="13.5" customHeight="1">
      <c r="A13" s="23">
        <v>7280</v>
      </c>
      <c r="B13" s="200" t="s">
        <v>31</v>
      </c>
      <c r="C13" s="188">
        <f>IF(ISERROR('[60]Récolte_N'!$F$9)=TRUE,"",'[60]Récolte_N'!$F$9)</f>
        <v>138250</v>
      </c>
      <c r="D13" s="188">
        <f t="shared" si="0"/>
        <v>62.549367088607596</v>
      </c>
      <c r="E13" s="189">
        <f>IF(ISERROR('[60]Récolte_N'!$H$9)=TRUE,"",'[60]Récolte_N'!$H$9)</f>
        <v>864745</v>
      </c>
      <c r="F13" s="189">
        <f>Q13</f>
        <v>872041</v>
      </c>
      <c r="G13" s="190">
        <f>IF(ISERROR('[60]Récolte_N'!$I$9)=TRUE,"",'[60]Récolte_N'!$I$9)</f>
        <v>612000</v>
      </c>
      <c r="H13" s="190">
        <f>R13</f>
        <v>627778.2</v>
      </c>
      <c r="I13" s="191">
        <f>IF(OR(H13=0,H13=""),"",(G13/H13)-1)</f>
        <v>-0.02513339902532452</v>
      </c>
      <c r="J13" s="192">
        <f aca="true" t="shared" si="3" ref="J13:J31">E13-G13</f>
        <v>252745</v>
      </c>
      <c r="K13" s="193">
        <f>Q13-H13</f>
        <v>244262.80000000005</v>
      </c>
      <c r="L13" s="201">
        <f>J13/K13-1</f>
        <v>0.03472571345288733</v>
      </c>
      <c r="M13" s="202">
        <f aca="true" t="shared" si="4" ref="M13:M31">G13-H13</f>
        <v>-15778.199999999953</v>
      </c>
      <c r="N13" s="203" t="s">
        <v>31</v>
      </c>
      <c r="O13" s="188">
        <f>IF(ISERROR('[2]Récolte_N'!$F$9)=TRUE,"",'[2]Récolte_N'!$F$9)</f>
        <v>139200</v>
      </c>
      <c r="P13" s="188">
        <f t="shared" si="1"/>
        <v>62.64662356321839</v>
      </c>
      <c r="Q13" s="189">
        <f>IF(ISERROR('[2]Récolte_N'!$H$9)=TRUE,"",'[2]Récolte_N'!$H$9)</f>
        <v>872041</v>
      </c>
      <c r="R13" s="190">
        <f>'[21]BT'!$AI169</f>
        <v>627778.2</v>
      </c>
      <c r="S13" s="197">
        <f>E13-Q13</f>
        <v>-7296</v>
      </c>
      <c r="T13" s="204">
        <f t="shared" si="2"/>
        <v>-950</v>
      </c>
      <c r="U13" s="205">
        <f t="shared" si="2"/>
        <v>-0.0972564746107949</v>
      </c>
    </row>
    <row r="14" spans="1:21" ht="13.5" customHeight="1">
      <c r="A14" s="23">
        <v>17376</v>
      </c>
      <c r="B14" s="200" t="s">
        <v>9</v>
      </c>
      <c r="C14" s="188">
        <f>IF(ISERROR('[61]Récolte_N'!$F$9)=TRUE,"",'[61]Récolte_N'!$F$9)</f>
        <v>301100</v>
      </c>
      <c r="D14" s="188">
        <f t="shared" si="0"/>
        <v>62.069412155430086</v>
      </c>
      <c r="E14" s="189">
        <f>IF(ISERROR('[61]Récolte_N'!$H$9)=TRUE,"",'[61]Récolte_N'!$H$9)</f>
        <v>1868910</v>
      </c>
      <c r="F14" s="206">
        <f>Q14</f>
        <v>2079250</v>
      </c>
      <c r="G14" s="190">
        <f>IF(ISERROR('[61]Récolte_N'!$I$9)=TRUE,"",'[61]Récolte_N'!$I$9)</f>
        <v>1770000</v>
      </c>
      <c r="H14" s="207">
        <f>R14</f>
        <v>1996908.1</v>
      </c>
      <c r="I14" s="191">
        <f aca="true" t="shared" si="5" ref="I14:I31">IF(OR(H14=0,H14=""),"",(G14/H14)-1)</f>
        <v>-0.11362971585923265</v>
      </c>
      <c r="J14" s="192">
        <f>E14-G14</f>
        <v>98910</v>
      </c>
      <c r="K14" s="208">
        <f>Q14-H14</f>
        <v>82341.8999999999</v>
      </c>
      <c r="L14" s="201">
        <f aca="true" t="shared" si="6" ref="L14:L31">J14/K14-1</f>
        <v>0.20121104808123347</v>
      </c>
      <c r="M14" s="202">
        <f t="shared" si="4"/>
        <v>-226908.1000000001</v>
      </c>
      <c r="N14" s="159" t="s">
        <v>9</v>
      </c>
      <c r="O14" s="188">
        <f>IF(ISERROR('[3]Récolte_N'!$F$9)=TRUE,"",'[3]Récolte_N'!$F$9)</f>
        <v>317700</v>
      </c>
      <c r="P14" s="188">
        <f t="shared" si="1"/>
        <v>65.44696254327982</v>
      </c>
      <c r="Q14" s="189">
        <f>IF(ISERROR('[3]Récolte_N'!$H$9)=TRUE,"",'[3]Récolte_N'!$H$9)</f>
        <v>2079250</v>
      </c>
      <c r="R14" s="190">
        <f>'[21]BT'!$AI170</f>
        <v>1996908.1</v>
      </c>
      <c r="S14" s="197">
        <f>E14-Q14</f>
        <v>-210340</v>
      </c>
      <c r="T14" s="204">
        <f t="shared" si="2"/>
        <v>-16600</v>
      </c>
      <c r="U14" s="205">
        <f t="shared" si="2"/>
        <v>-3.3775503878497375</v>
      </c>
    </row>
    <row r="15" spans="1:21" ht="13.5" customHeight="1">
      <c r="A15" s="23">
        <v>26391</v>
      </c>
      <c r="B15" s="200" t="s">
        <v>28</v>
      </c>
      <c r="C15" s="188">
        <f>IF(ISERROR('[62]Récolte_N'!$F$9)=TRUE,"",'[62]Récolte_N'!$F$9)</f>
        <v>62300</v>
      </c>
      <c r="D15" s="188">
        <f t="shared" si="0"/>
        <v>68</v>
      </c>
      <c r="E15" s="189">
        <f>IF(ISERROR('[62]Récolte_N'!$H$9)=TRUE,"",'[62]Récolte_N'!$H$9)</f>
        <v>423640</v>
      </c>
      <c r="F15" s="206">
        <f aca="true" t="shared" si="7" ref="F15:F30">Q15</f>
        <v>417690</v>
      </c>
      <c r="G15" s="190">
        <f>IF(ISERROR('[62]Récolte_N'!$I$9)=TRUE,"",'[62]Récolte_N'!$I$9)</f>
        <v>390000</v>
      </c>
      <c r="H15" s="207">
        <f aca="true" t="shared" si="8" ref="H15:H30">R15</f>
        <v>380837.4</v>
      </c>
      <c r="I15" s="191">
        <f t="shared" si="5"/>
        <v>0.02405908663382328</v>
      </c>
      <c r="J15" s="192">
        <f>E15-G15</f>
        <v>33640</v>
      </c>
      <c r="K15" s="208">
        <f aca="true" t="shared" si="9" ref="K15:K30">Q15-H15</f>
        <v>36852.59999999998</v>
      </c>
      <c r="L15" s="201">
        <f t="shared" si="6"/>
        <v>-0.08717431063208503</v>
      </c>
      <c r="M15" s="202">
        <f t="shared" si="4"/>
        <v>9162.599999999977</v>
      </c>
      <c r="N15" s="159" t="s">
        <v>28</v>
      </c>
      <c r="O15" s="188">
        <f>IF(ISERROR('[4]Récolte_N'!$F$9)=TRUE,"",'[4]Récolte_N'!$F$9)</f>
        <v>66300</v>
      </c>
      <c r="P15" s="188">
        <f t="shared" si="1"/>
        <v>63</v>
      </c>
      <c r="Q15" s="189">
        <f>IF(ISERROR('[4]Récolte_N'!$H$9)=TRUE,"",'[4]Récolte_N'!$H$9)</f>
        <v>417690</v>
      </c>
      <c r="R15" s="190">
        <f>'[21]BT'!$AI171</f>
        <v>380837.4</v>
      </c>
      <c r="S15" s="197">
        <f aca="true" t="shared" si="10" ref="S15:S30">E15-Q15</f>
        <v>5950</v>
      </c>
      <c r="T15" s="204">
        <f t="shared" si="2"/>
        <v>-4000</v>
      </c>
      <c r="U15" s="205">
        <f t="shared" si="2"/>
        <v>5</v>
      </c>
    </row>
    <row r="16" spans="1:21" ht="13.5" customHeight="1">
      <c r="A16" s="23">
        <v>19136</v>
      </c>
      <c r="B16" s="200" t="s">
        <v>10</v>
      </c>
      <c r="C16" s="188">
        <f>IF(ISERROR('[63]Récolte_N'!$F$9)=TRUE,"",'[63]Récolte_N'!$F$9)</f>
        <v>295500</v>
      </c>
      <c r="D16" s="188">
        <f t="shared" si="0"/>
        <v>88</v>
      </c>
      <c r="E16" s="189">
        <f>IF(ISERROR('[63]Récolte_N'!$H$9)=TRUE,"",'[63]Récolte_N'!$H$9)</f>
        <v>2600400</v>
      </c>
      <c r="F16" s="206">
        <f t="shared" si="7"/>
        <v>2520000</v>
      </c>
      <c r="G16" s="190">
        <f>IF(ISERROR('[63]Récolte_N'!$I$9)=TRUE,"",'[63]Récolte_N'!$I$9)</f>
        <v>2540000</v>
      </c>
      <c r="H16" s="207">
        <f t="shared" si="8"/>
        <v>2457114.5</v>
      </c>
      <c r="I16" s="191">
        <f t="shared" si="5"/>
        <v>0.033732860230974104</v>
      </c>
      <c r="J16" s="192">
        <f t="shared" si="3"/>
        <v>60400</v>
      </c>
      <c r="K16" s="208">
        <f t="shared" si="9"/>
        <v>62885.5</v>
      </c>
      <c r="L16" s="201">
        <f t="shared" si="6"/>
        <v>-0.039524214644075295</v>
      </c>
      <c r="M16" s="202">
        <f t="shared" si="4"/>
        <v>82885.5</v>
      </c>
      <c r="N16" s="159" t="s">
        <v>10</v>
      </c>
      <c r="O16" s="188">
        <f>IF(ISERROR('[5]Récolte_N'!$F$9)=TRUE,"",'[5]Récolte_N'!$F$9)</f>
        <v>283000</v>
      </c>
      <c r="P16" s="188">
        <f t="shared" si="1"/>
        <v>89.04593639575971</v>
      </c>
      <c r="Q16" s="189">
        <f>IF(ISERROR('[5]Récolte_N'!$H$9)=TRUE,"",'[5]Récolte_N'!$H$9)</f>
        <v>2520000</v>
      </c>
      <c r="R16" s="190">
        <f>'[21]BT'!$AI172</f>
        <v>2457114.5</v>
      </c>
      <c r="S16" s="197">
        <f t="shared" si="10"/>
        <v>80400</v>
      </c>
      <c r="T16" s="204">
        <f t="shared" si="2"/>
        <v>12500</v>
      </c>
      <c r="U16" s="205">
        <f t="shared" si="2"/>
        <v>-1.0459363957597105</v>
      </c>
    </row>
    <row r="17" spans="1:21" ht="13.5" customHeight="1">
      <c r="A17" s="23">
        <v>1790</v>
      </c>
      <c r="B17" s="200" t="s">
        <v>11</v>
      </c>
      <c r="C17" s="188">
        <f>IF(ISERROR('[64]Récolte_N'!$F$9)=TRUE,"",'[64]Récolte_N'!$F$9)</f>
        <v>552400</v>
      </c>
      <c r="D17" s="188">
        <f t="shared" si="0"/>
        <v>91.45546705286024</v>
      </c>
      <c r="E17" s="189">
        <f>IF(ISERROR('[64]Récolte_N'!$H$9)=TRUE,"",'[64]Récolte_N'!$H$9)</f>
        <v>5052000</v>
      </c>
      <c r="F17" s="206">
        <f t="shared" si="7"/>
        <v>4956960</v>
      </c>
      <c r="G17" s="190">
        <f>IF(ISERROR('[64]Récolte_N'!$I$9)=TRUE,"",'[64]Récolte_N'!$I$9)</f>
        <v>4700000</v>
      </c>
      <c r="H17" s="207">
        <f t="shared" si="8"/>
        <v>4673562.5</v>
      </c>
      <c r="I17" s="191">
        <f t="shared" si="5"/>
        <v>0.0056568196103079504</v>
      </c>
      <c r="J17" s="192">
        <f t="shared" si="3"/>
        <v>352000</v>
      </c>
      <c r="K17" s="208">
        <f t="shared" si="9"/>
        <v>283397.5</v>
      </c>
      <c r="L17" s="201">
        <f t="shared" si="6"/>
        <v>0.24207164847960905</v>
      </c>
      <c r="M17" s="202">
        <f t="shared" si="4"/>
        <v>26437.5</v>
      </c>
      <c r="N17" s="159" t="s">
        <v>11</v>
      </c>
      <c r="O17" s="188">
        <f>IF(ISERROR('[6]Récolte_N'!$F$9)=TRUE,"",'[6]Récolte_N'!$F$9)</f>
        <v>546000</v>
      </c>
      <c r="P17" s="188">
        <f t="shared" si="1"/>
        <v>90.78681318681319</v>
      </c>
      <c r="Q17" s="189">
        <f>IF(ISERROR('[6]Récolte_N'!$H$9)=TRUE,"",'[6]Récolte_N'!$H$9)</f>
        <v>4956960</v>
      </c>
      <c r="R17" s="190">
        <f>'[21]BT'!$AI173</f>
        <v>4673562.5</v>
      </c>
      <c r="S17" s="197">
        <f t="shared" si="10"/>
        <v>95040</v>
      </c>
      <c r="T17" s="204">
        <f t="shared" si="2"/>
        <v>6400</v>
      </c>
      <c r="U17" s="205">
        <f t="shared" si="2"/>
        <v>0.6686538660470518</v>
      </c>
    </row>
    <row r="18" spans="1:21" ht="13.5" customHeight="1">
      <c r="A18" s="23" t="s">
        <v>13</v>
      </c>
      <c r="B18" s="200" t="s">
        <v>12</v>
      </c>
      <c r="C18" s="188">
        <f>IF(ISERROR('[65]Récolte_N'!$F$9)=TRUE,"",'[65]Récolte_N'!$F$9)</f>
        <v>105800</v>
      </c>
      <c r="D18" s="188">
        <f t="shared" si="0"/>
        <v>59.38563327032136</v>
      </c>
      <c r="E18" s="189">
        <f>IF(ISERROR('[65]Récolte_N'!$H$9)=TRUE,"",'[65]Récolte_N'!$H$9)</f>
        <v>628300</v>
      </c>
      <c r="F18" s="206">
        <f t="shared" si="7"/>
        <v>705000</v>
      </c>
      <c r="G18" s="190">
        <f>IF(ISERROR('[65]Récolte_N'!$I$9)=TRUE,"",'[65]Récolte_N'!$I$9)</f>
        <v>560000</v>
      </c>
      <c r="H18" s="207">
        <f t="shared" si="8"/>
        <v>584148.3</v>
      </c>
      <c r="I18" s="191">
        <f t="shared" si="5"/>
        <v>-0.0413393311253325</v>
      </c>
      <c r="J18" s="192">
        <f t="shared" si="3"/>
        <v>68300</v>
      </c>
      <c r="K18" s="208">
        <f t="shared" si="9"/>
        <v>120851.69999999995</v>
      </c>
      <c r="L18" s="201">
        <f t="shared" si="6"/>
        <v>-0.43484452432195797</v>
      </c>
      <c r="M18" s="202">
        <f t="shared" si="4"/>
        <v>-24148.300000000047</v>
      </c>
      <c r="N18" s="159" t="s">
        <v>12</v>
      </c>
      <c r="O18" s="188">
        <f>IF(ISERROR('[7]Récolte_N'!$F$9)=TRUE,"",'[7]Récolte_N'!$F$9)</f>
        <v>118875</v>
      </c>
      <c r="P18" s="188">
        <f t="shared" si="1"/>
        <v>59.305993690851736</v>
      </c>
      <c r="Q18" s="189">
        <f>IF(ISERROR('[7]Récolte_N'!$H$9)=TRUE,"",'[7]Récolte_N'!$H$9)</f>
        <v>705000</v>
      </c>
      <c r="R18" s="190">
        <f>'[21]BT'!$AI174</f>
        <v>584148.3</v>
      </c>
      <c r="S18" s="197">
        <f t="shared" si="10"/>
        <v>-76700</v>
      </c>
      <c r="T18" s="204">
        <f t="shared" si="2"/>
        <v>-13075</v>
      </c>
      <c r="U18" s="205">
        <f t="shared" si="2"/>
        <v>0.07963957946962097</v>
      </c>
    </row>
    <row r="19" spans="1:21" ht="13.5" customHeight="1">
      <c r="A19" s="23" t="s">
        <v>13</v>
      </c>
      <c r="B19" s="200" t="s">
        <v>14</v>
      </c>
      <c r="C19" s="188">
        <f>IF(ISERROR('[66]Récolte_N'!$F$9)=TRUE,"",'[66]Récolte_N'!$F$9)</f>
        <v>10200</v>
      </c>
      <c r="D19" s="188">
        <f t="shared" si="0"/>
        <v>37.84313725490196</v>
      </c>
      <c r="E19" s="189">
        <f>IF(ISERROR('[66]Récolte_N'!$H$9)=TRUE,"",'[66]Récolte_N'!$H$9)</f>
        <v>38600</v>
      </c>
      <c r="F19" s="206">
        <f t="shared" si="7"/>
        <v>36800</v>
      </c>
      <c r="G19" s="190">
        <f>IF(ISERROR('[66]Récolte_N'!$I$9)=TRUE,"",'[66]Récolte_N'!$I$9)</f>
        <v>31700</v>
      </c>
      <c r="H19" s="207">
        <f t="shared" si="8"/>
        <v>35621.9</v>
      </c>
      <c r="I19" s="191">
        <f t="shared" si="5"/>
        <v>-0.11009800151030691</v>
      </c>
      <c r="J19" s="192">
        <f t="shared" si="3"/>
        <v>6900</v>
      </c>
      <c r="K19" s="208">
        <f t="shared" si="9"/>
        <v>1178.0999999999985</v>
      </c>
      <c r="L19" s="201">
        <f t="shared" si="6"/>
        <v>4.8568882098293935</v>
      </c>
      <c r="M19" s="202">
        <f t="shared" si="4"/>
        <v>-3921.9000000000015</v>
      </c>
      <c r="N19" s="159" t="s">
        <v>14</v>
      </c>
      <c r="O19" s="188">
        <f>IF(ISERROR('[8]Récolte_N'!$F$9)=TRUE,"",'[8]Récolte_N'!$F$9)</f>
        <v>9000</v>
      </c>
      <c r="P19" s="188">
        <f t="shared" si="1"/>
        <v>40.888888888888886</v>
      </c>
      <c r="Q19" s="189">
        <f>IF(ISERROR('[8]Récolte_N'!$H$9)=TRUE,"",'[8]Récolte_N'!$H$9)</f>
        <v>36800</v>
      </c>
      <c r="R19" s="190">
        <f>'[21]BT'!$AI175</f>
        <v>35621.9</v>
      </c>
      <c r="S19" s="197">
        <f t="shared" si="10"/>
        <v>1800</v>
      </c>
      <c r="T19" s="204">
        <f t="shared" si="2"/>
        <v>1200</v>
      </c>
      <c r="U19" s="205">
        <f t="shared" si="2"/>
        <v>-3.0457516339869244</v>
      </c>
    </row>
    <row r="20" spans="1:21" ht="13.5" customHeight="1">
      <c r="A20" s="23" t="s">
        <v>13</v>
      </c>
      <c r="B20" s="200" t="s">
        <v>27</v>
      </c>
      <c r="C20" s="188">
        <f>IF(ISERROR('[67]Récolte_N'!$F$9)=TRUE,"",'[67]Récolte_N'!$F$9)</f>
        <v>391880</v>
      </c>
      <c r="D20" s="188">
        <f>IF(OR(C20="",C20=0),"",(E20/C20)*10)</f>
        <v>85.30672654894354</v>
      </c>
      <c r="E20" s="189">
        <f>IF(ISERROR('[67]Récolte_N'!$H$9)=TRUE,"",'[67]Récolte_N'!$H$9)</f>
        <v>3343000</v>
      </c>
      <c r="F20" s="206">
        <f t="shared" si="7"/>
        <v>3286270</v>
      </c>
      <c r="G20" s="190">
        <f>IF(ISERROR('[67]Récolte_N'!$I$9)=TRUE,"",'[67]Récolte_N'!$I$9)</f>
        <v>3167000</v>
      </c>
      <c r="H20" s="207">
        <f t="shared" si="8"/>
        <v>3115448.2</v>
      </c>
      <c r="I20" s="191">
        <f t="shared" si="5"/>
        <v>0.016547153632661793</v>
      </c>
      <c r="J20" s="192">
        <f t="shared" si="3"/>
        <v>176000</v>
      </c>
      <c r="K20" s="208">
        <f t="shared" si="9"/>
        <v>170821.7999999998</v>
      </c>
      <c r="L20" s="201">
        <f t="shared" si="6"/>
        <v>0.03031346116245226</v>
      </c>
      <c r="M20" s="202">
        <f t="shared" si="4"/>
        <v>51551.799999999814</v>
      </c>
      <c r="N20" s="159" t="s">
        <v>27</v>
      </c>
      <c r="O20" s="188">
        <f>IF(ISERROR('[9]Récolte_N'!$F$9)=TRUE,"",'[9]Récolte_N'!$F$9)</f>
        <v>411480</v>
      </c>
      <c r="P20" s="188">
        <f>IF(OR(O20="",O20=0),"",(Q20/O20)*10)</f>
        <v>79.86463497618354</v>
      </c>
      <c r="Q20" s="189">
        <f>IF(ISERROR('[9]Récolte_N'!$H$9)=TRUE,"",'[9]Récolte_N'!$H$9)</f>
        <v>3286270</v>
      </c>
      <c r="R20" s="190">
        <f>'[21]BT'!$AI176</f>
        <v>3115448.2</v>
      </c>
      <c r="S20" s="197">
        <f t="shared" si="10"/>
        <v>56730</v>
      </c>
      <c r="T20" s="204">
        <f t="shared" si="2"/>
        <v>-19600</v>
      </c>
      <c r="U20" s="205">
        <f t="shared" si="2"/>
        <v>5.442091572760006</v>
      </c>
    </row>
    <row r="21" spans="1:21" ht="13.5" customHeight="1">
      <c r="A21" s="23" t="s">
        <v>13</v>
      </c>
      <c r="B21" s="200" t="s">
        <v>15</v>
      </c>
      <c r="C21" s="188">
        <f>IF(ISERROR('[68]Récolte_N'!$F$9)=TRUE,"",'[68]Récolte_N'!$F$9)</f>
        <v>211100</v>
      </c>
      <c r="D21" s="188">
        <f>IF(OR(C21="",C21=0),"",(E21/C21)*10)</f>
        <v>67.55092373282804</v>
      </c>
      <c r="E21" s="189">
        <f>IF(ISERROR('[68]Récolte_N'!$H$9)=TRUE,"",'[68]Récolte_N'!$H$9)</f>
        <v>1426000</v>
      </c>
      <c r="F21" s="206">
        <f t="shared" si="7"/>
        <v>1880000</v>
      </c>
      <c r="G21" s="190">
        <f>IF(ISERROR('[68]Récolte_N'!$I$9)=TRUE,"",'[68]Récolte_N'!$I$9)</f>
        <v>1300000</v>
      </c>
      <c r="H21" s="207">
        <f t="shared" si="8"/>
        <v>1634916.3</v>
      </c>
      <c r="I21" s="191">
        <f t="shared" si="5"/>
        <v>-0.20485226063254736</v>
      </c>
      <c r="J21" s="192">
        <f t="shared" si="3"/>
        <v>126000</v>
      </c>
      <c r="K21" s="208">
        <f t="shared" si="9"/>
        <v>245083.69999999995</v>
      </c>
      <c r="L21" s="201">
        <f t="shared" si="6"/>
        <v>-0.4858899225040261</v>
      </c>
      <c r="M21" s="202">
        <f t="shared" si="4"/>
        <v>-334916.30000000005</v>
      </c>
      <c r="N21" s="159" t="s">
        <v>15</v>
      </c>
      <c r="O21" s="188">
        <f>IF(ISERROR('[10]Récolte_N'!$F$9)=TRUE,"",'[10]Récolte_N'!$F$9)</f>
        <v>258000</v>
      </c>
      <c r="P21" s="188">
        <f>IF(OR(O21="",O21=0),"",(Q21/O21)*10)</f>
        <v>72.86821705426357</v>
      </c>
      <c r="Q21" s="189">
        <f>IF(ISERROR('[10]Récolte_N'!$H$9)=TRUE,"",'[10]Récolte_N'!$H$9)</f>
        <v>1880000</v>
      </c>
      <c r="R21" s="190">
        <f>'[21]BT'!$AI177</f>
        <v>1634916.3</v>
      </c>
      <c r="S21" s="197">
        <f t="shared" si="10"/>
        <v>-454000</v>
      </c>
      <c r="T21" s="204">
        <f t="shared" si="2"/>
        <v>-46900</v>
      </c>
      <c r="U21" s="205">
        <f t="shared" si="2"/>
        <v>-5.317293321435528</v>
      </c>
    </row>
    <row r="22" spans="1:21" ht="13.5" customHeight="1">
      <c r="A22" s="23" t="s">
        <v>13</v>
      </c>
      <c r="B22" s="200" t="s">
        <v>29</v>
      </c>
      <c r="C22" s="188">
        <f>IF(ISERROR('[69]Récolte_N'!$F$9)=TRUE,"",'[69]Récolte_N'!$F$9)</f>
        <v>44500</v>
      </c>
      <c r="D22" s="188">
        <f>IF(OR(C22="",C22=0),"",(E22/C22)*10)</f>
        <v>76.85393258426967</v>
      </c>
      <c r="E22" s="189">
        <f>IF(ISERROR('[69]Récolte_N'!$H$9)=TRUE,"",'[69]Récolte_N'!$H$9)</f>
        <v>342000</v>
      </c>
      <c r="F22" s="206">
        <f t="shared" si="7"/>
        <v>347000</v>
      </c>
      <c r="G22" s="190">
        <f>IF(ISERROR('[69]Récolte_N'!$I$9)=TRUE,"",'[69]Récolte_N'!$I$9)</f>
        <v>322000</v>
      </c>
      <c r="H22" s="207">
        <f t="shared" si="8"/>
        <v>324025.7</v>
      </c>
      <c r="I22" s="191">
        <f t="shared" si="5"/>
        <v>-0.006251664605616214</v>
      </c>
      <c r="J22" s="192">
        <f t="shared" si="3"/>
        <v>20000</v>
      </c>
      <c r="K22" s="208">
        <f t="shared" si="9"/>
        <v>22974.29999999999</v>
      </c>
      <c r="L22" s="201">
        <f t="shared" si="6"/>
        <v>-0.12946205107446107</v>
      </c>
      <c r="M22" s="202">
        <f t="shared" si="4"/>
        <v>-2025.7000000000116</v>
      </c>
      <c r="N22" s="159" t="s">
        <v>29</v>
      </c>
      <c r="O22" s="188">
        <f>IF(ISERROR('[11]Récolte_N'!$F$9)=TRUE,"",'[11]Récolte_N'!$F$9)</f>
        <v>47700</v>
      </c>
      <c r="P22" s="188">
        <f>IF(OR(O22="",O22=0),"",(Q22/O22)*10)</f>
        <v>72.74633123689728</v>
      </c>
      <c r="Q22" s="189">
        <f>IF(ISERROR('[11]Récolte_N'!$H$9)=TRUE,"",'[11]Récolte_N'!$H$9)</f>
        <v>347000</v>
      </c>
      <c r="R22" s="190">
        <f>'[21]BT'!$AI178</f>
        <v>324025.7</v>
      </c>
      <c r="S22" s="197">
        <f t="shared" si="10"/>
        <v>-5000</v>
      </c>
      <c r="T22" s="204">
        <f t="shared" si="2"/>
        <v>-3200</v>
      </c>
      <c r="U22" s="205">
        <f t="shared" si="2"/>
        <v>4.107601347372395</v>
      </c>
    </row>
    <row r="23" spans="1:21" ht="13.5" customHeight="1">
      <c r="A23" s="23" t="s">
        <v>13</v>
      </c>
      <c r="B23" s="200" t="s">
        <v>16</v>
      </c>
      <c r="C23" s="188">
        <f>IF(ISERROR('[70]Récolte_N'!$F$9)=TRUE,"",'[70]Récolte_N'!$F$9)</f>
        <v>298307</v>
      </c>
      <c r="D23" s="188">
        <f t="shared" si="0"/>
        <v>75.134978394741</v>
      </c>
      <c r="E23" s="189">
        <f>IF(ISERROR('[70]Récolte_N'!$H$9)=TRUE,"",'[70]Récolte_N'!$H$9)</f>
        <v>2241329</v>
      </c>
      <c r="F23" s="206">
        <f t="shared" si="7"/>
        <v>2134326</v>
      </c>
      <c r="G23" s="190">
        <f>IF(ISERROR('[70]Récolte_N'!$I$9)=TRUE,"",'[70]Récolte_N'!$I$9)</f>
        <v>1749600</v>
      </c>
      <c r="H23" s="207">
        <f t="shared" si="8"/>
        <v>1717020.9</v>
      </c>
      <c r="I23" s="191">
        <f t="shared" si="5"/>
        <v>0.01897420118765014</v>
      </c>
      <c r="J23" s="192">
        <f t="shared" si="3"/>
        <v>491729</v>
      </c>
      <c r="K23" s="208">
        <f t="shared" si="9"/>
        <v>417305.1000000001</v>
      </c>
      <c r="L23" s="201">
        <f t="shared" si="6"/>
        <v>0.1783440940453398</v>
      </c>
      <c r="M23" s="202">
        <f t="shared" si="4"/>
        <v>32579.100000000093</v>
      </c>
      <c r="N23" s="159" t="s">
        <v>16</v>
      </c>
      <c r="O23" s="188">
        <f>IF(ISERROR('[12]Récolte_N'!$F$9)=TRUE,"",'[12]Récolte_N'!$F$9)</f>
        <v>293230</v>
      </c>
      <c r="P23" s="188">
        <f aca="true" t="shared" si="11" ref="P23:P31">IF(OR(O23="",O23=0),"",(Q23/O23)*10)</f>
        <v>72.78675442485421</v>
      </c>
      <c r="Q23" s="189">
        <f>IF(ISERROR('[12]Récolte_N'!$H$9)=TRUE,"",'[12]Récolte_N'!$H$9)</f>
        <v>2134326</v>
      </c>
      <c r="R23" s="190">
        <f>'[21]BT'!$AI179</f>
        <v>1717020.9</v>
      </c>
      <c r="S23" s="197">
        <f t="shared" si="10"/>
        <v>107003</v>
      </c>
      <c r="T23" s="204">
        <f t="shared" si="2"/>
        <v>5077</v>
      </c>
      <c r="U23" s="205">
        <f t="shared" si="2"/>
        <v>2.3482239698867886</v>
      </c>
    </row>
    <row r="24" spans="1:21" ht="13.5" customHeight="1">
      <c r="A24" s="23" t="s">
        <v>13</v>
      </c>
      <c r="B24" s="200" t="s">
        <v>17</v>
      </c>
      <c r="C24" s="188">
        <f>IF(ISERROR('[71]Récolte_N'!$F$9)=TRUE,"",'[71]Récolte_N'!$F$9)</f>
        <v>394690</v>
      </c>
      <c r="D24" s="188">
        <f t="shared" si="0"/>
        <v>72.72251640528009</v>
      </c>
      <c r="E24" s="189">
        <f>IF(ISERROR('[71]Récolte_N'!$H$9)=TRUE,"",'[71]Récolte_N'!$H$9)</f>
        <v>2870285</v>
      </c>
      <c r="F24" s="206">
        <f t="shared" si="7"/>
        <v>2296425</v>
      </c>
      <c r="G24" s="190">
        <f>IF(ISERROR('[71]Récolte_N'!$I$9)=TRUE,"",'[71]Récolte_N'!$I$9)</f>
        <v>2420000</v>
      </c>
      <c r="H24" s="207">
        <f t="shared" si="8"/>
        <v>1969192.2</v>
      </c>
      <c r="I24" s="191">
        <f t="shared" si="5"/>
        <v>0.2289303197524346</v>
      </c>
      <c r="J24" s="192">
        <f t="shared" si="3"/>
        <v>450285</v>
      </c>
      <c r="K24" s="208">
        <f t="shared" si="9"/>
        <v>327232.80000000005</v>
      </c>
      <c r="L24" s="201">
        <f t="shared" si="6"/>
        <v>0.3760387100559599</v>
      </c>
      <c r="M24" s="202">
        <f t="shared" si="4"/>
        <v>450807.80000000005</v>
      </c>
      <c r="N24" s="159" t="s">
        <v>17</v>
      </c>
      <c r="O24" s="188">
        <f>IF(ISERROR('[13]Récolte_N'!$F$9)=TRUE,"",'[13]Récolte_N'!$F$9)</f>
        <v>338540</v>
      </c>
      <c r="P24" s="188">
        <f t="shared" si="11"/>
        <v>67.83319548650086</v>
      </c>
      <c r="Q24" s="189">
        <f>IF(ISERROR('[13]Récolte_N'!$H$9)=TRUE,"",'[13]Récolte_N'!$H$9)</f>
        <v>2296425</v>
      </c>
      <c r="R24" s="190">
        <f>'[21]BT'!$AI180</f>
        <v>1969192.2</v>
      </c>
      <c r="S24" s="197">
        <f t="shared" si="10"/>
        <v>573860</v>
      </c>
      <c r="T24" s="204">
        <f t="shared" si="2"/>
        <v>56150</v>
      </c>
      <c r="U24" s="205">
        <f t="shared" si="2"/>
        <v>4.889320918779234</v>
      </c>
    </row>
    <row r="25" spans="1:21" ht="13.5" customHeight="1">
      <c r="A25" s="23" t="s">
        <v>13</v>
      </c>
      <c r="B25" s="200" t="s">
        <v>18</v>
      </c>
      <c r="C25" s="188">
        <f>IF(ISERROR('[72]Récolte_N'!$F$9)=TRUE,"",'[72]Récolte_N'!$F$9)</f>
        <v>677800</v>
      </c>
      <c r="D25" s="188">
        <f t="shared" si="0"/>
        <v>74.55001475361463</v>
      </c>
      <c r="E25" s="189">
        <f>IF(ISERROR('[72]Récolte_N'!$H$9)=TRUE,"",'[72]Récolte_N'!$H$9)</f>
        <v>5053000</v>
      </c>
      <c r="F25" s="206">
        <f t="shared" si="7"/>
        <v>4653000</v>
      </c>
      <c r="G25" s="190">
        <f>IF(ISERROR('[72]Récolte_N'!$I$9)=TRUE,"",'[72]Récolte_N'!$I$9)</f>
        <v>4800000</v>
      </c>
      <c r="H25" s="207">
        <f t="shared" si="8"/>
        <v>4422018</v>
      </c>
      <c r="I25" s="191">
        <f t="shared" si="5"/>
        <v>0.08547726400028233</v>
      </c>
      <c r="J25" s="192">
        <f t="shared" si="3"/>
        <v>253000</v>
      </c>
      <c r="K25" s="208">
        <f t="shared" si="9"/>
        <v>230982</v>
      </c>
      <c r="L25" s="201">
        <f t="shared" si="6"/>
        <v>0.09532344511693558</v>
      </c>
      <c r="M25" s="202">
        <f t="shared" si="4"/>
        <v>377982</v>
      </c>
      <c r="N25" s="159" t="s">
        <v>18</v>
      </c>
      <c r="O25" s="188">
        <f>IF(ISERROR('[14]Récolte_N'!$F$9)=TRUE,"",'[14]Récolte_N'!$F$9)</f>
        <v>655000</v>
      </c>
      <c r="P25" s="188">
        <f t="shared" si="11"/>
        <v>71.0381679389313</v>
      </c>
      <c r="Q25" s="189">
        <f>IF(ISERROR('[14]Récolte_N'!$H$9)=TRUE,"",'[14]Récolte_N'!$H$9)</f>
        <v>4653000</v>
      </c>
      <c r="R25" s="190">
        <f>'[21]BT'!$AI181</f>
        <v>4422018</v>
      </c>
      <c r="S25" s="197">
        <f t="shared" si="10"/>
        <v>400000</v>
      </c>
      <c r="T25" s="204">
        <f t="shared" si="2"/>
        <v>22800</v>
      </c>
      <c r="U25" s="205">
        <f t="shared" si="2"/>
        <v>3.511846814683338</v>
      </c>
    </row>
    <row r="26" spans="1:21" ht="13.5" customHeight="1">
      <c r="A26" s="23" t="s">
        <v>13</v>
      </c>
      <c r="B26" s="200" t="s">
        <v>19</v>
      </c>
      <c r="C26" s="188">
        <f>IF(ISERROR('[73]Récolte_N'!$F$9)=TRUE,"",'[73]Récolte_N'!$F$9)</f>
        <v>238350</v>
      </c>
      <c r="D26" s="188">
        <f t="shared" si="0"/>
        <v>86</v>
      </c>
      <c r="E26" s="189">
        <f>IF(ISERROR('[73]Récolte_N'!$H$9)=TRUE,"",'[73]Récolte_N'!$H$9)</f>
        <v>2049810</v>
      </c>
      <c r="F26" s="206">
        <f t="shared" si="7"/>
        <v>1982400</v>
      </c>
      <c r="G26" s="190">
        <f>IF(ISERROR('[73]Récolte_N'!$I$9)=TRUE,"",'[73]Récolte_N'!$I$9)</f>
        <v>1955000</v>
      </c>
      <c r="H26" s="207">
        <f t="shared" si="8"/>
        <v>1877117.9</v>
      </c>
      <c r="I26" s="191">
        <f t="shared" si="5"/>
        <v>0.04149025482096791</v>
      </c>
      <c r="J26" s="192">
        <f t="shared" si="3"/>
        <v>94810</v>
      </c>
      <c r="K26" s="208">
        <f t="shared" si="9"/>
        <v>105282.1000000001</v>
      </c>
      <c r="L26" s="201">
        <f t="shared" si="6"/>
        <v>-0.09946705090419061</v>
      </c>
      <c r="M26" s="202">
        <f t="shared" si="4"/>
        <v>77882.1000000001</v>
      </c>
      <c r="N26" s="159" t="s">
        <v>19</v>
      </c>
      <c r="O26" s="188">
        <f>IF(ISERROR('[15]Récolte_N'!$F$9)=TRUE,"",'[15]Récolte_N'!$F$9)</f>
        <v>236000</v>
      </c>
      <c r="P26" s="188">
        <f t="shared" si="11"/>
        <v>84</v>
      </c>
      <c r="Q26" s="189">
        <f>IF(ISERROR('[15]Récolte_N'!$H$9)=TRUE,"",'[15]Récolte_N'!$H$9)</f>
        <v>1982400</v>
      </c>
      <c r="R26" s="190">
        <f>'[21]BT'!$AI182</f>
        <v>1877117.9</v>
      </c>
      <c r="S26" s="197">
        <f t="shared" si="10"/>
        <v>67410</v>
      </c>
      <c r="T26" s="204">
        <f t="shared" si="2"/>
        <v>2350</v>
      </c>
      <c r="U26" s="205">
        <f t="shared" si="2"/>
        <v>2</v>
      </c>
    </row>
    <row r="27" spans="1:21" ht="13.5" customHeight="1">
      <c r="A27" s="23" t="s">
        <v>13</v>
      </c>
      <c r="B27" s="200" t="s">
        <v>20</v>
      </c>
      <c r="C27" s="188">
        <f>IF(ISERROR('[74]Récolte_N'!$F$9)=TRUE,"",'[74]Récolte_N'!$F$9)</f>
        <v>394940</v>
      </c>
      <c r="D27" s="188">
        <f t="shared" si="0"/>
        <v>67.36370081531372</v>
      </c>
      <c r="E27" s="189">
        <f>IF(ISERROR('[74]Récolte_N'!$H$9)=TRUE,"",'[74]Récolte_N'!$H$9)</f>
        <v>2660462</v>
      </c>
      <c r="F27" s="206">
        <f t="shared" si="7"/>
        <v>2589499</v>
      </c>
      <c r="G27" s="190">
        <f>IF(ISERROR('[74]Récolte_N'!$I$9)=TRUE,"",'[74]Récolte_N'!$I$9)</f>
        <v>2470000</v>
      </c>
      <c r="H27" s="207">
        <f t="shared" si="8"/>
        <v>2421752</v>
      </c>
      <c r="I27" s="191">
        <f t="shared" si="5"/>
        <v>0.01992276665818804</v>
      </c>
      <c r="J27" s="192">
        <f t="shared" si="3"/>
        <v>190462</v>
      </c>
      <c r="K27" s="208">
        <f t="shared" si="9"/>
        <v>167747</v>
      </c>
      <c r="L27" s="201">
        <f t="shared" si="6"/>
        <v>0.13541225774529497</v>
      </c>
      <c r="M27" s="202">
        <f t="shared" si="4"/>
        <v>48248</v>
      </c>
      <c r="N27" s="159" t="s">
        <v>20</v>
      </c>
      <c r="O27" s="188">
        <f>IF(ISERROR('[16]Récolte_N'!$F$9)=TRUE,"",'[16]Récolte_N'!$F$9)</f>
        <v>391080</v>
      </c>
      <c r="P27" s="188">
        <f t="shared" si="11"/>
        <v>66.21404827656745</v>
      </c>
      <c r="Q27" s="189">
        <f>IF(ISERROR('[16]Récolte_N'!$H$9)=TRUE,"",'[16]Récolte_N'!$H$9)</f>
        <v>2589499</v>
      </c>
      <c r="R27" s="190">
        <f>'[21]BT'!$AI183</f>
        <v>2421752</v>
      </c>
      <c r="S27" s="197">
        <f t="shared" si="10"/>
        <v>70963</v>
      </c>
      <c r="T27" s="204">
        <f t="shared" si="2"/>
        <v>3860</v>
      </c>
      <c r="U27" s="205">
        <f t="shared" si="2"/>
        <v>1.1496525387462668</v>
      </c>
    </row>
    <row r="28" spans="1:21" ht="13.5" customHeight="1">
      <c r="A28" s="23" t="s">
        <v>13</v>
      </c>
      <c r="B28" s="200" t="s">
        <v>21</v>
      </c>
      <c r="C28" s="188">
        <f>IF(ISERROR('[75]Récolte_N'!$F$9)=TRUE,"",'[75]Récolte_N'!$F$9)</f>
        <v>273660</v>
      </c>
      <c r="D28" s="188">
        <f t="shared" si="0"/>
        <v>84.72</v>
      </c>
      <c r="E28" s="189">
        <f>IF(ISERROR('[75]Récolte_N'!$H$9)=TRUE,"",'[75]Récolte_N'!$H$9)</f>
        <v>2318447.52</v>
      </c>
      <c r="F28" s="206">
        <f t="shared" si="7"/>
        <v>2334158.4</v>
      </c>
      <c r="G28" s="190">
        <f>IF(ISERROR('[75]Récolte_N'!$I$9)=TRUE,"",'[75]Récolte_N'!$I$9)</f>
        <v>2300000</v>
      </c>
      <c r="H28" s="207">
        <f t="shared" si="8"/>
        <v>2389381.1</v>
      </c>
      <c r="I28" s="191">
        <f t="shared" si="5"/>
        <v>-0.0374076366469962</v>
      </c>
      <c r="J28" s="192">
        <f>E28-G28</f>
        <v>18447.52000000002</v>
      </c>
      <c r="K28" s="208">
        <f t="shared" si="9"/>
        <v>-55222.700000000186</v>
      </c>
      <c r="L28" s="201">
        <f t="shared" si="6"/>
        <v>-1.3340568280797562</v>
      </c>
      <c r="M28" s="202">
        <f t="shared" si="4"/>
        <v>-89381.1000000001</v>
      </c>
      <c r="N28" s="159" t="s">
        <v>21</v>
      </c>
      <c r="O28" s="188">
        <f>IF(ISERROR('[17]Récolte_N'!$F$9)=TRUE,"",'[17]Récolte_N'!$F$9)</f>
        <v>266700</v>
      </c>
      <c r="P28" s="188">
        <f t="shared" si="11"/>
        <v>87.51999999999998</v>
      </c>
      <c r="Q28" s="189">
        <f>IF(ISERROR('[17]Récolte_N'!$H$9)=TRUE,"",'[17]Récolte_N'!$H$9)</f>
        <v>2334158.4</v>
      </c>
      <c r="R28" s="190">
        <f>'[21]BT'!$AI184</f>
        <v>2389381.1</v>
      </c>
      <c r="S28" s="197">
        <f t="shared" si="10"/>
        <v>-15710.879999999888</v>
      </c>
      <c r="T28" s="204">
        <f>C28-O28</f>
        <v>6960</v>
      </c>
      <c r="U28" s="205">
        <f>D28-P28</f>
        <v>-2.799999999999983</v>
      </c>
    </row>
    <row r="29" spans="2:21" ht="12.75">
      <c r="B29" s="200" t="s">
        <v>30</v>
      </c>
      <c r="C29" s="188">
        <f>IF(ISERROR('[76]Récolte_N'!$F$9)=TRUE,"",'[76]Récolte_N'!$F$9)</f>
        <v>219000</v>
      </c>
      <c r="D29" s="188">
        <f t="shared" si="0"/>
        <v>75.38493150684931</v>
      </c>
      <c r="E29" s="189">
        <f>IF(ISERROR('[76]Récolte_N'!$H$9)=TRUE,"",'[76]Récolte_N'!$H$9)</f>
        <v>1650930</v>
      </c>
      <c r="F29" s="206">
        <f t="shared" si="7"/>
        <v>1561509.9999999998</v>
      </c>
      <c r="G29" s="190">
        <f>IF(ISERROR('[76]Récolte_N'!$I$9)=TRUE,"",'[76]Récolte_N'!$I$9)</f>
        <v>1390000</v>
      </c>
      <c r="H29" s="207">
        <f t="shared" si="8"/>
        <v>1338178.3</v>
      </c>
      <c r="I29" s="191">
        <f t="shared" si="5"/>
        <v>0.03872555697547919</v>
      </c>
      <c r="J29" s="192">
        <f t="shared" si="3"/>
        <v>260930</v>
      </c>
      <c r="K29" s="208">
        <f t="shared" si="9"/>
        <v>223331.69999999972</v>
      </c>
      <c r="L29" s="201">
        <f t="shared" si="6"/>
        <v>0.1683518282447154</v>
      </c>
      <c r="M29" s="202">
        <f t="shared" si="4"/>
        <v>51821.69999999995</v>
      </c>
      <c r="N29" s="159" t="s">
        <v>30</v>
      </c>
      <c r="O29" s="188">
        <f>IF(ISERROR('[18]Récolte_N'!$F$9)=TRUE,"",'[18]Récolte_N'!$F$9)</f>
        <v>203700</v>
      </c>
      <c r="P29" s="188">
        <f t="shared" si="11"/>
        <v>76.65733922434951</v>
      </c>
      <c r="Q29" s="189">
        <f>IF(ISERROR('[18]Récolte_N'!$H$9)=TRUE,"",'[18]Récolte_N'!$H$9)</f>
        <v>1561509.9999999998</v>
      </c>
      <c r="R29" s="190">
        <f>'[21]BT'!$AI185</f>
        <v>1338178.3</v>
      </c>
      <c r="S29" s="197">
        <f t="shared" si="10"/>
        <v>89420.00000000023</v>
      </c>
      <c r="T29" s="204">
        <f>C29-O29</f>
        <v>15300</v>
      </c>
      <c r="U29" s="205">
        <f>D29-P29</f>
        <v>-1.2724077175002009</v>
      </c>
    </row>
    <row r="30" spans="2:21" ht="12.75">
      <c r="B30" s="200" t="s">
        <v>22</v>
      </c>
      <c r="C30" s="188">
        <f>IF(ISERROR('[77]Récolte_N'!$F$9)=TRUE,"",'[77]Récolte_N'!$F$9)</f>
        <v>280080</v>
      </c>
      <c r="D30" s="188">
        <f t="shared" si="0"/>
        <v>52.869537275064275</v>
      </c>
      <c r="E30" s="189">
        <f>IF(ISERROR('[77]Récolte_N'!$H$9)=TRUE,"",'[77]Récolte_N'!$H$9)</f>
        <v>1480770</v>
      </c>
      <c r="F30" s="206">
        <f t="shared" si="7"/>
        <v>1451560</v>
      </c>
      <c r="G30" s="190">
        <f>IF(ISERROR('[77]Récolte_N'!$I$9)=TRUE,"",'[77]Récolte_N'!$I$9)</f>
        <v>1420000</v>
      </c>
      <c r="H30" s="207">
        <f t="shared" si="8"/>
        <v>1448858</v>
      </c>
      <c r="I30" s="191">
        <f t="shared" si="5"/>
        <v>-0.0199177559153485</v>
      </c>
      <c r="J30" s="192">
        <f t="shared" si="3"/>
        <v>60770</v>
      </c>
      <c r="K30" s="208">
        <f t="shared" si="9"/>
        <v>2702</v>
      </c>
      <c r="L30" s="201">
        <f t="shared" si="6"/>
        <v>21.490747594374536</v>
      </c>
      <c r="M30" s="202">
        <f t="shared" si="4"/>
        <v>-28858</v>
      </c>
      <c r="N30" s="159" t="s">
        <v>22</v>
      </c>
      <c r="O30" s="188">
        <f>IF(ISERROR('[19]Récolte_N'!$F$9)=TRUE,"",'[19]Récolte_N'!$F$9)</f>
        <v>271463</v>
      </c>
      <c r="P30" s="188">
        <f t="shared" si="11"/>
        <v>53.4717438472278</v>
      </c>
      <c r="Q30" s="189">
        <f>IF(ISERROR('[19]Récolte_N'!$H$9)=TRUE,"",'[19]Récolte_N'!$H$9)</f>
        <v>1451560</v>
      </c>
      <c r="R30" s="190">
        <f>'[21]BT'!$AI186</f>
        <v>1448858</v>
      </c>
      <c r="S30" s="197">
        <f t="shared" si="10"/>
        <v>29210</v>
      </c>
      <c r="T30" s="204">
        <f>C30-O30</f>
        <v>8617</v>
      </c>
      <c r="U30" s="205">
        <f>D30-P30</f>
        <v>-0.6022065721635244</v>
      </c>
    </row>
    <row r="31" spans="2:21" ht="12.75">
      <c r="B31" s="200" t="s">
        <v>23</v>
      </c>
      <c r="C31" s="188">
        <f>IF(ISERROR('[78]Récolte_N'!$F$9)=TRUE,"",'[78]Récolte_N'!$F$9)</f>
        <v>17400</v>
      </c>
      <c r="D31" s="188">
        <f t="shared" si="0"/>
        <v>46.95402298850575</v>
      </c>
      <c r="E31" s="189">
        <f>IF(ISERROR('[78]Récolte_N'!$H$9)=TRUE,"",'[78]Récolte_N'!$H$9)</f>
        <v>81700</v>
      </c>
      <c r="F31" s="189">
        <f>Q31</f>
        <v>71100</v>
      </c>
      <c r="G31" s="190">
        <f>IF(ISERROR('[78]Récolte_N'!$I$9)=TRUE,"",'[78]Récolte_N'!$I$9)</f>
        <v>51900</v>
      </c>
      <c r="H31" s="190">
        <f>R31</f>
        <v>45782.2</v>
      </c>
      <c r="I31" s="191">
        <f t="shared" si="5"/>
        <v>0.13362835337751355</v>
      </c>
      <c r="J31" s="192">
        <f t="shared" si="3"/>
        <v>29800</v>
      </c>
      <c r="K31" s="193">
        <f>Q31-H31</f>
        <v>25317.800000000003</v>
      </c>
      <c r="L31" s="201">
        <f t="shared" si="6"/>
        <v>0.17703749930878665</v>
      </c>
      <c r="M31" s="202">
        <f t="shared" si="4"/>
        <v>6117.800000000003</v>
      </c>
      <c r="N31" s="159" t="s">
        <v>23</v>
      </c>
      <c r="O31" s="188">
        <f>IF(ISERROR('[20]Récolte_N'!$F$9)=TRUE,"",'[20]Récolte_N'!$F$9)</f>
        <v>13600</v>
      </c>
      <c r="P31" s="188">
        <f t="shared" si="11"/>
        <v>52.27941176470588</v>
      </c>
      <c r="Q31" s="189">
        <f>IF(ISERROR('[20]Récolte_N'!$H$9)=TRUE,"",'[20]Récolte_N'!$H$9)</f>
        <v>71100</v>
      </c>
      <c r="R31" s="190">
        <f>'[21]BT'!$AI187</f>
        <v>45782.2</v>
      </c>
      <c r="S31" s="197">
        <f>E31-Q31</f>
        <v>10600</v>
      </c>
      <c r="T31" s="204">
        <f>C31-O31</f>
        <v>3800</v>
      </c>
      <c r="U31" s="205">
        <f>D31-P31</f>
        <v>-5.325388776200128</v>
      </c>
    </row>
    <row r="32" spans="2:21" ht="12.75">
      <c r="B32" s="149"/>
      <c r="C32" s="209"/>
      <c r="D32" s="209"/>
      <c r="E32" s="53"/>
      <c r="F32" s="210"/>
      <c r="G32" s="211"/>
      <c r="H32" s="59"/>
      <c r="I32" s="212"/>
      <c r="J32" s="213"/>
      <c r="K32" s="214"/>
      <c r="L32"/>
      <c r="M32" s="215"/>
      <c r="N32" s="159"/>
      <c r="O32" s="216"/>
      <c r="P32" s="216"/>
      <c r="Q32" s="216"/>
      <c r="R32" s="217"/>
      <c r="S32" s="218"/>
      <c r="T32" s="186"/>
      <c r="U32" s="186"/>
    </row>
    <row r="33" spans="2:21" ht="15.75" thickBot="1">
      <c r="B33" s="219" t="s">
        <v>24</v>
      </c>
      <c r="C33" s="220">
        <f>IF(SUM(C12:C31)=0,"",SUM(C12:C31))</f>
        <v>5005907</v>
      </c>
      <c r="D33" s="220">
        <f>IF(OR(C33="",C33=0),"",(E33/C33)*10)</f>
        <v>74.92094543506302</v>
      </c>
      <c r="E33" s="220">
        <f>IF(SUM(E12:E31)=0,"",SUM(E12:E31))</f>
        <v>37504728.52</v>
      </c>
      <c r="F33" s="221">
        <f>IF(SUM(F12:F31)=0,"",SUM(F12:F31))</f>
        <v>36805989.4</v>
      </c>
      <c r="G33" s="222">
        <f>IF(SUM(G12:G31)=0,"",SUM(G12:G31))</f>
        <v>34382200</v>
      </c>
      <c r="H33" s="223">
        <f>IF(SUM(H12:H31)=0,"",SUM(H12:H31))</f>
        <v>34012129.1</v>
      </c>
      <c r="I33" s="224">
        <f>IF(OR(G33=0,G33=""),"",(G33/H33)-1)</f>
        <v>0.010880556724689017</v>
      </c>
      <c r="J33" s="225">
        <f>SUM(J12:J31)</f>
        <v>3122528.52</v>
      </c>
      <c r="K33" s="226">
        <f>SUM(K12:K31)</f>
        <v>2793860.299999999</v>
      </c>
      <c r="L33" s="227">
        <f>J33/K33-1</f>
        <v>0.11763946107112133</v>
      </c>
      <c r="M33" s="228">
        <f>G33-H33</f>
        <v>370070.8999999985</v>
      </c>
      <c r="N33" s="229" t="s">
        <v>24</v>
      </c>
      <c r="O33" s="230">
        <f>IF(SUM(O12:O31)=0,"",SUM(O12:O31))</f>
        <v>4975768</v>
      </c>
      <c r="P33" s="230">
        <f>IF(OR(O33="",O33=0),"",(Q33/O33)*10)</f>
        <v>73.97046928232987</v>
      </c>
      <c r="Q33" s="231">
        <f>IF(SUM(Q12:Q31)=0,"",SUM(Q12:Q31))</f>
        <v>36805989.4</v>
      </c>
      <c r="R33" s="232">
        <f>IF(SUM(R12:R31)=0,"",SUM(R12:R31))</f>
        <v>34012129.1</v>
      </c>
      <c r="S33" s="233">
        <f>E33-Q33</f>
        <v>698739.1200000048</v>
      </c>
      <c r="T33" s="234">
        <f>C33-O33</f>
        <v>30139</v>
      </c>
      <c r="U33" s="235">
        <f>D33-P33</f>
        <v>0.9504761527331453</v>
      </c>
    </row>
    <row r="34" spans="2:10" ht="12.75" thickTop="1">
      <c r="B34" s="236"/>
      <c r="C34" s="237"/>
      <c r="D34" s="237"/>
      <c r="E34" s="237"/>
      <c r="F34" s="237"/>
      <c r="G34" s="237"/>
      <c r="H34" s="238"/>
      <c r="I34" s="239"/>
      <c r="J34" s="240"/>
    </row>
    <row r="35" spans="2:10" ht="15">
      <c r="B35" s="241" t="s">
        <v>45</v>
      </c>
      <c r="C35" s="242">
        <f>O33</f>
        <v>4975768</v>
      </c>
      <c r="D35" s="243">
        <f>IF(OR(C35="",C35=0),"",(E35/C35)*10)</f>
        <v>73.97046928232987</v>
      </c>
      <c r="E35" s="242">
        <f>Q33</f>
        <v>36805989.4</v>
      </c>
      <c r="G35" s="242">
        <f>R33</f>
        <v>34012129.1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0.006057155397920511</v>
      </c>
      <c r="D37" s="246">
        <f>IF(OR(D33="",D33=0),"",(D33/D35)-1)</f>
        <v>0.01284940006403601</v>
      </c>
      <c r="E37" s="246">
        <f>IF(OR(E33="",E33=0),"",(E33/E35)-1)</f>
        <v>0.01898438627491439</v>
      </c>
      <c r="G37" s="246">
        <f>IF(OR(G33="",G33=0),"",(G33/G35)-1)</f>
        <v>0.010880556724689017</v>
      </c>
      <c r="H37" s="238"/>
      <c r="I37" s="239"/>
      <c r="J37" s="240"/>
    </row>
    <row r="38" ht="11.25" thickBot="1"/>
    <row r="39" spans="2:10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  <c r="I39"/>
      <c r="J39"/>
    </row>
    <row r="40" spans="2:10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  <c r="I40"/>
      <c r="J40"/>
    </row>
    <row r="41" spans="2:10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  <c r="I41"/>
      <c r="J41"/>
    </row>
    <row r="42" spans="2:10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  <c r="I42"/>
      <c r="J42"/>
    </row>
    <row r="43" spans="2:10" ht="12">
      <c r="B43" s="149" t="s">
        <v>8</v>
      </c>
      <c r="C43" s="99">
        <f>'[22]BT'!$AI168</f>
        <v>380800.3</v>
      </c>
      <c r="D43" s="52">
        <f>'[21]BT'!$AC168</f>
        <v>460569.3</v>
      </c>
      <c r="E43" s="266">
        <f>IF(OR(G12="",G12=0),"",C43/G12)</f>
        <v>0.8794464203233257</v>
      </c>
      <c r="F43" s="74">
        <f>IF(OR(H12="",H12=0),"",D43/H12)</f>
        <v>0.8336587824005542</v>
      </c>
      <c r="G43" s="267">
        <f>IF(OR(E43="",E43=0),"",(E43-F43)*100)</f>
        <v>4.57876379227714</v>
      </c>
      <c r="H43" s="238">
        <f>IF(E12="","",(G12/E12))</f>
        <v>0.8483542319749217</v>
      </c>
      <c r="I43"/>
      <c r="J43"/>
    </row>
    <row r="44" spans="2:10" ht="12">
      <c r="B44" s="149" t="s">
        <v>31</v>
      </c>
      <c r="C44" s="52">
        <f>'[22]BT'!$AI169</f>
        <v>399101.6</v>
      </c>
      <c r="D44" s="52">
        <f>'[21]BT'!$AC169</f>
        <v>393889.3</v>
      </c>
      <c r="E44" s="74">
        <f>IF(OR(G13="",G13=0),"",C44/G13)</f>
        <v>0.6521267973856208</v>
      </c>
      <c r="F44" s="74">
        <f>IF(OR(H13="",H13=0),"",D44/H13)</f>
        <v>0.6274338611949253</v>
      </c>
      <c r="G44" s="267">
        <f>IF(OR(E44="",E44=0),"",(E44-F44)*100)</f>
        <v>2.469293619069557</v>
      </c>
      <c r="H44" s="238">
        <f>IF(E13="","",(G13/E13))</f>
        <v>0.7077230859964498</v>
      </c>
      <c r="I44"/>
      <c r="J44"/>
    </row>
    <row r="45" spans="2:10" ht="12">
      <c r="B45" s="149" t="s">
        <v>9</v>
      </c>
      <c r="C45" s="52">
        <f>'[22]BT'!$AI170</f>
        <v>1226730.1</v>
      </c>
      <c r="D45" s="52">
        <f>'[21]BT'!$AC170</f>
        <v>1276820.2</v>
      </c>
      <c r="E45" s="74">
        <f aca="true" t="shared" si="12" ref="E45:F62">IF(OR(G14="",G14=0),"",C45/G14)</f>
        <v>0.6930678531073446</v>
      </c>
      <c r="F45" s="74">
        <f t="shared" si="12"/>
        <v>0.6393985782320177</v>
      </c>
      <c r="G45" s="267">
        <f aca="true" t="shared" si="13" ref="G45:G62">IF(OR(E45="",E45=0),"",(E45-F45)*100)</f>
        <v>5.366927487532691</v>
      </c>
      <c r="H45" s="238">
        <f>IF(E14="","",(G14/E14))</f>
        <v>0.9470761031831388</v>
      </c>
      <c r="I45"/>
      <c r="J45"/>
    </row>
    <row r="46" spans="2:10" ht="12">
      <c r="B46" s="149" t="s">
        <v>28</v>
      </c>
      <c r="C46" s="52">
        <f>'[22]BT'!$AI171</f>
        <v>318415.1</v>
      </c>
      <c r="D46" s="52">
        <f>'[21]BT'!$AC171</f>
        <v>296648</v>
      </c>
      <c r="E46" s="74">
        <f t="shared" si="12"/>
        <v>0.8164489743589743</v>
      </c>
      <c r="F46" s="74">
        <f t="shared" si="12"/>
        <v>0.7789361023891035</v>
      </c>
      <c r="G46" s="267">
        <f t="shared" si="13"/>
        <v>3.7512871969870853</v>
      </c>
      <c r="H46" s="238">
        <f>IF(E15="","",(G15/E15))</f>
        <v>0.920592956283637</v>
      </c>
      <c r="I46"/>
      <c r="J46"/>
    </row>
    <row r="47" spans="2:10" ht="12">
      <c r="B47" s="149" t="s">
        <v>10</v>
      </c>
      <c r="C47" s="52">
        <f>'[22]BT'!$AI172</f>
        <v>1699911</v>
      </c>
      <c r="D47" s="52">
        <f>'[21]BT'!$AC172</f>
        <v>1710432</v>
      </c>
      <c r="E47" s="74">
        <f t="shared" si="12"/>
        <v>0.6692562992125984</v>
      </c>
      <c r="F47" s="74">
        <f t="shared" si="12"/>
        <v>0.6961140801537739</v>
      </c>
      <c r="G47" s="267">
        <f t="shared" si="13"/>
        <v>-2.6857780941175413</v>
      </c>
      <c r="H47" s="238">
        <f aca="true" t="shared" si="14" ref="H47:H62">IF(E16="","",(G16/E16))</f>
        <v>0.9767728041839717</v>
      </c>
      <c r="I47"/>
      <c r="J47"/>
    </row>
    <row r="48" spans="2:10" ht="12">
      <c r="B48" s="149" t="s">
        <v>11</v>
      </c>
      <c r="C48" s="52">
        <f>'[22]BT'!$AI173</f>
        <v>3490662.3</v>
      </c>
      <c r="D48" s="52">
        <f>'[21]BT'!$AC173</f>
        <v>3560169.6</v>
      </c>
      <c r="E48" s="74">
        <f t="shared" si="12"/>
        <v>0.7426941063829787</v>
      </c>
      <c r="F48" s="74">
        <f t="shared" si="12"/>
        <v>0.7617678377041069</v>
      </c>
      <c r="G48" s="267">
        <f t="shared" si="13"/>
        <v>-1.9073731321128218</v>
      </c>
      <c r="H48" s="238">
        <f t="shared" si="14"/>
        <v>0.9303246239113222</v>
      </c>
      <c r="I48"/>
      <c r="J48"/>
    </row>
    <row r="49" spans="2:10" ht="12">
      <c r="B49" s="149" t="s">
        <v>12</v>
      </c>
      <c r="C49" s="52">
        <f>'[22]BT'!$AI174</f>
        <v>516496.7</v>
      </c>
      <c r="D49" s="52">
        <f>'[21]BT'!$AC174</f>
        <v>545332.6</v>
      </c>
      <c r="E49" s="74">
        <f t="shared" si="12"/>
        <v>0.9223155357142857</v>
      </c>
      <c r="F49" s="74">
        <f t="shared" si="12"/>
        <v>0.9335516340627884</v>
      </c>
      <c r="G49" s="267">
        <f t="shared" si="13"/>
        <v>-1.1236098348502699</v>
      </c>
      <c r="H49" s="238">
        <f t="shared" si="14"/>
        <v>0.8912939678497533</v>
      </c>
      <c r="I49"/>
      <c r="J49"/>
    </row>
    <row r="50" spans="2:10" ht="12">
      <c r="B50" s="149" t="s">
        <v>14</v>
      </c>
      <c r="C50" s="52">
        <f>'[22]BT'!$AI175</f>
        <v>28452.3</v>
      </c>
      <c r="D50" s="52">
        <f>'[21]BT'!$AC175</f>
        <v>33708</v>
      </c>
      <c r="E50" s="74">
        <f t="shared" si="12"/>
        <v>0.8975488958990536</v>
      </c>
      <c r="F50" s="74">
        <f t="shared" si="12"/>
        <v>0.9462718159334567</v>
      </c>
      <c r="G50" s="267">
        <f t="shared" si="13"/>
        <v>-4.872292003440304</v>
      </c>
      <c r="H50" s="238">
        <f t="shared" si="14"/>
        <v>0.8212435233160622</v>
      </c>
      <c r="I50"/>
      <c r="J50"/>
    </row>
    <row r="51" spans="2:10" ht="12">
      <c r="B51" s="149" t="s">
        <v>27</v>
      </c>
      <c r="C51" s="52">
        <f>'[22]BT'!$AI176</f>
        <v>2328486.6</v>
      </c>
      <c r="D51" s="52">
        <f>'[21]BT'!$AC176</f>
        <v>2234308.3</v>
      </c>
      <c r="E51" s="74">
        <f t="shared" si="12"/>
        <v>0.7352341648247553</v>
      </c>
      <c r="F51" s="74">
        <f t="shared" si="12"/>
        <v>0.7171707428805909</v>
      </c>
      <c r="G51" s="267">
        <f t="shared" si="13"/>
        <v>1.8063421944164437</v>
      </c>
      <c r="H51" s="238">
        <f t="shared" si="14"/>
        <v>0.9473526772360156</v>
      </c>
      <c r="I51"/>
      <c r="J51"/>
    </row>
    <row r="52" spans="2:10" ht="12">
      <c r="B52" s="149" t="s">
        <v>15</v>
      </c>
      <c r="C52" s="52">
        <f>'[22]BT'!$AI177</f>
        <v>915386.4</v>
      </c>
      <c r="D52" s="52">
        <f>'[21]BT'!$AC177</f>
        <v>1141453.6</v>
      </c>
      <c r="E52" s="74">
        <f t="shared" si="12"/>
        <v>0.7041433846153846</v>
      </c>
      <c r="F52" s="74">
        <f t="shared" si="12"/>
        <v>0.6981724997175697</v>
      </c>
      <c r="G52" s="267">
        <f t="shared" si="13"/>
        <v>0.5970884897814943</v>
      </c>
      <c r="H52" s="238">
        <f t="shared" si="14"/>
        <v>0.9116409537166901</v>
      </c>
      <c r="I52"/>
      <c r="J52"/>
    </row>
    <row r="53" spans="2:10" ht="12">
      <c r="B53" s="149" t="s">
        <v>29</v>
      </c>
      <c r="C53" s="52">
        <f>'[22]BT'!$AI178</f>
        <v>277563.9</v>
      </c>
      <c r="D53" s="52">
        <f>'[21]BT'!$AC178</f>
        <v>275801.8</v>
      </c>
      <c r="E53" s="74">
        <f t="shared" si="12"/>
        <v>0.8619996894409938</v>
      </c>
      <c r="F53" s="74">
        <f t="shared" si="12"/>
        <v>0.8511726076048906</v>
      </c>
      <c r="G53" s="267">
        <f t="shared" si="13"/>
        <v>1.0827081836103258</v>
      </c>
      <c r="H53" s="238">
        <f t="shared" si="14"/>
        <v>0.9415204678362573</v>
      </c>
      <c r="I53"/>
      <c r="J53"/>
    </row>
    <row r="54" spans="2:10" ht="12">
      <c r="B54" s="149" t="s">
        <v>16</v>
      </c>
      <c r="C54" s="52">
        <f>'[22]BT'!$AI179</f>
        <v>1709239.5</v>
      </c>
      <c r="D54" s="52">
        <f>'[21]BT'!$AC179</f>
        <v>1589718.4</v>
      </c>
      <c r="E54" s="74">
        <f t="shared" si="12"/>
        <v>0.9769315843621399</v>
      </c>
      <c r="F54" s="74">
        <f t="shared" si="12"/>
        <v>0.9258585029454214</v>
      </c>
      <c r="G54" s="267">
        <f t="shared" si="13"/>
        <v>5.107308141671851</v>
      </c>
      <c r="H54" s="238">
        <f t="shared" si="14"/>
        <v>0.78060829088456</v>
      </c>
      <c r="I54"/>
      <c r="J54"/>
    </row>
    <row r="55" spans="2:10" ht="12">
      <c r="B55" s="149" t="s">
        <v>17</v>
      </c>
      <c r="C55" s="52">
        <f>'[22]BT'!$AI180</f>
        <v>2030541.9</v>
      </c>
      <c r="D55" s="52">
        <f>'[21]BT'!$AC180</f>
        <v>1617412.7</v>
      </c>
      <c r="E55" s="74">
        <f t="shared" si="12"/>
        <v>0.8390669008264462</v>
      </c>
      <c r="F55" s="74">
        <f t="shared" si="12"/>
        <v>0.8213584737944828</v>
      </c>
      <c r="G55" s="267">
        <f t="shared" si="13"/>
        <v>1.7708427031963403</v>
      </c>
      <c r="H55" s="238">
        <f t="shared" si="14"/>
        <v>0.8431218502692241</v>
      </c>
      <c r="I55"/>
      <c r="J55"/>
    </row>
    <row r="56" spans="2:10" ht="12">
      <c r="B56" s="149" t="s">
        <v>18</v>
      </c>
      <c r="C56" s="52">
        <f>'[22]BT'!$AI181</f>
        <v>2855678.7</v>
      </c>
      <c r="D56" s="52">
        <f>'[21]BT'!$AC181</f>
        <v>2605457.6</v>
      </c>
      <c r="E56" s="74">
        <f t="shared" si="12"/>
        <v>0.5949330625</v>
      </c>
      <c r="F56" s="74">
        <f t="shared" si="12"/>
        <v>0.5892010389826545</v>
      </c>
      <c r="G56" s="267">
        <f t="shared" si="13"/>
        <v>0.5732023517345475</v>
      </c>
      <c r="H56" s="238">
        <f t="shared" si="14"/>
        <v>0.9499307342172967</v>
      </c>
      <c r="I56"/>
      <c r="J56"/>
    </row>
    <row r="57" spans="2:10" ht="12">
      <c r="B57" s="149" t="s">
        <v>19</v>
      </c>
      <c r="C57" s="52">
        <f>'[22]BT'!$AI182</f>
        <v>1189579.9</v>
      </c>
      <c r="D57" s="52">
        <f>'[21]BT'!$AC182</f>
        <v>1156093.4</v>
      </c>
      <c r="E57" s="74">
        <f t="shared" si="12"/>
        <v>0.608480767263427</v>
      </c>
      <c r="F57" s="74">
        <f t="shared" si="12"/>
        <v>0.6158874730244701</v>
      </c>
      <c r="G57" s="267">
        <f t="shared" si="13"/>
        <v>-0.7406705761043075</v>
      </c>
      <c r="H57" s="238">
        <f t="shared" si="14"/>
        <v>0.9537469326425376</v>
      </c>
      <c r="I57"/>
      <c r="J57"/>
    </row>
    <row r="58" spans="2:10" ht="12">
      <c r="B58" s="149" t="s">
        <v>20</v>
      </c>
      <c r="C58" s="52">
        <f>'[22]BT'!$AI183</f>
        <v>2062821.1</v>
      </c>
      <c r="D58" s="52">
        <f>'[21]BT'!$AC183</f>
        <v>2018910.4</v>
      </c>
      <c r="E58" s="74">
        <f t="shared" si="12"/>
        <v>0.8351502429149797</v>
      </c>
      <c r="F58" s="74">
        <f t="shared" si="12"/>
        <v>0.8336569557906838</v>
      </c>
      <c r="G58" s="267">
        <f t="shared" si="13"/>
        <v>0.14932871242959722</v>
      </c>
      <c r="H58" s="238">
        <f t="shared" si="14"/>
        <v>0.9284101783825516</v>
      </c>
      <c r="I58"/>
      <c r="J58"/>
    </row>
    <row r="59" spans="2:10" ht="12">
      <c r="B59" s="149" t="s">
        <v>21</v>
      </c>
      <c r="C59" s="52">
        <f>'[22]BT'!$AI184</f>
        <v>1276862.1</v>
      </c>
      <c r="D59" s="52">
        <f>'[21]BT'!$AC184</f>
        <v>1350120.1</v>
      </c>
      <c r="E59" s="74">
        <f t="shared" si="12"/>
        <v>0.5551574347826087</v>
      </c>
      <c r="F59" s="74">
        <f t="shared" si="12"/>
        <v>0.5650501295084321</v>
      </c>
      <c r="G59" s="267">
        <f t="shared" si="13"/>
        <v>-0.9892694725823437</v>
      </c>
      <c r="H59" s="238">
        <f>IF(E28="","",(G28/E28))</f>
        <v>0.9920431582596271</v>
      </c>
      <c r="I59"/>
      <c r="J59"/>
    </row>
    <row r="60" spans="2:10" ht="12">
      <c r="B60" s="149" t="s">
        <v>30</v>
      </c>
      <c r="C60" s="52">
        <f>'[22]BT'!$AI185</f>
        <v>1013749</v>
      </c>
      <c r="D60" s="52">
        <f>'[21]BT'!$AC185</f>
        <v>1012723.4</v>
      </c>
      <c r="E60" s="74">
        <f t="shared" si="12"/>
        <v>0.7293158273381295</v>
      </c>
      <c r="F60" s="74">
        <f t="shared" si="12"/>
        <v>0.7567925739043893</v>
      </c>
      <c r="G60" s="267">
        <f t="shared" si="13"/>
        <v>-2.7476746566259758</v>
      </c>
      <c r="H60" s="238">
        <f>IF(E29="","",(G29/E29))</f>
        <v>0.8419496889631904</v>
      </c>
      <c r="I60"/>
      <c r="J60"/>
    </row>
    <row r="61" spans="2:10" ht="12">
      <c r="B61" s="149" t="s">
        <v>22</v>
      </c>
      <c r="C61" s="52">
        <f>'[22]BT'!$AI186</f>
        <v>944762.9</v>
      </c>
      <c r="D61" s="52">
        <f>'[21]BT'!$AC186</f>
        <v>1137037.2</v>
      </c>
      <c r="E61" s="74">
        <f t="shared" si="12"/>
        <v>0.665325985915493</v>
      </c>
      <c r="F61" s="74">
        <f>IF(OR(H30="",H30=0),"",D61/H30)</f>
        <v>0.784781669425161</v>
      </c>
      <c r="G61" s="267">
        <f t="shared" si="13"/>
        <v>-11.945568350966806</v>
      </c>
      <c r="H61" s="238">
        <f t="shared" si="14"/>
        <v>0.958960540799719</v>
      </c>
      <c r="I61"/>
      <c r="J61"/>
    </row>
    <row r="62" spans="2:10" ht="12">
      <c r="B62" s="149" t="s">
        <v>23</v>
      </c>
      <c r="C62" s="52">
        <f>'[22]BT'!$AI187</f>
        <v>41892.2</v>
      </c>
      <c r="D62" s="52">
        <f>'[21]BT'!$AC187</f>
        <v>40005.9</v>
      </c>
      <c r="E62" s="74">
        <f t="shared" si="12"/>
        <v>0.8071714836223506</v>
      </c>
      <c r="F62" s="74">
        <f t="shared" si="12"/>
        <v>0.8738308775026102</v>
      </c>
      <c r="G62" s="267">
        <f t="shared" si="13"/>
        <v>-6.665939388025965</v>
      </c>
      <c r="H62" s="238">
        <f t="shared" si="14"/>
        <v>0.6352509179926561</v>
      </c>
      <c r="I62"/>
      <c r="J62"/>
    </row>
    <row r="63" spans="2:10" ht="12">
      <c r="B63" s="149"/>
      <c r="C63" s="52"/>
      <c r="D63" s="52"/>
      <c r="E63" s="268"/>
      <c r="F63" s="74">
        <f>IF(OR(H32="",H32=0),"",D63/H32)</f>
      </c>
      <c r="G63" s="267"/>
      <c r="H63" s="238"/>
      <c r="I63"/>
      <c r="J63"/>
    </row>
    <row r="64" spans="2:10" ht="12.75" thickBot="1">
      <c r="B64" s="269" t="s">
        <v>24</v>
      </c>
      <c r="C64" s="270">
        <f>IF(SUM(C43:C62)=0,"",SUM(C43:C62))</f>
        <v>24707133.6</v>
      </c>
      <c r="D64" s="270">
        <f>IF(SUM(D43:D62)=0,"",SUM(D43:D62))</f>
        <v>24456611.799999997</v>
      </c>
      <c r="E64" s="271">
        <f>IF(OR(G33="",G33=0),"",C64/G33)</f>
        <v>0.7186024629023158</v>
      </c>
      <c r="F64" s="272">
        <f>IF(OR(H33="",H33=0),"",D64/H33)</f>
        <v>0.7190555971399037</v>
      </c>
      <c r="G64" s="273">
        <f>IF(OR(E64="",E64=0),"",(E64-F64)*100)</f>
        <v>-0.0453134237587971</v>
      </c>
      <c r="H64" s="274">
        <f>IF(E33="","",(G33/E33))</f>
        <v>0.9167430709881058</v>
      </c>
      <c r="I64"/>
      <c r="J64"/>
    </row>
    <row r="65" spans="3:10" ht="12.75">
      <c r="C65" s="275"/>
      <c r="D65" s="276"/>
      <c r="E65" s="275"/>
      <c r="F65" s="275"/>
      <c r="G65" s="275"/>
      <c r="H65" s="277"/>
      <c r="I65" s="278"/>
      <c r="J65" s="23" t="s">
        <v>26</v>
      </c>
    </row>
    <row r="66" spans="3:10" ht="13.5" thickBot="1">
      <c r="C66" s="275"/>
      <c r="D66" s="276"/>
      <c r="E66" s="275"/>
      <c r="F66" s="275"/>
      <c r="G66" s="275"/>
      <c r="H66" s="277"/>
      <c r="I66" s="278"/>
      <c r="J66" s="279"/>
    </row>
    <row r="67" spans="2:9" ht="13.5">
      <c r="B67" s="247" t="s">
        <v>0</v>
      </c>
      <c r="C67" s="248" t="s">
        <v>93</v>
      </c>
      <c r="D67" s="250" t="s">
        <v>93</v>
      </c>
      <c r="E67" s="249" t="s">
        <v>93</v>
      </c>
      <c r="F67" s="250" t="s">
        <v>93</v>
      </c>
      <c r="G67" s="251" t="s">
        <v>86</v>
      </c>
      <c r="H67" s="280" t="s">
        <v>94</v>
      </c>
      <c r="I67" s="281" t="s">
        <v>94</v>
      </c>
    </row>
    <row r="68" spans="2:9" ht="13.5">
      <c r="B68" s="149"/>
      <c r="C68" s="282" t="s">
        <v>95</v>
      </c>
      <c r="D68" s="255" t="s">
        <v>95</v>
      </c>
      <c r="E68" s="282" t="s">
        <v>95</v>
      </c>
      <c r="F68" s="255" t="s">
        <v>95</v>
      </c>
      <c r="G68" s="256" t="s">
        <v>89</v>
      </c>
      <c r="H68" s="283" t="s">
        <v>96</v>
      </c>
      <c r="I68" s="284" t="s">
        <v>96</v>
      </c>
    </row>
    <row r="69" spans="2:9" ht="13.5">
      <c r="B69" s="149"/>
      <c r="C69" s="258" t="s">
        <v>108</v>
      </c>
      <c r="D69" s="285" t="s">
        <v>108</v>
      </c>
      <c r="E69" s="286" t="s">
        <v>109</v>
      </c>
      <c r="F69" s="260" t="s">
        <v>109</v>
      </c>
      <c r="G69" s="256"/>
      <c r="H69" s="283" t="s">
        <v>77</v>
      </c>
      <c r="I69" s="284" t="s">
        <v>77</v>
      </c>
    </row>
    <row r="70" spans="2:9" ht="12">
      <c r="B70" s="149"/>
      <c r="C70" s="261" t="s">
        <v>92</v>
      </c>
      <c r="D70" s="263" t="s">
        <v>58</v>
      </c>
      <c r="E70" s="262" t="s">
        <v>92</v>
      </c>
      <c r="F70" s="263" t="s">
        <v>58</v>
      </c>
      <c r="G70" s="264"/>
      <c r="H70" s="265"/>
      <c r="I70" s="287"/>
    </row>
    <row r="71" spans="2:9" ht="12">
      <c r="B71" s="149" t="s">
        <v>8</v>
      </c>
      <c r="C71" s="288">
        <v>59878.4</v>
      </c>
      <c r="D71" s="289">
        <f aca="true" t="shared" si="15" ref="D71:D90">IF(OR(G12="",G12=0),"",C71/G12)</f>
        <v>0.13828729792147806</v>
      </c>
      <c r="E71" s="288">
        <v>73554.6</v>
      </c>
      <c r="F71" s="289">
        <f aca="true" t="shared" si="16" ref="F71:F90">IF(OR(H12="",H12=0),"",E71/H12)</f>
        <v>0.13313835350284922</v>
      </c>
      <c r="G71" s="267">
        <f aca="true" t="shared" si="17" ref="G71:G90">IF(OR(D71="",D71=0),"",(D71-F71)*100)</f>
        <v>0.5148944418628842</v>
      </c>
      <c r="H71" s="290">
        <f aca="true" t="shared" si="18" ref="H71:H90">IF(G12="","",(C43+C71)/G12)</f>
        <v>1.0177337182448036</v>
      </c>
      <c r="I71" s="291">
        <f aca="true" t="shared" si="19" ref="I71:I90">IF(H12="","",(D43+E71)/H12)</f>
        <v>0.9667971359034035</v>
      </c>
    </row>
    <row r="72" spans="2:9" ht="12">
      <c r="B72" s="149" t="s">
        <v>31</v>
      </c>
      <c r="C72" s="288">
        <v>55590.9</v>
      </c>
      <c r="D72" s="75">
        <f t="shared" si="15"/>
        <v>0.09083480392156863</v>
      </c>
      <c r="E72" s="288">
        <v>63196.5</v>
      </c>
      <c r="F72" s="75">
        <f t="shared" si="16"/>
        <v>0.10066692344525503</v>
      </c>
      <c r="G72" s="267">
        <f t="shared" si="17"/>
        <v>-0.98321195236864</v>
      </c>
      <c r="H72" s="290">
        <f t="shared" si="18"/>
        <v>0.7429616013071896</v>
      </c>
      <c r="I72" s="291">
        <f t="shared" si="19"/>
        <v>0.7281007846401802</v>
      </c>
    </row>
    <row r="73" spans="2:9" ht="12">
      <c r="B73" s="149" t="s">
        <v>9</v>
      </c>
      <c r="C73" s="288">
        <v>115899.5</v>
      </c>
      <c r="D73" s="75">
        <f t="shared" si="15"/>
        <v>0.06547994350282486</v>
      </c>
      <c r="E73" s="288">
        <v>162769.4</v>
      </c>
      <c r="F73" s="75">
        <f t="shared" si="16"/>
        <v>0.08151071148441934</v>
      </c>
      <c r="G73" s="267">
        <f t="shared" si="17"/>
        <v>-1.6030767981594474</v>
      </c>
      <c r="H73" s="290">
        <f t="shared" si="18"/>
        <v>0.7585477966101696</v>
      </c>
      <c r="I73" s="292">
        <f t="shared" si="19"/>
        <v>0.720909289716437</v>
      </c>
    </row>
    <row r="74" spans="2:9" ht="12">
      <c r="B74" s="149" t="s">
        <v>28</v>
      </c>
      <c r="C74" s="288">
        <v>29470.4</v>
      </c>
      <c r="D74" s="75">
        <f t="shared" si="15"/>
        <v>0.07556512820512822</v>
      </c>
      <c r="E74" s="288">
        <v>35709.4</v>
      </c>
      <c r="F74" s="75">
        <f t="shared" si="16"/>
        <v>0.09376547576472269</v>
      </c>
      <c r="G74" s="267">
        <f t="shared" si="17"/>
        <v>-1.8200347559594474</v>
      </c>
      <c r="H74" s="290">
        <f t="shared" si="18"/>
        <v>0.8920141025641025</v>
      </c>
      <c r="I74" s="292">
        <f t="shared" si="19"/>
        <v>0.8727015781538263</v>
      </c>
    </row>
    <row r="75" spans="2:9" ht="12">
      <c r="B75" s="149" t="s">
        <v>10</v>
      </c>
      <c r="C75" s="288">
        <v>701067.1</v>
      </c>
      <c r="D75" s="75">
        <f t="shared" si="15"/>
        <v>0.27601066929133855</v>
      </c>
      <c r="E75" s="288">
        <v>626115.7</v>
      </c>
      <c r="F75" s="75">
        <f t="shared" si="16"/>
        <v>0.254817469841149</v>
      </c>
      <c r="G75" s="267">
        <f t="shared" si="17"/>
        <v>2.1193199450189546</v>
      </c>
      <c r="H75" s="290">
        <f t="shared" si="18"/>
        <v>0.9452669685039371</v>
      </c>
      <c r="I75" s="292">
        <f t="shared" si="19"/>
        <v>0.950931549994923</v>
      </c>
    </row>
    <row r="76" spans="2:9" ht="12">
      <c r="B76" s="149" t="s">
        <v>11</v>
      </c>
      <c r="C76" s="288">
        <v>521760.2</v>
      </c>
      <c r="D76" s="75">
        <f t="shared" si="15"/>
        <v>0.1110128085106383</v>
      </c>
      <c r="E76" s="288">
        <v>419808.9</v>
      </c>
      <c r="F76" s="75">
        <f t="shared" si="16"/>
        <v>0.08982631557831953</v>
      </c>
      <c r="G76" s="267">
        <f t="shared" si="17"/>
        <v>2.1186492932318766</v>
      </c>
      <c r="H76" s="290">
        <f t="shared" si="18"/>
        <v>0.853706914893617</v>
      </c>
      <c r="I76" s="292">
        <f t="shared" si="19"/>
        <v>0.8515941532824264</v>
      </c>
    </row>
    <row r="77" spans="2:9" ht="12">
      <c r="B77" s="149" t="s">
        <v>12</v>
      </c>
      <c r="C77" s="288">
        <v>30589.8</v>
      </c>
      <c r="D77" s="75">
        <f t="shared" si="15"/>
        <v>0.05462464285714286</v>
      </c>
      <c r="E77" s="288">
        <v>31241.1</v>
      </c>
      <c r="F77" s="75">
        <f t="shared" si="16"/>
        <v>0.05348145325425067</v>
      </c>
      <c r="G77" s="267">
        <f t="shared" si="17"/>
        <v>0.11431896028921903</v>
      </c>
      <c r="H77" s="290">
        <f t="shared" si="18"/>
        <v>0.9769401785714286</v>
      </c>
      <c r="I77" s="292">
        <f t="shared" si="19"/>
        <v>0.987033087317039</v>
      </c>
    </row>
    <row r="78" spans="2:9" ht="12">
      <c r="B78" s="149" t="s">
        <v>14</v>
      </c>
      <c r="C78" s="288">
        <v>719.9</v>
      </c>
      <c r="D78" s="75">
        <f t="shared" si="15"/>
        <v>0.022709779179810725</v>
      </c>
      <c r="E78" s="288">
        <v>648.9</v>
      </c>
      <c r="F78" s="75">
        <f t="shared" si="16"/>
        <v>0.018216321981702265</v>
      </c>
      <c r="G78" s="267">
        <f t="shared" si="17"/>
        <v>0.4493457198108459</v>
      </c>
      <c r="H78" s="290">
        <f t="shared" si="18"/>
        <v>0.9202586750788644</v>
      </c>
      <c r="I78" s="292">
        <f t="shared" si="19"/>
        <v>0.964488137915159</v>
      </c>
    </row>
    <row r="79" spans="2:9" ht="12">
      <c r="B79" s="149" t="s">
        <v>27</v>
      </c>
      <c r="C79" s="288">
        <v>100308.4</v>
      </c>
      <c r="D79" s="75">
        <f t="shared" si="15"/>
        <v>0.031673002841806124</v>
      </c>
      <c r="E79" s="288">
        <v>97785.1</v>
      </c>
      <c r="F79" s="75">
        <f t="shared" si="16"/>
        <v>0.0313871692682934</v>
      </c>
      <c r="G79" s="267">
        <f t="shared" si="17"/>
        <v>0.028583357351272265</v>
      </c>
      <c r="H79" s="290">
        <f t="shared" si="18"/>
        <v>0.7669071676665614</v>
      </c>
      <c r="I79" s="292">
        <f t="shared" si="19"/>
        <v>0.7485579121488843</v>
      </c>
    </row>
    <row r="80" spans="2:9" ht="12">
      <c r="B80" s="149" t="s">
        <v>15</v>
      </c>
      <c r="C80" s="288">
        <v>52462.5</v>
      </c>
      <c r="D80" s="75">
        <f t="shared" si="15"/>
        <v>0.04035576923076923</v>
      </c>
      <c r="E80" s="288">
        <v>63926.2</v>
      </c>
      <c r="F80" s="75">
        <f t="shared" si="16"/>
        <v>0.03910059493565511</v>
      </c>
      <c r="G80" s="267">
        <f t="shared" si="17"/>
        <v>0.12551742951141184</v>
      </c>
      <c r="H80" s="290">
        <f t="shared" si="18"/>
        <v>0.7444991538461538</v>
      </c>
      <c r="I80" s="292">
        <f t="shared" si="19"/>
        <v>0.7372730946532248</v>
      </c>
    </row>
    <row r="81" spans="2:9" ht="12">
      <c r="B81" s="149" t="s">
        <v>29</v>
      </c>
      <c r="C81" s="288">
        <v>37761</v>
      </c>
      <c r="D81" s="75">
        <f t="shared" si="15"/>
        <v>0.11727018633540373</v>
      </c>
      <c r="E81" s="288">
        <v>40748.5</v>
      </c>
      <c r="F81" s="75">
        <f t="shared" si="16"/>
        <v>0.12575700013918648</v>
      </c>
      <c r="G81" s="267">
        <f t="shared" si="17"/>
        <v>-0.8486813803782745</v>
      </c>
      <c r="H81" s="290">
        <f t="shared" si="18"/>
        <v>0.9792698757763976</v>
      </c>
      <c r="I81" s="292">
        <f t="shared" si="19"/>
        <v>0.976929607744077</v>
      </c>
    </row>
    <row r="82" spans="2:9" ht="12">
      <c r="B82" s="149" t="s">
        <v>16</v>
      </c>
      <c r="C82" s="288">
        <v>81793.7</v>
      </c>
      <c r="D82" s="75">
        <f t="shared" si="15"/>
        <v>0.04674994284407864</v>
      </c>
      <c r="E82" s="288">
        <v>69637.4</v>
      </c>
      <c r="F82" s="75">
        <f t="shared" si="16"/>
        <v>0.04055710678885737</v>
      </c>
      <c r="G82" s="267">
        <f t="shared" si="17"/>
        <v>0.6192836055221272</v>
      </c>
      <c r="H82" s="290">
        <f t="shared" si="18"/>
        <v>1.0236815272062185</v>
      </c>
      <c r="I82" s="292">
        <f t="shared" si="19"/>
        <v>0.9664156097342786</v>
      </c>
    </row>
    <row r="83" spans="2:9" ht="12">
      <c r="B83" s="149" t="s">
        <v>17</v>
      </c>
      <c r="C83" s="288">
        <v>227635.8</v>
      </c>
      <c r="D83" s="75">
        <f t="shared" si="15"/>
        <v>0.09406438016528926</v>
      </c>
      <c r="E83" s="288">
        <v>197760</v>
      </c>
      <c r="F83" s="75">
        <f t="shared" si="16"/>
        <v>0.10042696695629812</v>
      </c>
      <c r="G83" s="267">
        <f t="shared" si="17"/>
        <v>-0.636258679100886</v>
      </c>
      <c r="H83" s="290">
        <f t="shared" si="18"/>
        <v>0.9331312809917354</v>
      </c>
      <c r="I83" s="292">
        <f t="shared" si="19"/>
        <v>0.921785440750781</v>
      </c>
    </row>
    <row r="84" spans="2:9" ht="12">
      <c r="B84" s="149" t="s">
        <v>18</v>
      </c>
      <c r="C84" s="288">
        <v>602833.1</v>
      </c>
      <c r="D84" s="75">
        <f t="shared" si="15"/>
        <v>0.12559022916666665</v>
      </c>
      <c r="E84" s="288">
        <v>516984.8</v>
      </c>
      <c r="F84" s="75">
        <f t="shared" si="16"/>
        <v>0.11691150963202773</v>
      </c>
      <c r="G84" s="267">
        <f t="shared" si="17"/>
        <v>0.8678719534638918</v>
      </c>
      <c r="H84" s="290">
        <f t="shared" si="18"/>
        <v>0.7205232916666667</v>
      </c>
      <c r="I84" s="292">
        <f t="shared" si="19"/>
        <v>0.7061125486146822</v>
      </c>
    </row>
    <row r="85" spans="2:9" ht="12">
      <c r="B85" s="149" t="s">
        <v>19</v>
      </c>
      <c r="C85" s="288">
        <v>178087.9</v>
      </c>
      <c r="D85" s="75">
        <f t="shared" si="15"/>
        <v>0.09109355498721228</v>
      </c>
      <c r="E85" s="288">
        <v>155977.6</v>
      </c>
      <c r="F85" s="75">
        <f t="shared" si="16"/>
        <v>0.08309419456284553</v>
      </c>
      <c r="G85" s="267">
        <f t="shared" si="17"/>
        <v>0.7999360424366747</v>
      </c>
      <c r="H85" s="290">
        <f t="shared" si="18"/>
        <v>0.6995743222506393</v>
      </c>
      <c r="I85" s="292">
        <f t="shared" si="19"/>
        <v>0.6989816675873157</v>
      </c>
    </row>
    <row r="86" spans="2:9" ht="12">
      <c r="B86" s="149" t="s">
        <v>20</v>
      </c>
      <c r="C86" s="288">
        <v>277307.8</v>
      </c>
      <c r="D86" s="75">
        <f t="shared" si="15"/>
        <v>0.11227036437246964</v>
      </c>
      <c r="E86" s="288">
        <v>251360.1</v>
      </c>
      <c r="F86" s="75">
        <f t="shared" si="16"/>
        <v>0.10379266745727886</v>
      </c>
      <c r="G86" s="267">
        <f t="shared" si="17"/>
        <v>0.8477696915190778</v>
      </c>
      <c r="H86" s="290">
        <f t="shared" si="18"/>
        <v>0.9474206072874494</v>
      </c>
      <c r="I86" s="292">
        <f t="shared" si="19"/>
        <v>0.9374496232479627</v>
      </c>
    </row>
    <row r="87" spans="2:9" ht="12">
      <c r="B87" s="149" t="s">
        <v>21</v>
      </c>
      <c r="C87" s="288">
        <v>610824.2</v>
      </c>
      <c r="D87" s="75">
        <f t="shared" si="15"/>
        <v>0.26557573913043475</v>
      </c>
      <c r="E87" s="288">
        <v>521231.1</v>
      </c>
      <c r="F87" s="75">
        <f t="shared" si="16"/>
        <v>0.21814481582699385</v>
      </c>
      <c r="G87" s="267">
        <f t="shared" si="17"/>
        <v>4.74309233034409</v>
      </c>
      <c r="H87" s="290">
        <f t="shared" si="18"/>
        <v>0.8207331739130435</v>
      </c>
      <c r="I87" s="292">
        <f t="shared" si="19"/>
        <v>0.783194945335426</v>
      </c>
    </row>
    <row r="88" spans="2:9" ht="12">
      <c r="B88" s="149" t="s">
        <v>30</v>
      </c>
      <c r="C88" s="288">
        <v>131100.3</v>
      </c>
      <c r="D88" s="75">
        <f t="shared" si="15"/>
        <v>0.09431676258992805</v>
      </c>
      <c r="E88" s="288">
        <v>93630.9</v>
      </c>
      <c r="F88" s="75">
        <f t="shared" si="16"/>
        <v>0.06996892716015496</v>
      </c>
      <c r="G88" s="267">
        <f t="shared" si="17"/>
        <v>2.434783542977309</v>
      </c>
      <c r="H88" s="290">
        <f t="shared" si="18"/>
        <v>0.8236325899280575</v>
      </c>
      <c r="I88" s="292">
        <f t="shared" si="19"/>
        <v>0.8267615010645443</v>
      </c>
    </row>
    <row r="89" spans="2:9" ht="12">
      <c r="B89" s="149" t="s">
        <v>22</v>
      </c>
      <c r="C89" s="288">
        <v>120378.2</v>
      </c>
      <c r="D89" s="75">
        <f t="shared" si="15"/>
        <v>0.08477338028169014</v>
      </c>
      <c r="E89" s="288">
        <v>116729.7</v>
      </c>
      <c r="F89" s="75">
        <f t="shared" si="16"/>
        <v>0.08056669459670995</v>
      </c>
      <c r="G89" s="267">
        <f t="shared" si="17"/>
        <v>0.42066856849801854</v>
      </c>
      <c r="H89" s="290">
        <f t="shared" si="18"/>
        <v>0.7500993661971832</v>
      </c>
      <c r="I89" s="292">
        <f t="shared" si="19"/>
        <v>0.865348364021871</v>
      </c>
    </row>
    <row r="90" spans="2:9" ht="12">
      <c r="B90" s="149" t="s">
        <v>23</v>
      </c>
      <c r="C90" s="288">
        <v>1447.5</v>
      </c>
      <c r="D90" s="75">
        <f t="shared" si="15"/>
        <v>0.027890173410404624</v>
      </c>
      <c r="E90" s="288">
        <v>1544.3</v>
      </c>
      <c r="F90" s="75">
        <f t="shared" si="16"/>
        <v>0.03373145021427542</v>
      </c>
      <c r="G90" s="267">
        <f t="shared" si="17"/>
        <v>-0.5841276803870796</v>
      </c>
      <c r="H90" s="290">
        <f t="shared" si="18"/>
        <v>0.8350616570327553</v>
      </c>
      <c r="I90" s="291">
        <f t="shared" si="19"/>
        <v>0.9075623277168857</v>
      </c>
    </row>
    <row r="91" spans="2:9" ht="12">
      <c r="B91" s="149"/>
      <c r="C91" s="52"/>
      <c r="D91" s="268"/>
      <c r="E91" s="52"/>
      <c r="F91" s="74"/>
      <c r="G91" s="267"/>
      <c r="H91" s="290"/>
      <c r="I91" s="291"/>
    </row>
    <row r="92" spans="2:9" ht="12.75" thickBot="1">
      <c r="B92" s="269" t="s">
        <v>24</v>
      </c>
      <c r="C92" s="270">
        <f>IF(SUM(C71:C90)=0,"",SUM(C71:C90))</f>
        <v>3936916.5999999996</v>
      </c>
      <c r="D92" s="271">
        <f>IF(OR(G33="",G33=0),"",C92/G33)</f>
        <v>0.11450449942121213</v>
      </c>
      <c r="E92" s="270">
        <f>IF(SUM(E71:E90)=0,"",SUM(E71:E90))</f>
        <v>3540360.2</v>
      </c>
      <c r="F92" s="271">
        <f>IF(OR(H33="",H33=0),"",E92/H33)</f>
        <v>0.10409110789832914</v>
      </c>
      <c r="G92" s="273">
        <f>IF(OR(D92="",D92=0),"",(D92-F92)*100)</f>
        <v>1.0413391522882995</v>
      </c>
      <c r="H92" s="293">
        <f>IF(G33="","",(C61+C92)/G33)</f>
        <v>0.14198275561191548</v>
      </c>
      <c r="I92" s="294">
        <f>IF(H33="","",(D61+E92)/H33)</f>
        <v>0.13752145260438872</v>
      </c>
    </row>
    <row r="93" ht="12.75">
      <c r="C93" s="275" t="s">
        <v>97</v>
      </c>
    </row>
    <row r="94" ht="12.75">
      <c r="C94" s="275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99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IF(ISERROR('[59]Récolte_N'!$F$13)=TRUE,"",'[59]Récolte_N'!$F$13)</f>
        <v>18275</v>
      </c>
      <c r="D12" s="188">
        <f aca="true" t="shared" si="0" ref="D12:D31">IF(OR(C12="",C12=0),"",(E12/C12)*10)</f>
        <v>56.69493844049248</v>
      </c>
      <c r="E12" s="189">
        <f>IF(ISERROR('[59]Récolte_N'!$H$13)=TRUE,"",'[59]Récolte_N'!$H$13)</f>
        <v>103610</v>
      </c>
      <c r="F12" s="189">
        <f>P12</f>
        <v>95455</v>
      </c>
      <c r="G12" s="190">
        <f>IF(ISERROR('[59]Récolte_N'!$I$13)=TRUE,"",'[59]Récolte_N'!$I$13)</f>
        <v>53600</v>
      </c>
      <c r="H12" s="190">
        <f>Q12</f>
        <v>51469.8</v>
      </c>
      <c r="I12" s="191">
        <f>IF(OR(H12=0,H12=""),"",(G12/H12)-1)</f>
        <v>0.04138737667525416</v>
      </c>
      <c r="J12" s="192">
        <f>E12-G12</f>
        <v>50010</v>
      </c>
      <c r="K12" s="193">
        <f>P12-H12</f>
        <v>43985.2</v>
      </c>
      <c r="L12" s="296"/>
      <c r="M12" s="196" t="s">
        <v>8</v>
      </c>
      <c r="N12" s="188">
        <f>IF(ISERROR('[1]Récolte_N'!$F$13)=TRUE,"",'[1]Récolte_N'!$F$13)</f>
        <v>17140</v>
      </c>
      <c r="O12" s="188">
        <f aca="true" t="shared" si="1" ref="O12:O19">IF(OR(N12="",N12=0),"",(P12/N12)*10)</f>
        <v>55.69136522753793</v>
      </c>
      <c r="P12" s="189">
        <f>IF(ISERROR('[1]Récolte_N'!$H$13)=TRUE,"",'[1]Récolte_N'!$H$13)</f>
        <v>95455</v>
      </c>
      <c r="Q12" s="188">
        <f>'[21]OR'!$AI168</f>
        <v>51469.8</v>
      </c>
    </row>
    <row r="13" spans="1:17" ht="13.5" customHeight="1">
      <c r="A13" s="23">
        <v>7280</v>
      </c>
      <c r="B13" s="200" t="s">
        <v>31</v>
      </c>
      <c r="C13" s="188">
        <f>IF(ISERROR('[60]Récolte_N'!$F$13)=TRUE,"",'[60]Récolte_N'!$F$13)</f>
        <v>37720</v>
      </c>
      <c r="D13" s="188">
        <f t="shared" si="0"/>
        <v>56.77492046659597</v>
      </c>
      <c r="E13" s="189">
        <f>IF(ISERROR('[60]Récolte_N'!$H$13)=TRUE,"",'[60]Récolte_N'!$H$13)</f>
        <v>214155</v>
      </c>
      <c r="F13" s="189">
        <f>P13</f>
        <v>198894</v>
      </c>
      <c r="G13" s="190">
        <f>IF(ISERROR('[60]Récolte_N'!$I$13)=TRUE,"",'[60]Récolte_N'!$I$13)</f>
        <v>79000</v>
      </c>
      <c r="H13" s="190">
        <f>Q13</f>
        <v>71878.9</v>
      </c>
      <c r="I13" s="191">
        <f>IF(OR(H13=0,H13=""),"",(G13/H13)-1)</f>
        <v>0.09907079824538223</v>
      </c>
      <c r="J13" s="192">
        <f aca="true" t="shared" si="2" ref="J13:J31">E13-G13</f>
        <v>135155</v>
      </c>
      <c r="K13" s="193">
        <f>P13-H13</f>
        <v>127015.1</v>
      </c>
      <c r="L13" s="296"/>
      <c r="M13" s="203" t="s">
        <v>31</v>
      </c>
      <c r="N13" s="188">
        <f>IF(ISERROR('[2]Récolte_N'!$F$13)=TRUE,"",'[2]Récolte_N'!$F$13)</f>
        <v>36340</v>
      </c>
      <c r="O13" s="188">
        <f t="shared" si="1"/>
        <v>54.731425426527245</v>
      </c>
      <c r="P13" s="189">
        <f>IF(ISERROR('[2]Récolte_N'!$H$13)=TRUE,"",'[2]Récolte_N'!$H$13)</f>
        <v>198894</v>
      </c>
      <c r="Q13" s="188">
        <f>'[21]OR'!$AI169</f>
        <v>71878.9</v>
      </c>
    </row>
    <row r="14" spans="1:17" ht="13.5" customHeight="1">
      <c r="A14" s="23">
        <v>17376</v>
      </c>
      <c r="B14" s="200" t="s">
        <v>9</v>
      </c>
      <c r="C14" s="188">
        <f>IF(ISERROR('[61]Récolte_N'!$F$13)=TRUE,"",'[61]Récolte_N'!$F$13)</f>
        <v>192400</v>
      </c>
      <c r="D14" s="188">
        <f t="shared" si="0"/>
        <v>59.32224532224532</v>
      </c>
      <c r="E14" s="189">
        <f>IF(ISERROR('[61]Récolte_N'!$H$13)=TRUE,"",'[61]Récolte_N'!$H$13)</f>
        <v>1141360</v>
      </c>
      <c r="F14" s="189">
        <f aca="true" t="shared" si="3" ref="F14:F31">P14</f>
        <v>1028390</v>
      </c>
      <c r="G14" s="190">
        <f>IF(ISERROR('[61]Récolte_N'!$I$13)=TRUE,"",'[61]Récolte_N'!$I$13)</f>
        <v>1050000</v>
      </c>
      <c r="H14" s="207">
        <f>Q14</f>
        <v>904172.7</v>
      </c>
      <c r="I14" s="191">
        <f aca="true" t="shared" si="4" ref="I14:I31">IF(OR(H14=0,H14=""),"",(G14/H14)-1)</f>
        <v>0.1612825735614447</v>
      </c>
      <c r="J14" s="192">
        <f t="shared" si="2"/>
        <v>91360</v>
      </c>
      <c r="K14" s="208">
        <f>P14-H14</f>
        <v>124217.30000000005</v>
      </c>
      <c r="L14" s="296"/>
      <c r="M14" s="159" t="s">
        <v>9</v>
      </c>
      <c r="N14" s="188">
        <f>IF(ISERROR('[3]Récolte_N'!$F$13)=TRUE,"",'[3]Récolte_N'!$F$13)</f>
        <v>186800</v>
      </c>
      <c r="O14" s="188">
        <f t="shared" si="1"/>
        <v>55.05299785867238</v>
      </c>
      <c r="P14" s="189">
        <f>IF(ISERROR('[3]Récolte_N'!$H$13)=TRUE,"",'[3]Récolte_N'!$H$13)</f>
        <v>1028390</v>
      </c>
      <c r="Q14" s="188">
        <f>'[21]OR'!$AI170</f>
        <v>904172.7</v>
      </c>
    </row>
    <row r="15" spans="1:17" ht="13.5" customHeight="1">
      <c r="A15" s="23">
        <v>26391</v>
      </c>
      <c r="B15" s="200" t="s">
        <v>28</v>
      </c>
      <c r="C15" s="188">
        <f>IF(ISERROR('[62]Récolte_N'!$F$13)=TRUE,"",'[62]Récolte_N'!$F$13)</f>
        <v>31320</v>
      </c>
      <c r="D15" s="188">
        <f t="shared" si="0"/>
        <v>63.43869731800766</v>
      </c>
      <c r="E15" s="189">
        <f>IF(ISERROR('[62]Récolte_N'!$H$13)=TRUE,"",'[62]Récolte_N'!$H$13)</f>
        <v>198690</v>
      </c>
      <c r="F15" s="189">
        <f t="shared" si="3"/>
        <v>164670</v>
      </c>
      <c r="G15" s="190">
        <f>IF(ISERROR('[62]Récolte_N'!$I$13)=TRUE,"",'[62]Récolte_N'!$I$13)</f>
        <v>121000</v>
      </c>
      <c r="H15" s="207">
        <f aca="true" t="shared" si="5" ref="H15:H31">Q15</f>
        <v>89547</v>
      </c>
      <c r="I15" s="191">
        <f t="shared" si="4"/>
        <v>0.3512457145409673</v>
      </c>
      <c r="J15" s="192">
        <f t="shared" si="2"/>
        <v>77690</v>
      </c>
      <c r="K15" s="208">
        <f aca="true" t="shared" si="6" ref="K15:K31">P15-H15</f>
        <v>75123</v>
      </c>
      <c r="L15" s="296"/>
      <c r="M15" s="159" t="s">
        <v>28</v>
      </c>
      <c r="N15" s="188">
        <f>IF(ISERROR('[4]Récolte_N'!$F$13)=TRUE,"",'[4]Récolte_N'!$F$13)</f>
        <v>30000</v>
      </c>
      <c r="O15" s="188">
        <f t="shared" si="1"/>
        <v>54.89</v>
      </c>
      <c r="P15" s="189">
        <f>IF(ISERROR('[4]Récolte_N'!$H$13)=TRUE,"",'[4]Récolte_N'!$H$13)</f>
        <v>164670</v>
      </c>
      <c r="Q15" s="188">
        <f>'[21]OR'!$AI171</f>
        <v>89547</v>
      </c>
    </row>
    <row r="16" spans="1:17" ht="13.5" customHeight="1">
      <c r="A16" s="23">
        <v>19136</v>
      </c>
      <c r="B16" s="200" t="s">
        <v>10</v>
      </c>
      <c r="C16" s="188">
        <f>IF(ISERROR('[63]Récolte_N'!$F$13)=TRUE,"",'[63]Récolte_N'!$F$13)</f>
        <v>48000</v>
      </c>
      <c r="D16" s="188">
        <f t="shared" si="0"/>
        <v>84.5</v>
      </c>
      <c r="E16" s="189">
        <f>IF(ISERROR('[63]Récolte_N'!$H$13)=TRUE,"",'[63]Récolte_N'!$H$13)</f>
        <v>405600</v>
      </c>
      <c r="F16" s="189">
        <f t="shared" si="3"/>
        <v>399300</v>
      </c>
      <c r="G16" s="190">
        <f>IF(ISERROR('[63]Récolte_N'!$I$13)=TRUE,"",'[63]Récolte_N'!$I$13)</f>
        <v>345000</v>
      </c>
      <c r="H16" s="207">
        <f t="shared" si="5"/>
        <v>344488.9</v>
      </c>
      <c r="I16" s="191">
        <f t="shared" si="4"/>
        <v>0.0014836472234662779</v>
      </c>
      <c r="J16" s="192">
        <f t="shared" si="2"/>
        <v>60600</v>
      </c>
      <c r="K16" s="208">
        <f t="shared" si="6"/>
        <v>54811.09999999998</v>
      </c>
      <c r="L16" s="296"/>
      <c r="M16" s="159" t="s">
        <v>10</v>
      </c>
      <c r="N16" s="188">
        <f>IF(ISERROR('[5]Récolte_N'!$F$13)=TRUE,"",'[5]Récolte_N'!$F$13)</f>
        <v>49500</v>
      </c>
      <c r="O16" s="188">
        <f t="shared" si="1"/>
        <v>80.66666666666666</v>
      </c>
      <c r="P16" s="189">
        <f>IF(ISERROR('[5]Récolte_N'!$H$13)=TRUE,"",'[5]Récolte_N'!$H$13)</f>
        <v>399300</v>
      </c>
      <c r="Q16" s="188">
        <f>'[21]OR'!$AI172</f>
        <v>344488.9</v>
      </c>
    </row>
    <row r="17" spans="1:17" ht="13.5" customHeight="1">
      <c r="A17" s="23">
        <v>1790</v>
      </c>
      <c r="B17" s="200" t="s">
        <v>11</v>
      </c>
      <c r="C17" s="188">
        <f>IF(ISERROR('[64]Récolte_N'!$F$13)=TRUE,"",'[64]Récolte_N'!$F$13)</f>
        <v>102000</v>
      </c>
      <c r="D17" s="188">
        <f t="shared" si="0"/>
        <v>81.12745098039215</v>
      </c>
      <c r="E17" s="189">
        <f>IF(ISERROR('[64]Récolte_N'!$H$13)=TRUE,"",'[64]Récolte_N'!$H$13)</f>
        <v>827500</v>
      </c>
      <c r="F17" s="189">
        <f t="shared" si="3"/>
        <v>749300</v>
      </c>
      <c r="G17" s="190">
        <f>IF(ISERROR('[64]Récolte_N'!$I$13)=TRUE,"",'[64]Récolte_N'!$I$13)</f>
        <v>750000</v>
      </c>
      <c r="H17" s="207">
        <f t="shared" si="5"/>
        <v>682877.1</v>
      </c>
      <c r="I17" s="191">
        <f t="shared" si="4"/>
        <v>0.09829426114889483</v>
      </c>
      <c r="J17" s="192">
        <f t="shared" si="2"/>
        <v>77500</v>
      </c>
      <c r="K17" s="208">
        <f t="shared" si="6"/>
        <v>66422.90000000002</v>
      </c>
      <c r="L17" s="296"/>
      <c r="M17" s="159" t="s">
        <v>11</v>
      </c>
      <c r="N17" s="188">
        <f>IF(ISERROR('[6]Récolte_N'!$F$13)=TRUE,"",'[6]Récolte_N'!$F$13)</f>
        <v>96200</v>
      </c>
      <c r="O17" s="188">
        <f t="shared" si="1"/>
        <v>77.88981288981289</v>
      </c>
      <c r="P17" s="189">
        <f>IF(ISERROR('[6]Récolte_N'!$H$13)=TRUE,"",'[6]Récolte_N'!$H$13)</f>
        <v>749300</v>
      </c>
      <c r="Q17" s="188">
        <f>'[21]OR'!$AI173</f>
        <v>682877.1</v>
      </c>
    </row>
    <row r="18" spans="1:17" ht="13.5" customHeight="1">
      <c r="A18" s="23" t="s">
        <v>13</v>
      </c>
      <c r="B18" s="200" t="s">
        <v>12</v>
      </c>
      <c r="C18" s="188">
        <f>IF(ISERROR('[65]Récolte_N'!$F$13)=TRUE,"",'[65]Récolte_N'!$F$13)</f>
        <v>38750</v>
      </c>
      <c r="D18" s="188">
        <f t="shared" si="0"/>
        <v>55.43225806451613</v>
      </c>
      <c r="E18" s="189">
        <f>IF(ISERROR('[65]Récolte_N'!$H$13)=TRUE,"",'[65]Récolte_N'!$H$13)</f>
        <v>214800</v>
      </c>
      <c r="F18" s="189">
        <f t="shared" si="3"/>
        <v>202420</v>
      </c>
      <c r="G18" s="190">
        <f>IF(ISERROR('[65]Récolte_N'!$I$13)=TRUE,"",'[65]Récolte_N'!$I$13)</f>
        <v>115000</v>
      </c>
      <c r="H18" s="207">
        <f t="shared" si="5"/>
        <v>114149.3</v>
      </c>
      <c r="I18" s="191">
        <f t="shared" si="4"/>
        <v>0.007452520514799499</v>
      </c>
      <c r="J18" s="192">
        <f t="shared" si="2"/>
        <v>99800</v>
      </c>
      <c r="K18" s="208">
        <f t="shared" si="6"/>
        <v>88270.7</v>
      </c>
      <c r="L18" s="296"/>
      <c r="M18" s="159" t="s">
        <v>12</v>
      </c>
      <c r="N18" s="188">
        <f>IF(ISERROR('[7]Récolte_N'!$F$13)=TRUE,"",'[7]Récolte_N'!$F$13)</f>
        <v>38075</v>
      </c>
      <c r="O18" s="188">
        <f t="shared" si="1"/>
        <v>53.16349310571241</v>
      </c>
      <c r="P18" s="189">
        <f>IF(ISERROR('[7]Récolte_N'!$H$13)=TRUE,"",'[7]Récolte_N'!$H$13)</f>
        <v>202420</v>
      </c>
      <c r="Q18" s="188">
        <f>'[21]OR'!$AI174</f>
        <v>114149.3</v>
      </c>
    </row>
    <row r="19" spans="1:17" ht="13.5" customHeight="1">
      <c r="A19" s="23" t="s">
        <v>13</v>
      </c>
      <c r="B19" s="200" t="s">
        <v>14</v>
      </c>
      <c r="C19" s="188">
        <f>IF(ISERROR('[66]Récolte_N'!$F$13)=TRUE,"",'[66]Récolte_N'!$F$13)</f>
        <v>10950</v>
      </c>
      <c r="D19" s="188">
        <f t="shared" si="0"/>
        <v>33.6986301369863</v>
      </c>
      <c r="E19" s="189">
        <f>IF(ISERROR('[66]Récolte_N'!$H$13)=TRUE,"",'[66]Récolte_N'!$H$13)</f>
        <v>36900</v>
      </c>
      <c r="F19" s="189">
        <f t="shared" si="3"/>
        <v>35300</v>
      </c>
      <c r="G19" s="190">
        <f>IF(ISERROR('[66]Récolte_N'!$I$13)=TRUE,"",'[66]Récolte_N'!$I$13)</f>
        <v>17500</v>
      </c>
      <c r="H19" s="207">
        <f t="shared" si="5"/>
        <v>16689</v>
      </c>
      <c r="I19" s="191">
        <f t="shared" si="4"/>
        <v>0.048594882856971555</v>
      </c>
      <c r="J19" s="192">
        <f t="shared" si="2"/>
        <v>19400</v>
      </c>
      <c r="K19" s="208">
        <f t="shared" si="6"/>
        <v>18611</v>
      </c>
      <c r="L19" s="296"/>
      <c r="M19" s="159" t="s">
        <v>14</v>
      </c>
      <c r="N19" s="188">
        <f>IF(ISERROR('[8]Récolte_N'!$F$13)=TRUE,"",'[8]Récolte_N'!$F$13)</f>
        <v>9250</v>
      </c>
      <c r="O19" s="188">
        <f t="shared" si="1"/>
        <v>38.16216216216216</v>
      </c>
      <c r="P19" s="189">
        <f>IF(ISERROR('[8]Récolte_N'!$H$13)=TRUE,"",'[8]Récolte_N'!$H$13)</f>
        <v>35300</v>
      </c>
      <c r="Q19" s="188">
        <f>'[21]OR'!$AI175</f>
        <v>16689</v>
      </c>
    </row>
    <row r="20" spans="1:17" ht="13.5" customHeight="1">
      <c r="A20" s="23" t="s">
        <v>13</v>
      </c>
      <c r="B20" s="200" t="s">
        <v>27</v>
      </c>
      <c r="C20" s="188">
        <f>IF(ISERROR('[67]Récolte_N'!$F$13)=TRUE,"",'[67]Récolte_N'!$F$13)</f>
        <v>280800</v>
      </c>
      <c r="D20" s="188">
        <f>IF(OR(C20="",C20=0),"",(E20/C20)*10)</f>
        <v>69.93233618233619</v>
      </c>
      <c r="E20" s="189">
        <f>IF(ISERROR('[67]Récolte_N'!$H$13)=TRUE,"",'[67]Récolte_N'!$H$13)</f>
        <v>1963700</v>
      </c>
      <c r="F20" s="189">
        <f t="shared" si="3"/>
        <v>1779140</v>
      </c>
      <c r="G20" s="190">
        <f>IF(ISERROR('[67]Récolte_N'!$I$13)=TRUE,"",'[67]Récolte_N'!$I$13)</f>
        <v>1853900</v>
      </c>
      <c r="H20" s="207">
        <f t="shared" si="5"/>
        <v>1643646.2</v>
      </c>
      <c r="I20" s="191">
        <f t="shared" si="4"/>
        <v>0.12791913490871698</v>
      </c>
      <c r="J20" s="192">
        <f t="shared" si="2"/>
        <v>109800</v>
      </c>
      <c r="K20" s="208">
        <f t="shared" si="6"/>
        <v>135493.80000000005</v>
      </c>
      <c r="L20" s="296"/>
      <c r="M20" s="159" t="s">
        <v>27</v>
      </c>
      <c r="N20" s="188">
        <f>IF(ISERROR('[9]Récolte_N'!$F$13)=TRUE,"",'[9]Récolte_N'!$F$13)</f>
        <v>268770</v>
      </c>
      <c r="O20" s="188">
        <f>IF(OR(N20="",N20=0),"",(P20/N20)*10)</f>
        <v>66.19563195297094</v>
      </c>
      <c r="P20" s="189">
        <f>IF(ISERROR('[9]Récolte_N'!$H$13)=TRUE,"",'[9]Récolte_N'!$H$13)</f>
        <v>1779140</v>
      </c>
      <c r="Q20" s="188">
        <f>'[21]OR'!$AI176</f>
        <v>1643646.2</v>
      </c>
    </row>
    <row r="21" spans="1:17" ht="13.5" customHeight="1">
      <c r="A21" s="23" t="s">
        <v>13</v>
      </c>
      <c r="B21" s="200" t="s">
        <v>15</v>
      </c>
      <c r="C21" s="188">
        <f>IF(ISERROR('[68]Récolte_N'!$F$13)=TRUE,"",'[68]Récolte_N'!$F$13)</f>
        <v>172000</v>
      </c>
      <c r="D21" s="188">
        <f>IF(OR(C21="",C21=0),"",(E21/C21)*10)</f>
        <v>60.46511627906977</v>
      </c>
      <c r="E21" s="189">
        <f>IF(ISERROR('[68]Récolte_N'!$H$13)=TRUE,"",'[68]Récolte_N'!$H$13)</f>
        <v>1040000</v>
      </c>
      <c r="F21" s="189">
        <f t="shared" si="3"/>
        <v>853000</v>
      </c>
      <c r="G21" s="190">
        <f>IF(ISERROR('[68]Récolte_N'!$I$13)=TRUE,"",'[68]Récolte_N'!$I$13)</f>
        <v>890000</v>
      </c>
      <c r="H21" s="207">
        <f t="shared" si="5"/>
        <v>708852.2</v>
      </c>
      <c r="I21" s="191">
        <f t="shared" si="4"/>
        <v>0.2555508750625308</v>
      </c>
      <c r="J21" s="192">
        <f t="shared" si="2"/>
        <v>150000</v>
      </c>
      <c r="K21" s="208">
        <f t="shared" si="6"/>
        <v>144147.80000000005</v>
      </c>
      <c r="L21" s="296"/>
      <c r="M21" s="159" t="s">
        <v>15</v>
      </c>
      <c r="N21" s="188">
        <f>IF(ISERROR('[10]Récolte_N'!$F$13)=TRUE,"",'[10]Récolte_N'!$F$13)</f>
        <v>151400</v>
      </c>
      <c r="O21" s="188">
        <f>IF(OR(N21="",N21=0),"",(P21/N21)*10)</f>
        <v>56.34081902245707</v>
      </c>
      <c r="P21" s="189">
        <f>IF(ISERROR('[10]Récolte_N'!$H$13)=TRUE,"",'[10]Récolte_N'!$H$13)</f>
        <v>853000</v>
      </c>
      <c r="Q21" s="188">
        <f>'[21]OR'!$AI177</f>
        <v>708852.2</v>
      </c>
    </row>
    <row r="22" spans="1:17" ht="13.5" customHeight="1">
      <c r="A22" s="23" t="s">
        <v>13</v>
      </c>
      <c r="B22" s="200" t="s">
        <v>29</v>
      </c>
      <c r="C22" s="188">
        <f>IF(ISERROR('[69]Récolte_N'!$F$13)=TRUE,"",'[69]Récolte_N'!$F$13)</f>
        <v>4700</v>
      </c>
      <c r="D22" s="188">
        <f>IF(OR(C22="",C22=0),"",(E22/C22)*10)</f>
        <v>61.70212765957447</v>
      </c>
      <c r="E22" s="189">
        <f>IF(ISERROR('[69]Récolte_N'!$H$13)=TRUE,"",'[69]Récolte_N'!$H$13)</f>
        <v>29000</v>
      </c>
      <c r="F22" s="189">
        <f t="shared" si="3"/>
        <v>25700</v>
      </c>
      <c r="G22" s="190">
        <f>IF(ISERROR('[69]Récolte_N'!$I$13)=TRUE,"",'[69]Récolte_N'!$I$13)</f>
        <v>10300</v>
      </c>
      <c r="H22" s="207">
        <f t="shared" si="5"/>
        <v>7050</v>
      </c>
      <c r="I22" s="191">
        <f t="shared" si="4"/>
        <v>0.46099290780141855</v>
      </c>
      <c r="J22" s="192">
        <f t="shared" si="2"/>
        <v>18700</v>
      </c>
      <c r="K22" s="208">
        <f t="shared" si="6"/>
        <v>18650</v>
      </c>
      <c r="L22" s="296"/>
      <c r="M22" s="159" t="s">
        <v>29</v>
      </c>
      <c r="N22" s="188">
        <f>IF(ISERROR('[11]Récolte_N'!$F$13)=TRUE,"",'[11]Récolte_N'!$F$13)</f>
        <v>4300</v>
      </c>
      <c r="O22" s="188">
        <f>IF(OR(N22="",N22=0),"",(P22/N22)*10)</f>
        <v>59.76744186046511</v>
      </c>
      <c r="P22" s="189">
        <f>IF(ISERROR('[11]Récolte_N'!$H$13)=TRUE,"",'[11]Récolte_N'!$H$13)</f>
        <v>25700</v>
      </c>
      <c r="Q22" s="188">
        <f>'[21]OR'!$AI178</f>
        <v>7050</v>
      </c>
    </row>
    <row r="23" spans="1:17" ht="13.5" customHeight="1">
      <c r="A23" s="23" t="s">
        <v>13</v>
      </c>
      <c r="B23" s="200" t="s">
        <v>16</v>
      </c>
      <c r="C23" s="188">
        <f>IF(ISERROR('[70]Récolte_N'!$F$13)=TRUE,"",'[70]Récolte_N'!$F$13)</f>
        <v>73921</v>
      </c>
      <c r="D23" s="188">
        <f t="shared" si="0"/>
        <v>73.00836027651143</v>
      </c>
      <c r="E23" s="189">
        <f>IF(ISERROR('[70]Récolte_N'!$H$13)=TRUE,"",'[70]Récolte_N'!$H$13)</f>
        <v>539685.1000000001</v>
      </c>
      <c r="F23" s="189">
        <f t="shared" si="3"/>
        <v>507684.5</v>
      </c>
      <c r="G23" s="190">
        <f>IF(ISERROR('[70]Récolte_N'!$I$13)=TRUE,"",'[70]Récolte_N'!$I$13)</f>
        <v>389060</v>
      </c>
      <c r="H23" s="207">
        <f t="shared" si="5"/>
        <v>328900</v>
      </c>
      <c r="I23" s="191">
        <f t="shared" si="4"/>
        <v>0.1829127394344785</v>
      </c>
      <c r="J23" s="192">
        <f t="shared" si="2"/>
        <v>150625.1000000001</v>
      </c>
      <c r="K23" s="208">
        <f t="shared" si="6"/>
        <v>178784.5</v>
      </c>
      <c r="L23" s="296"/>
      <c r="M23" s="159" t="s">
        <v>16</v>
      </c>
      <c r="N23" s="188">
        <f>IF(ISERROR('[12]Récolte_N'!$F$13)=TRUE,"",'[12]Récolte_N'!$F$13)</f>
        <v>71361</v>
      </c>
      <c r="O23" s="188">
        <f aca="true" t="shared" si="7" ref="O23:O31">IF(OR(N23="",N23=0),"",(P23/N23)*10)</f>
        <v>71.14313140230658</v>
      </c>
      <c r="P23" s="189">
        <f>IF(ISERROR('[12]Récolte_N'!$H$13)=TRUE,"",'[12]Récolte_N'!$H$13)</f>
        <v>507684.5</v>
      </c>
      <c r="Q23" s="188">
        <f>'[21]OR'!$AI179</f>
        <v>328900</v>
      </c>
    </row>
    <row r="24" spans="1:17" ht="13.5" customHeight="1">
      <c r="A24" s="23" t="s">
        <v>13</v>
      </c>
      <c r="B24" s="200" t="s">
        <v>17</v>
      </c>
      <c r="C24" s="188">
        <f>IF(ISERROR('[71]Récolte_N'!$F$13)=TRUE,"",'[71]Récolte_N'!$F$13)</f>
        <v>64510</v>
      </c>
      <c r="D24" s="188">
        <f t="shared" si="0"/>
        <v>68.48783134397767</v>
      </c>
      <c r="E24" s="189">
        <f>IF(ISERROR('[71]Récolte_N'!$H$13)=TRUE,"",'[71]Récolte_N'!$H$13)</f>
        <v>441815</v>
      </c>
      <c r="F24" s="189">
        <f t="shared" si="3"/>
        <v>308040</v>
      </c>
      <c r="G24" s="190">
        <f>IF(ISERROR('[71]Récolte_N'!$I$13)=TRUE,"",'[71]Récolte_N'!$I$13)</f>
        <v>273000</v>
      </c>
      <c r="H24" s="207">
        <f t="shared" si="5"/>
        <v>181966.8</v>
      </c>
      <c r="I24" s="191">
        <f t="shared" si="4"/>
        <v>0.500273676296995</v>
      </c>
      <c r="J24" s="192">
        <f t="shared" si="2"/>
        <v>168815</v>
      </c>
      <c r="K24" s="208">
        <f t="shared" si="6"/>
        <v>126073.20000000001</v>
      </c>
      <c r="L24" s="296"/>
      <c r="M24" s="159" t="s">
        <v>17</v>
      </c>
      <c r="N24" s="188">
        <f>IF(ISERROR('[13]Récolte_N'!$F$13)=TRUE,"",'[13]Récolte_N'!$F$13)</f>
        <v>50360</v>
      </c>
      <c r="O24" s="188">
        <f t="shared" si="7"/>
        <v>61.16759332803812</v>
      </c>
      <c r="P24" s="189">
        <f>IF(ISERROR('[13]Récolte_N'!$H$13)=TRUE,"",'[13]Récolte_N'!$H$13)</f>
        <v>308040</v>
      </c>
      <c r="Q24" s="188">
        <f>'[21]OR'!$AI180</f>
        <v>181966.8</v>
      </c>
    </row>
    <row r="25" spans="1:17" ht="13.5" customHeight="1">
      <c r="A25" s="23" t="s">
        <v>13</v>
      </c>
      <c r="B25" s="200" t="s">
        <v>18</v>
      </c>
      <c r="C25" s="188">
        <f>IF(ISERROR('[72]Récolte_N'!$F$13)=TRUE,"",'[72]Récolte_N'!$F$13)</f>
        <v>287900</v>
      </c>
      <c r="D25" s="188">
        <f t="shared" si="0"/>
        <v>69.53803403959708</v>
      </c>
      <c r="E25" s="189">
        <f>IF(ISERROR('[72]Récolte_N'!$H$13)=TRUE,"",'[72]Récolte_N'!$H$13)</f>
        <v>2002000</v>
      </c>
      <c r="F25" s="189">
        <f t="shared" si="3"/>
        <v>1739000</v>
      </c>
      <c r="G25" s="190">
        <f>IF(ISERROR('[72]Récolte_N'!$I$13)=TRUE,"",'[72]Récolte_N'!$I$13)</f>
        <v>1905000</v>
      </c>
      <c r="H25" s="207">
        <f t="shared" si="5"/>
        <v>1585130.1</v>
      </c>
      <c r="I25" s="191">
        <f t="shared" si="4"/>
        <v>0.20179409879353116</v>
      </c>
      <c r="J25" s="192">
        <f t="shared" si="2"/>
        <v>97000</v>
      </c>
      <c r="K25" s="208">
        <f t="shared" si="6"/>
        <v>153869.8999999999</v>
      </c>
      <c r="L25" s="296"/>
      <c r="M25" s="159" t="s">
        <v>18</v>
      </c>
      <c r="N25" s="188">
        <f>IF(ISERROR('[14]Récolte_N'!$F$13)=TRUE,"",'[14]Récolte_N'!$F$13)</f>
        <v>264900</v>
      </c>
      <c r="O25" s="188">
        <f t="shared" si="7"/>
        <v>65.6474141185353</v>
      </c>
      <c r="P25" s="189">
        <f>IF(ISERROR('[14]Récolte_N'!$H$13)=TRUE,"",'[14]Récolte_N'!$H$13)</f>
        <v>1739000</v>
      </c>
      <c r="Q25" s="188">
        <f>'[21]OR'!$AI181</f>
        <v>1585130.1</v>
      </c>
    </row>
    <row r="26" spans="1:17" ht="13.5" customHeight="1">
      <c r="A26" s="23" t="s">
        <v>13</v>
      </c>
      <c r="B26" s="200" t="s">
        <v>19</v>
      </c>
      <c r="C26" s="188">
        <f>IF(ISERROR('[73]Récolte_N'!$F$13)=TRUE,"",'[73]Récolte_N'!$F$13)</f>
        <v>74410</v>
      </c>
      <c r="D26" s="188">
        <f t="shared" si="0"/>
        <v>75.7074317968015</v>
      </c>
      <c r="E26" s="189">
        <f>IF(ISERROR('[73]Récolte_N'!$H$13)=TRUE,"",'[73]Récolte_N'!$H$13)</f>
        <v>563339</v>
      </c>
      <c r="F26" s="189">
        <f t="shared" si="3"/>
        <v>502180</v>
      </c>
      <c r="G26" s="190">
        <f>IF(ISERROR('[73]Récolte_N'!$I$13)=TRUE,"",'[73]Récolte_N'!$I$13)</f>
        <v>530000</v>
      </c>
      <c r="H26" s="207">
        <f t="shared" si="5"/>
        <v>472952.3</v>
      </c>
      <c r="I26" s="191">
        <f t="shared" si="4"/>
        <v>0.12062040928863227</v>
      </c>
      <c r="J26" s="192">
        <f t="shared" si="2"/>
        <v>33339</v>
      </c>
      <c r="K26" s="208">
        <f t="shared" si="6"/>
        <v>29227.70000000001</v>
      </c>
      <c r="L26" s="296"/>
      <c r="M26" s="159" t="s">
        <v>19</v>
      </c>
      <c r="N26" s="188">
        <f>IF(ISERROR('[15]Récolte_N'!$F$13)=TRUE,"",'[15]Récolte_N'!$F$13)</f>
        <v>70250</v>
      </c>
      <c r="O26" s="188">
        <f t="shared" si="7"/>
        <v>71.4846975088968</v>
      </c>
      <c r="P26" s="189">
        <f>IF(ISERROR('[15]Récolte_N'!$H$13)=TRUE,"",'[15]Récolte_N'!$H$13)</f>
        <v>502180</v>
      </c>
      <c r="Q26" s="188">
        <f>'[21]OR'!$AI182</f>
        <v>472952.3</v>
      </c>
    </row>
    <row r="27" spans="1:17" ht="13.5" customHeight="1">
      <c r="A27" s="23" t="s">
        <v>13</v>
      </c>
      <c r="B27" s="200" t="s">
        <v>20</v>
      </c>
      <c r="C27" s="188">
        <f>IF(ISERROR('[74]Récolte_N'!$F$13)=TRUE,"",'[74]Récolte_N'!$F$13)</f>
        <v>108670</v>
      </c>
      <c r="D27" s="188">
        <f t="shared" si="0"/>
        <v>62.06193061562529</v>
      </c>
      <c r="E27" s="189">
        <f>IF(ISERROR('[74]Récolte_N'!$H$13)=TRUE,"",'[74]Récolte_N'!$H$13)</f>
        <v>674427</v>
      </c>
      <c r="F27" s="189">
        <f t="shared" si="3"/>
        <v>584865</v>
      </c>
      <c r="G27" s="190">
        <f>IF(ISERROR('[74]Récolte_N'!$I$13)=TRUE,"",'[74]Récolte_N'!$I$13)</f>
        <v>560000</v>
      </c>
      <c r="H27" s="207">
        <f t="shared" si="5"/>
        <v>490610.4</v>
      </c>
      <c r="I27" s="191">
        <f t="shared" si="4"/>
        <v>0.1414352406716204</v>
      </c>
      <c r="J27" s="192">
        <f t="shared" si="2"/>
        <v>114427</v>
      </c>
      <c r="K27" s="208">
        <f t="shared" si="6"/>
        <v>94254.59999999998</v>
      </c>
      <c r="L27" s="296"/>
      <c r="M27" s="159" t="s">
        <v>20</v>
      </c>
      <c r="N27" s="188">
        <f>IF(ISERROR('[16]Récolte_N'!$F$13)=TRUE,"",'[16]Récolte_N'!$F$13)</f>
        <v>98100</v>
      </c>
      <c r="O27" s="188">
        <f t="shared" si="7"/>
        <v>59.61926605504587</v>
      </c>
      <c r="P27" s="189">
        <f>IF(ISERROR('[16]Récolte_N'!$H$13)=TRUE,"",'[16]Récolte_N'!$H$13)</f>
        <v>584865</v>
      </c>
      <c r="Q27" s="188">
        <f>'[21]OR'!$AI183</f>
        <v>490610.4</v>
      </c>
    </row>
    <row r="28" spans="1:17" ht="13.5" customHeight="1">
      <c r="A28" s="23" t="s">
        <v>13</v>
      </c>
      <c r="B28" s="200" t="s">
        <v>21</v>
      </c>
      <c r="C28" s="188">
        <f>IF(ISERROR('[75]Récolte_N'!$F$13)=TRUE,"",'[75]Récolte_N'!$F$13)</f>
        <v>54336</v>
      </c>
      <c r="D28" s="188">
        <f t="shared" si="0"/>
        <v>80.15</v>
      </c>
      <c r="E28" s="189">
        <f>IF(ISERROR('[75]Récolte_N'!$H$13)=TRUE,"",'[75]Récolte_N'!$H$13)</f>
        <v>435503.04000000004</v>
      </c>
      <c r="F28" s="189">
        <f t="shared" si="3"/>
        <v>375094.20000000007</v>
      </c>
      <c r="G28" s="190">
        <f>IF(ISERROR('[75]Récolte_N'!$I$13)=TRUE,"",'[75]Récolte_N'!$I$13)</f>
        <v>380000</v>
      </c>
      <c r="H28" s="207">
        <f t="shared" si="5"/>
        <v>323031.2</v>
      </c>
      <c r="I28" s="191">
        <f t="shared" si="4"/>
        <v>0.17635695870863244</v>
      </c>
      <c r="J28" s="192">
        <f t="shared" si="2"/>
        <v>55503.04000000004</v>
      </c>
      <c r="K28" s="208">
        <f t="shared" si="6"/>
        <v>52063.00000000006</v>
      </c>
      <c r="L28" s="296"/>
      <c r="M28" s="159" t="s">
        <v>21</v>
      </c>
      <c r="N28" s="188">
        <f>IF(ISERROR('[17]Récolte_N'!$F$13)=TRUE,"",'[17]Récolte_N'!$F$13)</f>
        <v>49400</v>
      </c>
      <c r="O28" s="188">
        <f t="shared" si="7"/>
        <v>75.93000000000002</v>
      </c>
      <c r="P28" s="189">
        <f>IF(ISERROR('[17]Récolte_N'!$H$13)=TRUE,"",'[17]Récolte_N'!$H$13)</f>
        <v>375094.20000000007</v>
      </c>
      <c r="Q28" s="188">
        <f>'[21]OR'!$AI184</f>
        <v>323031.2</v>
      </c>
    </row>
    <row r="29" spans="2:17" ht="12.75">
      <c r="B29" s="200" t="s">
        <v>30</v>
      </c>
      <c r="C29" s="188">
        <f>IF(ISERROR('[76]Récolte_N'!$F$13)=TRUE,"",'[76]Récolte_N'!$F$13)</f>
        <v>47000</v>
      </c>
      <c r="D29" s="188">
        <f t="shared" si="0"/>
        <v>71.45026708918063</v>
      </c>
      <c r="E29" s="189">
        <f>IF(ISERROR('[76]Récolte_N'!$H$13)=TRUE,"",'[76]Récolte_N'!$H$13)</f>
        <v>335816.25531914894</v>
      </c>
      <c r="F29" s="189">
        <f t="shared" si="3"/>
        <v>301241.3953488372</v>
      </c>
      <c r="G29" s="190">
        <f>IF(ISERROR('[76]Récolte_N'!$I$13)=TRUE,"",'[76]Récolte_N'!$I$13)</f>
        <v>255000</v>
      </c>
      <c r="H29" s="207">
        <f t="shared" si="5"/>
        <v>215161.2</v>
      </c>
      <c r="I29" s="191">
        <f t="shared" si="4"/>
        <v>0.18515791880692234</v>
      </c>
      <c r="J29" s="192">
        <f t="shared" si="2"/>
        <v>80816.25531914894</v>
      </c>
      <c r="K29" s="208">
        <f t="shared" si="6"/>
        <v>86080.19534883718</v>
      </c>
      <c r="M29" s="159" t="s">
        <v>30</v>
      </c>
      <c r="N29" s="188">
        <f>IF(ISERROR('[18]Récolte_N'!$F$13)=TRUE,"",'[18]Récolte_N'!$F$13)</f>
        <v>43000</v>
      </c>
      <c r="O29" s="188">
        <f t="shared" si="7"/>
        <v>70.05613845321795</v>
      </c>
      <c r="P29" s="189">
        <f>IF(ISERROR('[18]Récolte_N'!$H$13)=TRUE,"",'[18]Récolte_N'!$H$13)</f>
        <v>301241.3953488372</v>
      </c>
      <c r="Q29" s="188">
        <f>'[21]OR'!$AI185</f>
        <v>215161.2</v>
      </c>
    </row>
    <row r="30" spans="2:17" ht="12.75">
      <c r="B30" s="200" t="s">
        <v>22</v>
      </c>
      <c r="C30" s="188">
        <f>IF(ISERROR('[77]Récolte_N'!$F$13)=TRUE,"",'[77]Récolte_N'!$F$13)</f>
        <v>94787</v>
      </c>
      <c r="D30" s="188">
        <f t="shared" si="0"/>
        <v>47.90097798221275</v>
      </c>
      <c r="E30" s="189">
        <f>IF(ISERROR('[77]Récolte_N'!$H$13)=TRUE,"",'[77]Récolte_N'!$H$13)</f>
        <v>454039</v>
      </c>
      <c r="F30" s="189">
        <f t="shared" si="3"/>
        <v>423948</v>
      </c>
      <c r="G30" s="190">
        <f>IF(ISERROR('[77]Récolte_N'!$I$13)=TRUE,"",'[77]Récolte_N'!$I$13)</f>
        <v>200000</v>
      </c>
      <c r="H30" s="207">
        <f t="shared" si="5"/>
        <v>188128.6</v>
      </c>
      <c r="I30" s="191">
        <f>IF(OR(H30=0,H30=""),"",(G30/H30)-1)</f>
        <v>0.06310257983103051</v>
      </c>
      <c r="J30" s="192">
        <f t="shared" si="2"/>
        <v>254039</v>
      </c>
      <c r="K30" s="208">
        <f t="shared" si="6"/>
        <v>235819.4</v>
      </c>
      <c r="L30"/>
      <c r="M30" s="159" t="s">
        <v>22</v>
      </c>
      <c r="N30" s="188">
        <f>IF(ISERROR('[19]Récolte_N'!$F$13)=TRUE,"",'[19]Récolte_N'!$F$13)</f>
        <v>87790</v>
      </c>
      <c r="O30" s="188">
        <f t="shared" si="7"/>
        <v>48.29114933363709</v>
      </c>
      <c r="P30" s="189">
        <f>IF(ISERROR('[19]Récolte_N'!$H$13)=TRUE,"",'[19]Récolte_N'!$H$13)</f>
        <v>423948</v>
      </c>
      <c r="Q30" s="188">
        <f>'[21]OR'!$AI186</f>
        <v>188128.6</v>
      </c>
    </row>
    <row r="31" spans="2:17" ht="12.75">
      <c r="B31" s="200" t="s">
        <v>23</v>
      </c>
      <c r="C31" s="188">
        <f>IF(ISERROR('[78]Récolte_N'!$F$13)=TRUE,"",'[78]Récolte_N'!$F$13)</f>
        <v>13300</v>
      </c>
      <c r="D31" s="188">
        <f t="shared" si="0"/>
        <v>43.883458646616546</v>
      </c>
      <c r="E31" s="189">
        <f>IF(ISERROR('[78]Récolte_N'!$H$13)=TRUE,"",'[78]Récolte_N'!$H$13)</f>
        <v>58365</v>
      </c>
      <c r="F31" s="189">
        <f t="shared" si="3"/>
        <v>51765</v>
      </c>
      <c r="G31" s="190">
        <f>IF(ISERROR('[78]Récolte_N'!$I$13)=TRUE,"",'[78]Récolte_N'!$I$13)</f>
        <v>22500</v>
      </c>
      <c r="H31" s="207">
        <f t="shared" si="5"/>
        <v>21880.9</v>
      </c>
      <c r="I31" s="191">
        <f t="shared" si="4"/>
        <v>0.02829408296733682</v>
      </c>
      <c r="J31" s="192">
        <f t="shared" si="2"/>
        <v>35865</v>
      </c>
      <c r="K31" s="208">
        <f t="shared" si="6"/>
        <v>29884.1</v>
      </c>
      <c r="M31" s="159" t="s">
        <v>23</v>
      </c>
      <c r="N31" s="188">
        <f>IF(ISERROR('[20]Récolte_N'!$F$13)=TRUE,"",'[20]Récolte_N'!$F$13)</f>
        <v>11750</v>
      </c>
      <c r="O31" s="188">
        <f t="shared" si="7"/>
        <v>44.055319148936164</v>
      </c>
      <c r="P31" s="189">
        <f>IF(ISERROR('[20]Récolte_N'!$H$13)=TRUE,"",'[20]Récolte_N'!$H$13)</f>
        <v>51765</v>
      </c>
      <c r="Q31" s="188">
        <f>'[21]OR'!$AI187</f>
        <v>21880.9</v>
      </c>
    </row>
    <row r="32" spans="2:17" ht="12.75">
      <c r="B32" s="149"/>
      <c r="C32" s="209"/>
      <c r="D32" s="209"/>
      <c r="E32" s="53"/>
      <c r="F32" s="210"/>
      <c r="G32" s="211"/>
      <c r="H32" s="59"/>
      <c r="I32" s="212"/>
      <c r="J32" s="213"/>
      <c r="K32" s="214"/>
      <c r="M32" s="159"/>
      <c r="N32" s="216"/>
      <c r="O32" s="216"/>
      <c r="P32" s="216"/>
      <c r="Q32" s="297"/>
    </row>
    <row r="33" spans="2:17" ht="15.75" thickBot="1">
      <c r="B33" s="219" t="s">
        <v>24</v>
      </c>
      <c r="C33" s="220">
        <f>IF(SUM(C12:C31)=0,"",SUM(C12:C31))</f>
        <v>1755749</v>
      </c>
      <c r="D33" s="220">
        <f>IF(OR(C33="",C33=0),"",(E33/C33)*10)</f>
        <v>66.52604897009282</v>
      </c>
      <c r="E33" s="220">
        <f>IF(SUM(E12:E31)=0,"",SUM(E12:E31))</f>
        <v>11680304.395319149</v>
      </c>
      <c r="F33" s="221">
        <f>IF(SUM(F12:F31)=0,"",SUM(F12:F31))</f>
        <v>10325387.095348837</v>
      </c>
      <c r="G33" s="222">
        <f>IF(SUM(G12:G31)=0,"",SUM(G12:G31))</f>
        <v>9799860</v>
      </c>
      <c r="H33" s="223">
        <f>IF(SUM(H12:H31)=0,"",SUM(H12:H31))</f>
        <v>8442582.600000001</v>
      </c>
      <c r="I33" s="224">
        <f>IF(OR(G33=0,G33=""),"",(G33/H33)-1)</f>
        <v>0.16076566428855532</v>
      </c>
      <c r="J33" s="225">
        <f>SUM(J12:J31)</f>
        <v>1880444.3953191491</v>
      </c>
      <c r="K33" s="226">
        <f>SUM(K12:K31)</f>
        <v>1882804.495348837</v>
      </c>
      <c r="M33" s="229" t="s">
        <v>24</v>
      </c>
      <c r="N33" s="298">
        <f>IF(SUM(N12:N31)=0,"",SUM(N12:N31))</f>
        <v>1634686</v>
      </c>
      <c r="O33" s="298">
        <f>IF(OR(N33="",N33=0),"",(P33/N33)*10)</f>
        <v>63.16434529535848</v>
      </c>
      <c r="P33" s="225">
        <f>IF(SUM(P12:P31)=0,"",SUM(P12:P31))</f>
        <v>10325387.095348837</v>
      </c>
      <c r="Q33" s="299">
        <f>IF(SUM(Q12:Q31)=0,"",SUM(Q12:Q31))</f>
        <v>8442582.600000001</v>
      </c>
    </row>
    <row r="34" spans="2:10" ht="12.75" thickTop="1">
      <c r="B34" s="236"/>
      <c r="C34" s="237"/>
      <c r="D34" s="237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1634686</v>
      </c>
      <c r="D35" s="242">
        <f>IF(OR(C35="",C35=0),"",(E35/C35)*10)</f>
        <v>63.16434529535848</v>
      </c>
      <c r="E35" s="242">
        <f>P33</f>
        <v>10325387.095348837</v>
      </c>
      <c r="G35" s="242">
        <f>Q33</f>
        <v>8442582.600000001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0.07405887124499744</v>
      </c>
      <c r="D37" s="246">
        <f>IF(OR(D33="",D33=0),"",(D33/D35)-1)</f>
        <v>0.05322153912962935</v>
      </c>
      <c r="E37" s="246">
        <f>IF(OR(E33="",E33=0),"",(E33/E35)-1)</f>
        <v>0.13122193748848865</v>
      </c>
      <c r="G37" s="246">
        <f>IF(OR(G33="",G33=0),"",(G33/G35)-1)</f>
        <v>0.16076566428855532</v>
      </c>
      <c r="H37" s="238"/>
      <c r="I37" s="239"/>
      <c r="J37" s="240"/>
    </row>
    <row r="38" ht="11.25" thickBot="1"/>
    <row r="39" spans="2:9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  <c r="I39"/>
    </row>
    <row r="40" spans="2:9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  <c r="I40"/>
    </row>
    <row r="41" spans="2:9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  <c r="I41"/>
    </row>
    <row r="42" spans="2:9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  <c r="I42"/>
    </row>
    <row r="43" spans="2:9" ht="12">
      <c r="B43" s="149" t="s">
        <v>8</v>
      </c>
      <c r="C43" s="99">
        <f>'[22]OR'!$AI168</f>
        <v>45119</v>
      </c>
      <c r="D43" s="52">
        <f>'[21]OR'!$AC168</f>
        <v>45084.7</v>
      </c>
      <c r="E43" s="266">
        <f>IF(OR(G12="",G12=0),"",C43/G12)</f>
        <v>0.8417723880597014</v>
      </c>
      <c r="F43" s="74">
        <f>IF(OR(H12="",H12=0),"",D43/H12)</f>
        <v>0.8759447287535602</v>
      </c>
      <c r="G43" s="267">
        <f>IF(OR(E43="",E43=0),"",(E43-F43)*100)</f>
        <v>-3.417234069385877</v>
      </c>
      <c r="H43" s="238">
        <f>IF(E12="","",(G12/E12))</f>
        <v>0.5173245825692501</v>
      </c>
      <c r="I43"/>
    </row>
    <row r="44" spans="2:9" ht="12">
      <c r="B44" s="149" t="s">
        <v>31</v>
      </c>
      <c r="C44" s="52">
        <f>'[22]OR'!$AI169</f>
        <v>59439.1</v>
      </c>
      <c r="D44" s="52">
        <f>'[21]OR'!$AC169</f>
        <v>53708.3</v>
      </c>
      <c r="E44" s="74">
        <f>IF(OR(G13="",G13=0),"",C44/G13)</f>
        <v>0.7523936708860759</v>
      </c>
      <c r="F44" s="74">
        <f>IF(OR(H13="",H13=0),"",D44/H13)</f>
        <v>0.747205369030411</v>
      </c>
      <c r="G44" s="267">
        <f>IF(OR(E44="",E44=0),"",(E44-F44)*100)</f>
        <v>0.5188301855664879</v>
      </c>
      <c r="H44" s="238">
        <f>IF(E13="","",(G13/E13))</f>
        <v>0.3688916905979314</v>
      </c>
      <c r="I44"/>
    </row>
    <row r="45" spans="2:9" ht="12">
      <c r="B45" s="149" t="s">
        <v>9</v>
      </c>
      <c r="C45" s="52">
        <f>'[22]OR'!$AI170</f>
        <v>783193.3</v>
      </c>
      <c r="D45" s="52">
        <f>'[21]OR'!$AC170</f>
        <v>675743.8</v>
      </c>
      <c r="E45" s="74">
        <f aca="true" t="shared" si="8" ref="E45:F62">IF(OR(G14="",G14=0),"",C45/G14)</f>
        <v>0.745898380952381</v>
      </c>
      <c r="F45" s="74">
        <f t="shared" si="8"/>
        <v>0.7473614277449431</v>
      </c>
      <c r="G45" s="267">
        <f aca="true" t="shared" si="9" ref="G45:G61">IF(OR(E45="",E45=0),"",(E45-F45)*100)</f>
        <v>-0.14630467925620394</v>
      </c>
      <c r="H45" s="238">
        <f>IF(E14="","",(G14/E14))</f>
        <v>0.9199551412350179</v>
      </c>
      <c r="I45"/>
    </row>
    <row r="46" spans="2:9" ht="12">
      <c r="B46" s="149" t="s">
        <v>28</v>
      </c>
      <c r="C46" s="52">
        <f>'[22]OR'!$AI171</f>
        <v>104348.9</v>
      </c>
      <c r="D46" s="52">
        <f>'[21]OR'!$AC171</f>
        <v>74593.9</v>
      </c>
      <c r="E46" s="74">
        <f t="shared" si="8"/>
        <v>0.8623876033057851</v>
      </c>
      <c r="F46" s="74">
        <f t="shared" si="8"/>
        <v>0.8330139479826236</v>
      </c>
      <c r="G46" s="267">
        <f t="shared" si="9"/>
        <v>2.9373655323161496</v>
      </c>
      <c r="H46" s="238">
        <f>IF(E15="","",(G15/E15))</f>
        <v>0.6089888771453017</v>
      </c>
      <c r="I46"/>
    </row>
    <row r="47" spans="2:9" ht="12">
      <c r="B47" s="149" t="s">
        <v>10</v>
      </c>
      <c r="C47" s="52">
        <f>'[22]OR'!$AI172</f>
        <v>277975.1</v>
      </c>
      <c r="D47" s="52">
        <f>'[21]OR'!$AC172</f>
        <v>271827.1</v>
      </c>
      <c r="E47" s="74">
        <f t="shared" si="8"/>
        <v>0.8057249275362318</v>
      </c>
      <c r="F47" s="74">
        <f t="shared" si="8"/>
        <v>0.7890736102092113</v>
      </c>
      <c r="G47" s="267">
        <f t="shared" si="9"/>
        <v>1.665131732702052</v>
      </c>
      <c r="H47" s="238">
        <f aca="true" t="shared" si="10" ref="H47:H62">IF(E16="","",(G16/E16))</f>
        <v>0.8505917159763313</v>
      </c>
      <c r="I47"/>
    </row>
    <row r="48" spans="2:9" ht="12">
      <c r="B48" s="149" t="s">
        <v>11</v>
      </c>
      <c r="C48" s="52">
        <f>'[22]OR'!$AI173</f>
        <v>679730.6</v>
      </c>
      <c r="D48" s="52">
        <f>'[21]OR'!$AC173</f>
        <v>616821.4</v>
      </c>
      <c r="E48" s="74">
        <f>IF(OR(G17="",G17=0),"",C48/G17)</f>
        <v>0.9063074666666666</v>
      </c>
      <c r="F48" s="74">
        <f t="shared" si="8"/>
        <v>0.9032685383651027</v>
      </c>
      <c r="G48" s="267">
        <f t="shared" si="9"/>
        <v>0.3038928301563937</v>
      </c>
      <c r="H48" s="238">
        <f t="shared" si="10"/>
        <v>0.9063444108761329</v>
      </c>
      <c r="I48"/>
    </row>
    <row r="49" spans="2:9" ht="12">
      <c r="B49" s="149" t="s">
        <v>12</v>
      </c>
      <c r="C49" s="52">
        <f>'[22]OR'!$AI174</f>
        <v>106415.4</v>
      </c>
      <c r="D49" s="52">
        <f>'[21]OR'!$AC174</f>
        <v>103875.7</v>
      </c>
      <c r="E49" s="74">
        <f t="shared" si="8"/>
        <v>0.9253513043478261</v>
      </c>
      <c r="F49" s="74">
        <f t="shared" si="8"/>
        <v>0.9099985720455578</v>
      </c>
      <c r="G49" s="267">
        <f t="shared" si="9"/>
        <v>1.5352732302268302</v>
      </c>
      <c r="H49" s="238">
        <f t="shared" si="10"/>
        <v>0.5353817504655494</v>
      </c>
      <c r="I49"/>
    </row>
    <row r="50" spans="2:9" ht="12">
      <c r="B50" s="149" t="s">
        <v>14</v>
      </c>
      <c r="C50" s="52">
        <f>'[22]OR'!$AI175</f>
        <v>15679.1</v>
      </c>
      <c r="D50" s="52">
        <f>'[21]OR'!$AC175</f>
        <v>15470.5</v>
      </c>
      <c r="E50" s="74">
        <f t="shared" si="8"/>
        <v>0.8959485714285714</v>
      </c>
      <c r="F50" s="74">
        <f t="shared" si="8"/>
        <v>0.9269878362993589</v>
      </c>
      <c r="G50" s="267">
        <f t="shared" si="9"/>
        <v>-3.1039264870787453</v>
      </c>
      <c r="H50" s="238">
        <f t="shared" si="10"/>
        <v>0.4742547425474255</v>
      </c>
      <c r="I50"/>
    </row>
    <row r="51" spans="2:9" ht="12">
      <c r="B51" s="149" t="s">
        <v>27</v>
      </c>
      <c r="C51" s="52">
        <f>'[22]OR'!$AI176</f>
        <v>1689160.9</v>
      </c>
      <c r="D51" s="52">
        <f>'[21]OR'!$AC176</f>
        <v>1446543.7</v>
      </c>
      <c r="E51" s="74">
        <f t="shared" si="8"/>
        <v>0.9111391660823129</v>
      </c>
      <c r="F51" s="74">
        <f t="shared" si="8"/>
        <v>0.8800821612339688</v>
      </c>
      <c r="G51" s="267">
        <f t="shared" si="9"/>
        <v>3.105700484834417</v>
      </c>
      <c r="H51" s="238">
        <f t="shared" si="10"/>
        <v>0.9440851453888068</v>
      </c>
      <c r="I51"/>
    </row>
    <row r="52" spans="2:9" ht="12">
      <c r="B52" s="149" t="s">
        <v>15</v>
      </c>
      <c r="C52" s="52">
        <f>'[22]OR'!$AI177</f>
        <v>702672.7</v>
      </c>
      <c r="D52" s="52">
        <f>'[21]OR'!$AC177</f>
        <v>550601.5</v>
      </c>
      <c r="E52" s="74">
        <f t="shared" si="8"/>
        <v>0.7895198876404493</v>
      </c>
      <c r="F52" s="74">
        <f t="shared" si="8"/>
        <v>0.7767507810513955</v>
      </c>
      <c r="G52" s="267">
        <f t="shared" si="9"/>
        <v>1.2769106589053836</v>
      </c>
      <c r="H52" s="238">
        <f t="shared" si="10"/>
        <v>0.8557692307692307</v>
      </c>
      <c r="I52"/>
    </row>
    <row r="53" spans="2:9" ht="12">
      <c r="B53" s="149" t="s">
        <v>29</v>
      </c>
      <c r="C53" s="52">
        <f>'[22]OR'!$AI178</f>
        <v>8916</v>
      </c>
      <c r="D53" s="52">
        <f>'[21]OR'!$AC178</f>
        <v>6258.9</v>
      </c>
      <c r="E53" s="74">
        <f t="shared" si="8"/>
        <v>0.8656310679611651</v>
      </c>
      <c r="F53" s="74">
        <f>IF(OR(H22="",H22=0),"",D53/H22)</f>
        <v>0.8877872340425531</v>
      </c>
      <c r="G53" s="267">
        <f t="shared" si="9"/>
        <v>-2.215616608138804</v>
      </c>
      <c r="H53" s="238">
        <f t="shared" si="10"/>
        <v>0.35517241379310344</v>
      </c>
      <c r="I53"/>
    </row>
    <row r="54" spans="2:9" ht="12">
      <c r="B54" s="149" t="s">
        <v>16</v>
      </c>
      <c r="C54" s="52">
        <f>'[22]OR'!$AI179</f>
        <v>387948.2</v>
      </c>
      <c r="D54" s="52">
        <f>'[21]OR'!$AC179</f>
        <v>311318.4</v>
      </c>
      <c r="E54" s="74">
        <f t="shared" si="8"/>
        <v>0.997142343083329</v>
      </c>
      <c r="F54" s="74">
        <f t="shared" si="8"/>
        <v>0.9465442383703254</v>
      </c>
      <c r="G54" s="267">
        <f t="shared" si="9"/>
        <v>5.059810471300363</v>
      </c>
      <c r="H54" s="238">
        <f t="shared" si="10"/>
        <v>0.7209018740743444</v>
      </c>
      <c r="I54"/>
    </row>
    <row r="55" spans="2:9" ht="12">
      <c r="B55" s="149" t="s">
        <v>17</v>
      </c>
      <c r="C55" s="52">
        <f>'[22]OR'!$AI180</f>
        <v>245520.4</v>
      </c>
      <c r="D55" s="52">
        <f>'[21]OR'!$AC180</f>
        <v>154595.6</v>
      </c>
      <c r="E55" s="74">
        <f t="shared" si="8"/>
        <v>0.8993421245421245</v>
      </c>
      <c r="F55" s="74">
        <f t="shared" si="8"/>
        <v>0.8495813522027096</v>
      </c>
      <c r="G55" s="267">
        <f t="shared" si="9"/>
        <v>4.976077233941489</v>
      </c>
      <c r="H55" s="238">
        <f t="shared" si="10"/>
        <v>0.6179056845059584</v>
      </c>
      <c r="I55"/>
    </row>
    <row r="56" spans="2:9" ht="12">
      <c r="B56" s="149" t="s">
        <v>18</v>
      </c>
      <c r="C56" s="52">
        <f>'[22]OR'!$AI181</f>
        <v>1454381.1</v>
      </c>
      <c r="D56" s="52">
        <f>'[21]OR'!$AC181</f>
        <v>1182345.7</v>
      </c>
      <c r="E56" s="74">
        <f t="shared" si="8"/>
        <v>0.7634546456692914</v>
      </c>
      <c r="F56" s="74">
        <f t="shared" si="8"/>
        <v>0.7458982073458827</v>
      </c>
      <c r="G56" s="267">
        <f t="shared" si="9"/>
        <v>1.7556438323408696</v>
      </c>
      <c r="H56" s="238">
        <f t="shared" si="10"/>
        <v>0.9515484515484516</v>
      </c>
      <c r="I56"/>
    </row>
    <row r="57" spans="2:9" ht="12">
      <c r="B57" s="149" t="s">
        <v>19</v>
      </c>
      <c r="C57" s="52">
        <f>'[22]OR'!$AI182</f>
        <v>399932</v>
      </c>
      <c r="D57" s="52">
        <f>'[21]OR'!$AC182</f>
        <v>384673.1</v>
      </c>
      <c r="E57" s="74">
        <f t="shared" si="8"/>
        <v>0.7545886792452831</v>
      </c>
      <c r="F57" s="74">
        <f>IF(OR(H26="",H26=0),"",D57/H26)</f>
        <v>0.8133443901213716</v>
      </c>
      <c r="G57" s="267">
        <f t="shared" si="9"/>
        <v>-5.875571087608855</v>
      </c>
      <c r="H57" s="238">
        <f t="shared" si="10"/>
        <v>0.9408189385077191</v>
      </c>
      <c r="I57"/>
    </row>
    <row r="58" spans="2:9" ht="12">
      <c r="B58" s="149" t="s">
        <v>20</v>
      </c>
      <c r="C58" s="52">
        <f>'[22]OR'!$AI183</f>
        <v>505853.8</v>
      </c>
      <c r="D58" s="52">
        <f>'[21]OR'!$AC183</f>
        <v>441574</v>
      </c>
      <c r="E58" s="74">
        <f t="shared" si="8"/>
        <v>0.9033103571428571</v>
      </c>
      <c r="F58" s="74">
        <f t="shared" si="8"/>
        <v>0.9000502231505895</v>
      </c>
      <c r="G58" s="267">
        <f t="shared" si="9"/>
        <v>0.32601339922676553</v>
      </c>
      <c r="H58" s="238">
        <f t="shared" si="10"/>
        <v>0.8303344913534008</v>
      </c>
      <c r="I58"/>
    </row>
    <row r="59" spans="2:9" ht="12">
      <c r="B59" s="149" t="s">
        <v>21</v>
      </c>
      <c r="C59" s="52">
        <f>'[22]OR'!$AI184</f>
        <v>315721.8</v>
      </c>
      <c r="D59" s="52">
        <f>'[21]OR'!$AC184</f>
        <v>238811.1</v>
      </c>
      <c r="E59" s="74">
        <f t="shared" si="8"/>
        <v>0.8308468421052632</v>
      </c>
      <c r="F59" s="74">
        <f t="shared" si="8"/>
        <v>0.7392818402680608</v>
      </c>
      <c r="G59" s="267">
        <f t="shared" si="9"/>
        <v>9.15650018372024</v>
      </c>
      <c r="H59" s="238">
        <f>IF(E28="","",(G28/E28))</f>
        <v>0.8725541846963915</v>
      </c>
      <c r="I59"/>
    </row>
    <row r="60" spans="2:9" ht="12">
      <c r="B60" s="149" t="s">
        <v>30</v>
      </c>
      <c r="C60" s="52">
        <f>'[22]OR'!$AI185</f>
        <v>205622.1</v>
      </c>
      <c r="D60" s="52">
        <f>'[21]OR'!$AC185</f>
        <v>167123.4</v>
      </c>
      <c r="E60" s="74">
        <f t="shared" si="8"/>
        <v>0.8063611764705882</v>
      </c>
      <c r="F60" s="74">
        <f t="shared" si="8"/>
        <v>0.7767357683448503</v>
      </c>
      <c r="G60" s="267">
        <f t="shared" si="9"/>
        <v>2.9625408125737995</v>
      </c>
      <c r="H60" s="238">
        <f>IF(E29="","",(G29/E29))</f>
        <v>0.7593438255621552</v>
      </c>
      <c r="I60"/>
    </row>
    <row r="61" spans="2:9" ht="12">
      <c r="B61" s="149" t="s">
        <v>22</v>
      </c>
      <c r="C61" s="52">
        <f>'[22]OR'!$AI186</f>
        <v>183854.5</v>
      </c>
      <c r="D61" s="52">
        <f>'[21]OR'!$AC186</f>
        <v>154427</v>
      </c>
      <c r="E61" s="74">
        <f t="shared" si="8"/>
        <v>0.9192725</v>
      </c>
      <c r="F61" s="74">
        <f t="shared" si="8"/>
        <v>0.8208587104778327</v>
      </c>
      <c r="G61" s="267">
        <f t="shared" si="9"/>
        <v>9.84137895221674</v>
      </c>
      <c r="H61" s="238">
        <f t="shared" si="10"/>
        <v>0.44049079484361475</v>
      </c>
      <c r="I61"/>
    </row>
    <row r="62" spans="2:9" ht="12">
      <c r="B62" s="149" t="s">
        <v>23</v>
      </c>
      <c r="C62" s="52">
        <f>'[22]OR'!$AI187</f>
        <v>20285.9</v>
      </c>
      <c r="D62" s="52">
        <f>'[21]OR'!$AC187</f>
        <v>20186.1</v>
      </c>
      <c r="E62" s="74">
        <f t="shared" si="8"/>
        <v>0.9015955555555556</v>
      </c>
      <c r="F62" s="74">
        <f>IF(OR(H31="",H31=0),"",D62/H31)</f>
        <v>0.9225443194749757</v>
      </c>
      <c r="G62" s="267">
        <f>IF(OR(E62="",E62=0),"",(E62-F62)*100)</f>
        <v>-2.0948763919420132</v>
      </c>
      <c r="H62" s="238">
        <f t="shared" si="10"/>
        <v>0.3855050115651503</v>
      </c>
      <c r="I62"/>
    </row>
    <row r="63" spans="2:9" ht="12">
      <c r="B63" s="149"/>
      <c r="C63" s="52"/>
      <c r="D63" s="52"/>
      <c r="E63" s="268"/>
      <c r="F63" s="74">
        <f>IF(OR(H32="",H32=0),"",D63/H32)</f>
      </c>
      <c r="G63" s="267"/>
      <c r="H63" s="238"/>
      <c r="I63"/>
    </row>
    <row r="64" spans="2:9" ht="12.75" thickBot="1">
      <c r="B64" s="269" t="s">
        <v>24</v>
      </c>
      <c r="C64" s="270">
        <f>IF(SUM(C43:C62)=0,"",SUM(C43:C62))</f>
        <v>8191769.9</v>
      </c>
      <c r="D64" s="270">
        <f>IF(SUM(D43:D62)=0,"",SUM(D43:D62))</f>
        <v>6915583.899999999</v>
      </c>
      <c r="E64" s="271">
        <f>IF(OR(G33="",G33=0),"",C64/G33)</f>
        <v>0.8359068292812347</v>
      </c>
      <c r="F64" s="272">
        <f>IF(OR(H33="",H33=0),"",D64/H33)</f>
        <v>0.8191313283686438</v>
      </c>
      <c r="G64" s="273">
        <f>IF(OR(E64="",E64=0),"",(E64-F64)*100)</f>
        <v>1.6775500912590946</v>
      </c>
      <c r="H64" s="274">
        <f>IF(E33="","",(G33/E33))</f>
        <v>0.8390072440173107</v>
      </c>
      <c r="I64"/>
    </row>
    <row r="65" spans="3:9" ht="12.75">
      <c r="C65" s="275"/>
      <c r="D65" s="276"/>
      <c r="E65" s="275"/>
      <c r="F65" s="275"/>
      <c r="G65" s="275"/>
      <c r="H65" s="277"/>
      <c r="I65" s="278"/>
    </row>
    <row r="66" spans="3:9" ht="13.5" thickBot="1">
      <c r="C66" s="275"/>
      <c r="D66" s="276"/>
      <c r="E66" s="275"/>
      <c r="F66" s="275"/>
      <c r="G66" s="275"/>
      <c r="H66" s="277"/>
      <c r="I66" s="278"/>
    </row>
    <row r="67" spans="2:9" ht="13.5">
      <c r="B67" s="247" t="s">
        <v>0</v>
      </c>
      <c r="C67" s="248" t="s">
        <v>93</v>
      </c>
      <c r="D67" s="250" t="s">
        <v>93</v>
      </c>
      <c r="E67" s="249" t="s">
        <v>93</v>
      </c>
      <c r="F67" s="250" t="s">
        <v>93</v>
      </c>
      <c r="G67" s="251" t="s">
        <v>86</v>
      </c>
      <c r="H67" s="280" t="s">
        <v>94</v>
      </c>
      <c r="I67" s="280" t="s">
        <v>94</v>
      </c>
    </row>
    <row r="68" spans="2:9" ht="13.5">
      <c r="B68" s="149"/>
      <c r="C68" s="282" t="s">
        <v>95</v>
      </c>
      <c r="D68" s="255" t="s">
        <v>95</v>
      </c>
      <c r="E68" s="282" t="s">
        <v>95</v>
      </c>
      <c r="F68" s="255" t="s">
        <v>95</v>
      </c>
      <c r="G68" s="256" t="s">
        <v>89</v>
      </c>
      <c r="H68" s="283" t="s">
        <v>96</v>
      </c>
      <c r="I68" s="283" t="s">
        <v>96</v>
      </c>
    </row>
    <row r="69" spans="2:9" ht="13.5">
      <c r="B69" s="149"/>
      <c r="C69" s="258" t="s">
        <v>108</v>
      </c>
      <c r="D69" s="300" t="s">
        <v>108</v>
      </c>
      <c r="E69" s="286" t="s">
        <v>109</v>
      </c>
      <c r="F69" s="260" t="s">
        <v>109</v>
      </c>
      <c r="G69" s="256"/>
      <c r="H69" s="283" t="s">
        <v>77</v>
      </c>
      <c r="I69" s="283" t="s">
        <v>77</v>
      </c>
    </row>
    <row r="70" spans="2:9" ht="12">
      <c r="B70" s="149"/>
      <c r="C70" s="261" t="s">
        <v>92</v>
      </c>
      <c r="D70" s="263" t="s">
        <v>58</v>
      </c>
      <c r="E70" s="262" t="s">
        <v>92</v>
      </c>
      <c r="F70" s="263" t="s">
        <v>58</v>
      </c>
      <c r="G70" s="264"/>
      <c r="H70" s="265"/>
      <c r="I70" s="265"/>
    </row>
    <row r="71" spans="2:9" ht="12">
      <c r="B71" s="149" t="s">
        <v>8</v>
      </c>
      <c r="C71" s="288">
        <v>7586.5</v>
      </c>
      <c r="D71" s="289">
        <f aca="true" t="shared" si="11" ref="D71:D90">IF(OR(G12="",G12=0),"",C71/G12)</f>
        <v>0.1415391791044776</v>
      </c>
      <c r="E71" s="288">
        <v>6487.6</v>
      </c>
      <c r="F71" s="289">
        <f aca="true" t="shared" si="12" ref="F71:F90">IF(OR(H12="",H12=0),"",E71/H12)</f>
        <v>0.1260467303156414</v>
      </c>
      <c r="G71" s="267">
        <f aca="true" t="shared" si="13" ref="G71:G90">IF(OR(D71="",D71=0),"",(D71-F71)*100)</f>
        <v>1.549244878883621</v>
      </c>
      <c r="H71" s="290">
        <f aca="true" t="shared" si="14" ref="H71:H90">IF(G12="","",(C43+C71)/G12)</f>
        <v>0.9833115671641791</v>
      </c>
      <c r="I71" s="290">
        <f aca="true" t="shared" si="15" ref="I71:I90">IF(H12="","",(D43+E71)/H12)</f>
        <v>1.0019914590692016</v>
      </c>
    </row>
    <row r="72" spans="2:9" ht="12">
      <c r="B72" s="149" t="s">
        <v>31</v>
      </c>
      <c r="C72" s="288">
        <v>8601.6</v>
      </c>
      <c r="D72" s="75">
        <f t="shared" si="11"/>
        <v>0.10888101265822785</v>
      </c>
      <c r="E72" s="288">
        <v>8115.2</v>
      </c>
      <c r="F72" s="75">
        <f t="shared" si="12"/>
        <v>0.11290100432811298</v>
      </c>
      <c r="G72" s="267">
        <f t="shared" si="13"/>
        <v>-0.4019991669885134</v>
      </c>
      <c r="H72" s="290">
        <f t="shared" si="14"/>
        <v>0.8612746835443038</v>
      </c>
      <c r="I72" s="290">
        <f t="shared" si="15"/>
        <v>0.8601063733585239</v>
      </c>
    </row>
    <row r="73" spans="2:9" ht="12">
      <c r="B73" s="149" t="s">
        <v>9</v>
      </c>
      <c r="C73" s="288">
        <v>73561.7</v>
      </c>
      <c r="D73" s="75">
        <f t="shared" si="11"/>
        <v>0.0700587619047619</v>
      </c>
      <c r="E73" s="288">
        <v>75464.5</v>
      </c>
      <c r="F73" s="75">
        <f t="shared" si="12"/>
        <v>0.08346248454526442</v>
      </c>
      <c r="G73" s="267">
        <f t="shared" si="13"/>
        <v>-1.3403722640502518</v>
      </c>
      <c r="H73" s="290">
        <f t="shared" si="14"/>
        <v>0.8159571428571428</v>
      </c>
      <c r="I73" s="290">
        <f t="shared" si="15"/>
        <v>0.8308239122902075</v>
      </c>
    </row>
    <row r="74" spans="2:9" ht="12">
      <c r="B74" s="149" t="s">
        <v>28</v>
      </c>
      <c r="C74" s="288">
        <v>16255.5</v>
      </c>
      <c r="D74" s="75">
        <f t="shared" si="11"/>
        <v>0.13434297520661156</v>
      </c>
      <c r="E74" s="288">
        <v>13670.8</v>
      </c>
      <c r="F74" s="75">
        <f t="shared" si="12"/>
        <v>0.15266619763922856</v>
      </c>
      <c r="G74" s="267">
        <f t="shared" si="13"/>
        <v>-1.8323222432616997</v>
      </c>
      <c r="H74" s="290">
        <f t="shared" si="14"/>
        <v>0.9967305785123967</v>
      </c>
      <c r="I74" s="290">
        <f t="shared" si="15"/>
        <v>0.9856801456218521</v>
      </c>
    </row>
    <row r="75" spans="2:9" ht="12">
      <c r="B75" s="149" t="s">
        <v>10</v>
      </c>
      <c r="C75" s="288">
        <v>58744.9</v>
      </c>
      <c r="D75" s="75">
        <f t="shared" si="11"/>
        <v>0.1702750724637681</v>
      </c>
      <c r="E75" s="288">
        <v>64508.7</v>
      </c>
      <c r="F75" s="75">
        <f t="shared" si="12"/>
        <v>0.18725915406853455</v>
      </c>
      <c r="G75" s="267">
        <f t="shared" si="13"/>
        <v>-1.6984081604766443</v>
      </c>
      <c r="H75" s="290">
        <f t="shared" si="14"/>
        <v>0.976</v>
      </c>
      <c r="I75" s="290">
        <f t="shared" si="15"/>
        <v>0.9763327642777458</v>
      </c>
    </row>
    <row r="76" spans="2:9" ht="12">
      <c r="B76" s="149" t="s">
        <v>11</v>
      </c>
      <c r="C76" s="288">
        <v>50198.6</v>
      </c>
      <c r="D76" s="75">
        <f t="shared" si="11"/>
        <v>0.06693146666666666</v>
      </c>
      <c r="E76" s="288">
        <v>53774.3</v>
      </c>
      <c r="F76" s="75">
        <f t="shared" si="12"/>
        <v>0.07874667344973203</v>
      </c>
      <c r="G76" s="267">
        <f t="shared" si="13"/>
        <v>-1.181520678306537</v>
      </c>
      <c r="H76" s="290">
        <f t="shared" si="14"/>
        <v>0.9732389333333332</v>
      </c>
      <c r="I76" s="290">
        <f t="shared" si="15"/>
        <v>0.9820152118148348</v>
      </c>
    </row>
    <row r="77" spans="2:9" ht="12">
      <c r="B77" s="149" t="s">
        <v>12</v>
      </c>
      <c r="C77" s="288">
        <v>13666.5</v>
      </c>
      <c r="D77" s="75">
        <f t="shared" si="11"/>
        <v>0.11883913043478261</v>
      </c>
      <c r="E77" s="288">
        <v>13589</v>
      </c>
      <c r="F77" s="75">
        <f t="shared" si="12"/>
        <v>0.11904584609804877</v>
      </c>
      <c r="G77" s="267">
        <f t="shared" si="13"/>
        <v>-0.020671566326616042</v>
      </c>
      <c r="H77" s="290">
        <f t="shared" si="14"/>
        <v>1.0441904347826085</v>
      </c>
      <c r="I77" s="290">
        <f t="shared" si="15"/>
        <v>1.0290444181436067</v>
      </c>
    </row>
    <row r="78" spans="2:9" ht="12">
      <c r="B78" s="149" t="s">
        <v>14</v>
      </c>
      <c r="C78" s="288">
        <v>114.8</v>
      </c>
      <c r="D78" s="75">
        <f t="shared" si="11"/>
        <v>0.00656</v>
      </c>
      <c r="E78" s="288">
        <v>168.6</v>
      </c>
      <c r="F78" s="75">
        <f t="shared" si="12"/>
        <v>0.010102462699982023</v>
      </c>
      <c r="G78" s="267">
        <f t="shared" si="13"/>
        <v>-0.35424626999820236</v>
      </c>
      <c r="H78" s="290">
        <f t="shared" si="14"/>
        <v>0.9025085714285714</v>
      </c>
      <c r="I78" s="290">
        <f t="shared" si="15"/>
        <v>0.9370902989993409</v>
      </c>
    </row>
    <row r="79" spans="2:9" ht="12">
      <c r="B79" s="149" t="s">
        <v>27</v>
      </c>
      <c r="C79" s="288">
        <v>45260.5</v>
      </c>
      <c r="D79" s="75">
        <f t="shared" si="11"/>
        <v>0.02441366848265818</v>
      </c>
      <c r="E79" s="288">
        <v>43442</v>
      </c>
      <c r="F79" s="75">
        <f t="shared" si="12"/>
        <v>0.02643026218172743</v>
      </c>
      <c r="G79" s="267">
        <f t="shared" si="13"/>
        <v>-0.2016593699069251</v>
      </c>
      <c r="H79" s="290">
        <f t="shared" si="14"/>
        <v>0.9355528345649711</v>
      </c>
      <c r="I79" s="290">
        <f t="shared" si="15"/>
        <v>0.9065124234156962</v>
      </c>
    </row>
    <row r="80" spans="2:9" ht="12">
      <c r="B80" s="149" t="s">
        <v>15</v>
      </c>
      <c r="C80" s="288">
        <v>39842.1</v>
      </c>
      <c r="D80" s="75">
        <f t="shared" si="11"/>
        <v>0.044766404494382024</v>
      </c>
      <c r="E80" s="288">
        <v>33273.4</v>
      </c>
      <c r="F80" s="75">
        <f t="shared" si="12"/>
        <v>0.04693982751270293</v>
      </c>
      <c r="G80" s="267">
        <f t="shared" si="13"/>
        <v>-0.2173423018320908</v>
      </c>
      <c r="H80" s="290">
        <f t="shared" si="14"/>
        <v>0.8342862921348314</v>
      </c>
      <c r="I80" s="290">
        <f t="shared" si="15"/>
        <v>0.8236906085640985</v>
      </c>
    </row>
    <row r="81" spans="2:9" ht="12">
      <c r="B81" s="149" t="s">
        <v>29</v>
      </c>
      <c r="C81" s="288">
        <v>762.7</v>
      </c>
      <c r="D81" s="75">
        <f t="shared" si="11"/>
        <v>0.07404854368932039</v>
      </c>
      <c r="E81" s="288">
        <v>520.9</v>
      </c>
      <c r="F81" s="75">
        <f t="shared" si="12"/>
        <v>0.07388652482269503</v>
      </c>
      <c r="G81" s="267">
        <f t="shared" si="13"/>
        <v>0.01620188666253547</v>
      </c>
      <c r="H81" s="290">
        <f t="shared" si="14"/>
        <v>0.9396796116504855</v>
      </c>
      <c r="I81" s="290">
        <f t="shared" si="15"/>
        <v>0.9616737588652481</v>
      </c>
    </row>
    <row r="82" spans="2:9" ht="12">
      <c r="B82" s="149" t="s">
        <v>16</v>
      </c>
      <c r="C82" s="288">
        <v>23797</v>
      </c>
      <c r="D82" s="75">
        <f t="shared" si="11"/>
        <v>0.06116537295018763</v>
      </c>
      <c r="E82" s="288">
        <v>17567.7</v>
      </c>
      <c r="F82" s="75">
        <f t="shared" si="12"/>
        <v>0.05341349954393433</v>
      </c>
      <c r="G82" s="267">
        <f t="shared" si="13"/>
        <v>0.7751873406253301</v>
      </c>
      <c r="H82" s="290">
        <f t="shared" si="14"/>
        <v>1.0583077160335168</v>
      </c>
      <c r="I82" s="290">
        <f t="shared" si="15"/>
        <v>0.9999577379142598</v>
      </c>
    </row>
    <row r="83" spans="2:9" ht="12">
      <c r="B83" s="149" t="s">
        <v>17</v>
      </c>
      <c r="C83" s="288">
        <v>31755.9</v>
      </c>
      <c r="D83" s="75">
        <f t="shared" si="11"/>
        <v>0.11632197802197802</v>
      </c>
      <c r="E83" s="288">
        <v>27733.5</v>
      </c>
      <c r="F83" s="75">
        <f t="shared" si="12"/>
        <v>0.1524096703354678</v>
      </c>
      <c r="G83" s="267">
        <f t="shared" si="13"/>
        <v>-3.6087692313489765</v>
      </c>
      <c r="H83" s="290">
        <f t="shared" si="14"/>
        <v>1.0156641025641024</v>
      </c>
      <c r="I83" s="290">
        <f t="shared" si="15"/>
        <v>1.0019910225381774</v>
      </c>
    </row>
    <row r="84" spans="2:9" ht="12">
      <c r="B84" s="149" t="s">
        <v>18</v>
      </c>
      <c r="C84" s="288">
        <v>194511.3</v>
      </c>
      <c r="D84" s="75">
        <f t="shared" si="11"/>
        <v>0.10210566929133857</v>
      </c>
      <c r="E84" s="288">
        <v>171310.4</v>
      </c>
      <c r="F84" s="75">
        <f t="shared" si="12"/>
        <v>0.10807340041047733</v>
      </c>
      <c r="G84" s="267">
        <f t="shared" si="13"/>
        <v>-0.5967731119138758</v>
      </c>
      <c r="H84" s="290">
        <f t="shared" si="14"/>
        <v>0.86556031496063</v>
      </c>
      <c r="I84" s="290">
        <f t="shared" si="15"/>
        <v>0.85397160775636</v>
      </c>
    </row>
    <row r="85" spans="2:9" ht="12">
      <c r="B85" s="149" t="s">
        <v>19</v>
      </c>
      <c r="C85" s="288">
        <v>46505.3</v>
      </c>
      <c r="D85" s="75">
        <f t="shared" si="11"/>
        <v>0.08774584905660378</v>
      </c>
      <c r="E85" s="288">
        <v>38178.9</v>
      </c>
      <c r="F85" s="75">
        <f t="shared" si="12"/>
        <v>0.08072463121545238</v>
      </c>
      <c r="G85" s="267">
        <f t="shared" si="13"/>
        <v>0.7021217841151395</v>
      </c>
      <c r="H85" s="290">
        <f t="shared" si="14"/>
        <v>0.8423345283018868</v>
      </c>
      <c r="I85" s="290">
        <f t="shared" si="15"/>
        <v>0.8940690213368241</v>
      </c>
    </row>
    <row r="86" spans="2:9" ht="12">
      <c r="B86" s="149" t="s">
        <v>20</v>
      </c>
      <c r="C86" s="288">
        <v>50740.5</v>
      </c>
      <c r="D86" s="75">
        <f t="shared" si="11"/>
        <v>0.09060803571428572</v>
      </c>
      <c r="E86" s="288">
        <v>48847.8</v>
      </c>
      <c r="F86" s="75">
        <f t="shared" si="12"/>
        <v>0.09956535776656997</v>
      </c>
      <c r="G86" s="267">
        <f t="shared" si="13"/>
        <v>-0.895732205228425</v>
      </c>
      <c r="H86" s="290">
        <f t="shared" si="14"/>
        <v>0.9939183928571429</v>
      </c>
      <c r="I86" s="290">
        <f t="shared" si="15"/>
        <v>0.9996155809171594</v>
      </c>
    </row>
    <row r="87" spans="2:9" ht="12">
      <c r="B87" s="149" t="s">
        <v>21</v>
      </c>
      <c r="C87" s="288">
        <v>76818.3</v>
      </c>
      <c r="D87" s="75">
        <f t="shared" si="11"/>
        <v>0.2021534210526316</v>
      </c>
      <c r="E87" s="288">
        <v>75972</v>
      </c>
      <c r="F87" s="75">
        <f t="shared" si="12"/>
        <v>0.2351847128079269</v>
      </c>
      <c r="G87" s="267">
        <f t="shared" si="13"/>
        <v>-3.3031291755295316</v>
      </c>
      <c r="H87" s="290">
        <f t="shared" si="14"/>
        <v>1.0330002631578947</v>
      </c>
      <c r="I87" s="290">
        <f t="shared" si="15"/>
        <v>0.9744665530759876</v>
      </c>
    </row>
    <row r="88" spans="2:9" ht="12">
      <c r="B88" s="149" t="s">
        <v>30</v>
      </c>
      <c r="C88" s="288">
        <v>37419.8</v>
      </c>
      <c r="D88" s="75">
        <f t="shared" si="11"/>
        <v>0.1467443137254902</v>
      </c>
      <c r="E88" s="288">
        <v>30781</v>
      </c>
      <c r="F88" s="75">
        <f t="shared" si="12"/>
        <v>0.14306017999527795</v>
      </c>
      <c r="G88" s="267">
        <f t="shared" si="13"/>
        <v>0.3684133730212258</v>
      </c>
      <c r="H88" s="290">
        <f t="shared" si="14"/>
        <v>0.9531054901960785</v>
      </c>
      <c r="I88" s="290">
        <f t="shared" si="15"/>
        <v>0.9197959483401281</v>
      </c>
    </row>
    <row r="89" spans="2:9" ht="12">
      <c r="B89" s="149" t="s">
        <v>22</v>
      </c>
      <c r="C89" s="288">
        <v>21181.9</v>
      </c>
      <c r="D89" s="75">
        <f t="shared" si="11"/>
        <v>0.1059095</v>
      </c>
      <c r="E89" s="288">
        <v>18894.4</v>
      </c>
      <c r="F89" s="75">
        <f t="shared" si="12"/>
        <v>0.10043342692179712</v>
      </c>
      <c r="G89" s="267">
        <f t="shared" si="13"/>
        <v>0.5476073078202887</v>
      </c>
      <c r="H89" s="290">
        <f t="shared" si="14"/>
        <v>1.025182</v>
      </c>
      <c r="I89" s="290">
        <f t="shared" si="15"/>
        <v>0.9212921373996298</v>
      </c>
    </row>
    <row r="90" spans="2:9" ht="12">
      <c r="B90" s="149" t="s">
        <v>23</v>
      </c>
      <c r="C90" s="288">
        <v>521</v>
      </c>
      <c r="D90" s="75">
        <f t="shared" si="11"/>
        <v>0.023155555555555554</v>
      </c>
      <c r="E90" s="288">
        <v>519.9</v>
      </c>
      <c r="F90" s="75">
        <f t="shared" si="12"/>
        <v>0.023760448610431927</v>
      </c>
      <c r="G90" s="267">
        <f t="shared" si="13"/>
        <v>-0.0604893054876373</v>
      </c>
      <c r="H90" s="290">
        <f t="shared" si="14"/>
        <v>0.9247511111111112</v>
      </c>
      <c r="I90" s="290">
        <f t="shared" si="15"/>
        <v>0.9463047680854078</v>
      </c>
    </row>
    <row r="91" spans="2:9" ht="12">
      <c r="B91" s="149"/>
      <c r="C91" s="52"/>
      <c r="D91" s="268"/>
      <c r="E91" s="52"/>
      <c r="F91" s="74"/>
      <c r="G91" s="267"/>
      <c r="H91" s="290"/>
      <c r="I91" s="290"/>
    </row>
    <row r="92" spans="2:9" ht="12.75" thickBot="1">
      <c r="B92" s="269" t="s">
        <v>24</v>
      </c>
      <c r="C92" s="270">
        <f>IF(SUM(C71:C90)=0,"",SUM(C71:C90))</f>
        <v>797846.4000000001</v>
      </c>
      <c r="D92" s="271">
        <f>IF(OR(G33="",G33=0),"",C92/G33)</f>
        <v>0.08141406101719822</v>
      </c>
      <c r="E92" s="270">
        <f>IF(SUM(E71:E90)=0,"",SUM(E71:E90))</f>
        <v>742820.6000000001</v>
      </c>
      <c r="F92" s="271">
        <f>IF(OR(H33="",H33=0),"",E92/H33)</f>
        <v>0.08798499643935968</v>
      </c>
      <c r="G92" s="273">
        <f>IF(OR(D92="",D92=0),"",(D92-F92)*100)</f>
        <v>-0.6570935422161459</v>
      </c>
      <c r="H92" s="293">
        <f>IF(G33="","",(C61+C92)/G33)</f>
        <v>0.10017499229580833</v>
      </c>
      <c r="I92" s="293">
        <f>IF(H33="","",(D61+E92)/H33)</f>
        <v>0.10627643725984984</v>
      </c>
    </row>
    <row r="93" ht="12.75">
      <c r="C93" s="275" t="s">
        <v>97</v>
      </c>
    </row>
    <row r="94" ht="12.75">
      <c r="C94" s="275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123" t="s">
        <v>63</v>
      </c>
    </row>
    <row r="2" spans="1:5" ht="12" thickBot="1">
      <c r="A2" s="23">
        <v>18512</v>
      </c>
      <c r="B2" s="125"/>
      <c r="E2" s="126"/>
    </row>
    <row r="3" ht="15" customHeight="1" hidden="1">
      <c r="A3" s="23">
        <v>31465</v>
      </c>
    </row>
    <row r="4" spans="1:5" s="39" customFormat="1" ht="15" customHeight="1" hidden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106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21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L8" s="142" t="s">
        <v>66</v>
      </c>
      <c r="M8" s="143" t="s">
        <v>67</v>
      </c>
      <c r="N8" s="144" t="s">
        <v>0</v>
      </c>
      <c r="O8" s="145"/>
      <c r="P8" s="146" t="s">
        <v>1</v>
      </c>
      <c r="Q8" s="147"/>
      <c r="R8" s="139" t="s">
        <v>44</v>
      </c>
      <c r="S8" s="148" t="s">
        <v>68</v>
      </c>
      <c r="T8" s="148" t="s">
        <v>69</v>
      </c>
      <c r="U8" s="148" t="s">
        <v>70</v>
      </c>
    </row>
    <row r="9" spans="1:21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L9" s="157" t="s">
        <v>72</v>
      </c>
      <c r="M9" s="158" t="s">
        <v>73</v>
      </c>
      <c r="N9" s="159" t="s">
        <v>74</v>
      </c>
      <c r="O9" s="160"/>
      <c r="P9" s="161"/>
      <c r="Q9" s="162"/>
      <c r="R9" s="153" t="s">
        <v>50</v>
      </c>
      <c r="S9" s="163" t="s">
        <v>75</v>
      </c>
      <c r="T9" s="163" t="s">
        <v>75</v>
      </c>
      <c r="U9" s="163" t="s">
        <v>75</v>
      </c>
    </row>
    <row r="10" spans="1:21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70" t="s">
        <v>80</v>
      </c>
      <c r="M10" s="170" t="s">
        <v>80</v>
      </c>
      <c r="N10" s="159" t="s">
        <v>81</v>
      </c>
      <c r="O10" s="171" t="s">
        <v>2</v>
      </c>
      <c r="P10" s="172" t="s">
        <v>3</v>
      </c>
      <c r="Q10" s="171" t="s">
        <v>4</v>
      </c>
      <c r="R10" s="162" t="s">
        <v>76</v>
      </c>
      <c r="S10" s="163" t="s">
        <v>82</v>
      </c>
      <c r="T10" s="173" t="s">
        <v>83</v>
      </c>
      <c r="U10" s="173" t="s">
        <v>84</v>
      </c>
    </row>
    <row r="11" spans="1:21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3"/>
      <c r="N11" s="184"/>
      <c r="O11" s="179" t="s">
        <v>5</v>
      </c>
      <c r="P11" s="176" t="s">
        <v>6</v>
      </c>
      <c r="Q11" s="179" t="s">
        <v>7</v>
      </c>
      <c r="R11" s="179" t="s">
        <v>85</v>
      </c>
      <c r="S11" s="185"/>
      <c r="T11" s="186"/>
      <c r="U11" s="186"/>
    </row>
    <row r="12" spans="1:21" ht="13.5" customHeight="1">
      <c r="A12" s="23">
        <v>60665</v>
      </c>
      <c r="B12" s="187" t="s">
        <v>8</v>
      </c>
      <c r="C12" s="188">
        <f>IF(ISERROR('[59]Récolte_N'!$F$18)=TRUE,"",'[59]Récolte_N'!$F$18)</f>
        <v>326075</v>
      </c>
      <c r="D12" s="188">
        <f aca="true" t="shared" si="0" ref="D12:D31">IF(OR(C12="",C12=0),"",(E12/C12)*10)</f>
        <v>101.80909300007667</v>
      </c>
      <c r="E12" s="189">
        <f>IF(ISERROR('[59]Récolte_N'!$H$18)=TRUE,"",'[59]Récolte_N'!$H$18)</f>
        <v>3319740</v>
      </c>
      <c r="F12" s="189">
        <f>Q12</f>
        <v>2299640</v>
      </c>
      <c r="G12" s="190">
        <f>IF(ISERROR('[59]Récolte_N'!$I$18)=TRUE,"",'[59]Récolte_N'!$I$18)</f>
        <v>3042140</v>
      </c>
      <c r="H12" s="190">
        <f>R12</f>
        <v>2021176.9</v>
      </c>
      <c r="I12" s="191">
        <f>IF(OR(H12=0,H12=""),"",(G12/H12)-1)</f>
        <v>0.5051329747534716</v>
      </c>
      <c r="J12" s="192">
        <f>E12-G12</f>
        <v>277600</v>
      </c>
      <c r="K12" s="193">
        <f>Q12-H12</f>
        <v>278463.1000000001</v>
      </c>
      <c r="L12" s="194">
        <f>J12/K12-1</f>
        <v>-0.0030995130054937148</v>
      </c>
      <c r="M12" s="301">
        <f>G12-H12</f>
        <v>1020963.1000000001</v>
      </c>
      <c r="N12" s="196" t="s">
        <v>8</v>
      </c>
      <c r="O12" s="188">
        <f>IF(ISERROR('[1]Récolte_N'!$F$18)=TRUE,"",'[1]Récolte_N'!$F$18)</f>
        <v>317355</v>
      </c>
      <c r="P12" s="188">
        <f aca="true" t="shared" si="1" ref="P12:P31">IF(OR(O12="",O12=0),"",(Q12/O12)*10)</f>
        <v>72.46269950055931</v>
      </c>
      <c r="Q12" s="189">
        <f>IF(ISERROR('[1]Récolte_N'!$H$18)=TRUE,"",'[1]Récolte_N'!$H$18)</f>
        <v>2299640</v>
      </c>
      <c r="R12" s="190">
        <f>'[21]MA'!$AI168</f>
        <v>2021176.9</v>
      </c>
      <c r="S12" s="197">
        <f>E12-Q12</f>
        <v>1020100</v>
      </c>
      <c r="T12" s="198">
        <f aca="true" t="shared" si="2" ref="T12:U14">C12-O12</f>
        <v>8720</v>
      </c>
      <c r="U12" s="199">
        <f t="shared" si="2"/>
        <v>29.34639349951736</v>
      </c>
    </row>
    <row r="13" spans="1:21" ht="13.5" customHeight="1">
      <c r="A13" s="23">
        <v>7280</v>
      </c>
      <c r="B13" s="200" t="s">
        <v>31</v>
      </c>
      <c r="C13" s="188">
        <f>IF(ISERROR('[60]Récolte_N'!$F$18)=TRUE,"",'[60]Récolte_N'!$F$18)</f>
        <v>59150</v>
      </c>
      <c r="D13" s="188">
        <f t="shared" si="0"/>
        <v>100.2704987320372</v>
      </c>
      <c r="E13" s="189">
        <f>IF(ISERROR('[60]Récolte_N'!$H$18)=TRUE,"",'[60]Récolte_N'!$H$18)</f>
        <v>593100</v>
      </c>
      <c r="F13" s="189">
        <f>Q13</f>
        <v>453142</v>
      </c>
      <c r="G13" s="190">
        <f>IF(ISERROR('[60]Récolte_N'!$I$18)=TRUE,"",'[60]Récolte_N'!$I$18)</f>
        <v>460000</v>
      </c>
      <c r="H13" s="190">
        <f>R13</f>
        <v>349400</v>
      </c>
      <c r="I13" s="191">
        <f>IF(OR(H13=0,H13=""),"",(G13/H13)-1)</f>
        <v>0.316542644533486</v>
      </c>
      <c r="J13" s="192">
        <f aca="true" t="shared" si="3" ref="J13:J31">E13-G13</f>
        <v>133100</v>
      </c>
      <c r="K13" s="193">
        <f>Q13-H13</f>
        <v>103742</v>
      </c>
      <c r="L13" s="201">
        <f>J13/K13-1</f>
        <v>0.28299049565267675</v>
      </c>
      <c r="M13" s="302">
        <f>G13-H13</f>
        <v>110600</v>
      </c>
      <c r="N13" s="203" t="s">
        <v>31</v>
      </c>
      <c r="O13" s="188">
        <f>IF(ISERROR('[2]Récolte_N'!$F$18)=TRUE,"",'[2]Récolte_N'!$F$18)</f>
        <v>54100</v>
      </c>
      <c r="P13" s="188">
        <f t="shared" si="1"/>
        <v>83.76007393715342</v>
      </c>
      <c r="Q13" s="189">
        <f>IF(ISERROR('[2]Récolte_N'!$H$18)=TRUE,"",'[2]Récolte_N'!$H$18)</f>
        <v>453142</v>
      </c>
      <c r="R13" s="190">
        <f>'[21]MA'!$AI169</f>
        <v>349400</v>
      </c>
      <c r="S13" s="197">
        <f>E13-Q13</f>
        <v>139958</v>
      </c>
      <c r="T13" s="204">
        <f t="shared" si="2"/>
        <v>5050</v>
      </c>
      <c r="U13" s="205">
        <f t="shared" si="2"/>
        <v>16.510424794883775</v>
      </c>
    </row>
    <row r="14" spans="1:21" ht="13.5" customHeight="1">
      <c r="A14" s="23">
        <v>17376</v>
      </c>
      <c r="B14" s="200" t="s">
        <v>9</v>
      </c>
      <c r="C14" s="188">
        <f>IF(ISERROR('[61]Récolte_N'!$F$18)=TRUE,"",'[61]Récolte_N'!$F$18)</f>
        <v>57700</v>
      </c>
      <c r="D14" s="188">
        <f t="shared" si="0"/>
        <v>107.67417677642982</v>
      </c>
      <c r="E14" s="189">
        <f>IF(ISERROR('[61]Récolte_N'!$H$18)=TRUE,"",'[61]Récolte_N'!$H$18)</f>
        <v>621280</v>
      </c>
      <c r="F14" s="206">
        <f>Q14</f>
        <v>434740</v>
      </c>
      <c r="G14" s="190">
        <f>IF(ISERROR('[61]Récolte_N'!$I$18)=TRUE,"",'[61]Récolte_N'!$I$18)</f>
        <v>590000</v>
      </c>
      <c r="H14" s="207">
        <f>R14</f>
        <v>369283.5</v>
      </c>
      <c r="I14" s="191">
        <f aca="true" t="shared" si="4" ref="I14:I31">IF(OR(H14=0,H14=""),"",(G14/H14)-1)</f>
        <v>0.5976884967782206</v>
      </c>
      <c r="J14" s="192">
        <f>E14-G14</f>
        <v>31280</v>
      </c>
      <c r="K14" s="208">
        <f>Q14-H14</f>
        <v>65456.5</v>
      </c>
      <c r="L14" s="201">
        <f>J14/K14-1</f>
        <v>-0.5221253809782069</v>
      </c>
      <c r="M14" s="303">
        <f>(G14+G15)-H14</f>
        <v>525716.5</v>
      </c>
      <c r="N14" s="159" t="s">
        <v>9</v>
      </c>
      <c r="O14" s="188">
        <f>IF(ISERROR('[3]Récolte_N'!$F$18)=TRUE,"",'[3]Récolte_N'!$F$18)</f>
        <v>55800</v>
      </c>
      <c r="P14" s="188">
        <f t="shared" si="1"/>
        <v>77.91039426523297</v>
      </c>
      <c r="Q14" s="189">
        <f>IF(ISERROR('[3]Récolte_N'!$H$18)=TRUE,"",'[3]Récolte_N'!$H$18)</f>
        <v>434740</v>
      </c>
      <c r="R14" s="190">
        <f>'[21]MA'!$AI170</f>
        <v>369283.5</v>
      </c>
      <c r="S14" s="197">
        <f>E14-Q14</f>
        <v>186540</v>
      </c>
      <c r="T14" s="204">
        <f t="shared" si="2"/>
        <v>1900</v>
      </c>
      <c r="U14" s="205">
        <f t="shared" si="2"/>
        <v>29.76378251119685</v>
      </c>
    </row>
    <row r="15" spans="1:21" ht="13.5" customHeight="1">
      <c r="A15" s="23">
        <v>26391</v>
      </c>
      <c r="B15" s="200" t="s">
        <v>28</v>
      </c>
      <c r="C15" s="188">
        <f>IF(ISERROR('[62]Récolte_N'!$F$18)=TRUE,"",'[62]Récolte_N'!$F$18)</f>
        <v>33000</v>
      </c>
      <c r="D15" s="188">
        <f t="shared" si="0"/>
        <v>105</v>
      </c>
      <c r="E15" s="189">
        <f>IF(ISERROR('[62]Récolte_N'!$H$18)=TRUE,"",'[62]Récolte_N'!$H$18)</f>
        <v>346500</v>
      </c>
      <c r="F15" s="206">
        <f aca="true" t="shared" si="5" ref="F15:F30">Q15</f>
        <v>252000</v>
      </c>
      <c r="G15" s="190">
        <f>IF(ISERROR('[62]Récolte_N'!$I$18)=TRUE,"",'[62]Récolte_N'!$I$18)</f>
        <v>305000</v>
      </c>
      <c r="H15" s="207">
        <f aca="true" t="shared" si="6" ref="H15:H30">R15</f>
        <v>215095.7</v>
      </c>
      <c r="I15" s="191">
        <f t="shared" si="4"/>
        <v>0.4179734880799568</v>
      </c>
      <c r="J15" s="192">
        <f t="shared" si="3"/>
        <v>41500</v>
      </c>
      <c r="K15" s="208">
        <f aca="true" t="shared" si="7" ref="K15:K29">Q15-H15</f>
        <v>36904.29999999999</v>
      </c>
      <c r="L15" s="201">
        <f>J15/K15-1</f>
        <v>0.12453020379738988</v>
      </c>
      <c r="M15" s="303">
        <f aca="true" t="shared" si="8" ref="M15:M30">(G15+G16)-H15</f>
        <v>275304.3</v>
      </c>
      <c r="N15" s="159" t="s">
        <v>28</v>
      </c>
      <c r="O15" s="188">
        <f>IF(ISERROR('[4]Récolte_N'!$F$18)=TRUE,"",'[4]Récolte_N'!$F$18)</f>
        <v>31500</v>
      </c>
      <c r="P15" s="188">
        <f t="shared" si="1"/>
        <v>80</v>
      </c>
      <c r="Q15" s="189">
        <f>IF(ISERROR('[4]Récolte_N'!$H$18)=TRUE,"",'[4]Récolte_N'!$H$18)</f>
        <v>252000</v>
      </c>
      <c r="R15" s="190">
        <f>'[21]MA'!$AI171</f>
        <v>215095.7</v>
      </c>
      <c r="S15" s="197"/>
      <c r="T15" s="204"/>
      <c r="U15" s="205"/>
    </row>
    <row r="16" spans="1:21" ht="13.5" customHeight="1">
      <c r="A16" s="23">
        <v>19136</v>
      </c>
      <c r="B16" s="200" t="s">
        <v>10</v>
      </c>
      <c r="C16" s="188">
        <f>IF(ISERROR('[63]Récolte_N'!$F$18)=TRUE,"",'[63]Récolte_N'!$F$18)</f>
        <v>18000</v>
      </c>
      <c r="D16" s="188">
        <f t="shared" si="0"/>
        <v>103</v>
      </c>
      <c r="E16" s="189">
        <f>IF(ISERROR('[63]Récolte_N'!$H$18)=TRUE,"",'[63]Récolte_N'!$H$18)</f>
        <v>185400</v>
      </c>
      <c r="F16" s="206">
        <f t="shared" si="5"/>
        <v>186000</v>
      </c>
      <c r="G16" s="190">
        <f>IF(ISERROR('[63]Récolte_N'!$I$18)=TRUE,"",'[63]Récolte_N'!$I$18)</f>
        <v>185400</v>
      </c>
      <c r="H16" s="207">
        <f t="shared" si="6"/>
        <v>179270.6</v>
      </c>
      <c r="I16" s="191">
        <f t="shared" si="4"/>
        <v>0.03419077082354827</v>
      </c>
      <c r="J16" s="192">
        <f t="shared" si="3"/>
        <v>0</v>
      </c>
      <c r="K16" s="208">
        <f t="shared" si="7"/>
        <v>6729.399999999994</v>
      </c>
      <c r="L16" s="201">
        <f aca="true" t="shared" si="9" ref="L16:L31">J16/K16-1</f>
        <v>-1</v>
      </c>
      <c r="M16" s="303">
        <f t="shared" si="8"/>
        <v>412129.4</v>
      </c>
      <c r="N16" s="159" t="s">
        <v>10</v>
      </c>
      <c r="O16" s="188">
        <f>IF(ISERROR('[5]Récolte_N'!$F$18)=TRUE,"",'[5]Récolte_N'!$F$18)</f>
        <v>20000</v>
      </c>
      <c r="P16" s="188">
        <f t="shared" si="1"/>
        <v>93</v>
      </c>
      <c r="Q16" s="189">
        <f>IF(ISERROR('[5]Récolte_N'!$H$18)=TRUE,"",'[5]Récolte_N'!$H$18)</f>
        <v>186000</v>
      </c>
      <c r="R16" s="190">
        <f>'[21]MA'!$AI172</f>
        <v>179270.6</v>
      </c>
      <c r="S16" s="197">
        <f aca="true" t="shared" si="10" ref="S16:S21">E16-Q16</f>
        <v>-600</v>
      </c>
      <c r="T16" s="204">
        <f aca="true" t="shared" si="11" ref="T16:U21">C16-O16</f>
        <v>-2000</v>
      </c>
      <c r="U16" s="205">
        <f t="shared" si="11"/>
        <v>10</v>
      </c>
    </row>
    <row r="17" spans="1:21" ht="13.5" customHeight="1">
      <c r="A17" s="23">
        <v>1790</v>
      </c>
      <c r="B17" s="200" t="s">
        <v>11</v>
      </c>
      <c r="C17" s="188">
        <f>IF(ISERROR('[64]Récolte_N'!$F$18)=TRUE,"",'[64]Récolte_N'!$F$18)</f>
        <v>42700</v>
      </c>
      <c r="D17" s="188">
        <f t="shared" si="0"/>
        <v>100.23419203747073</v>
      </c>
      <c r="E17" s="189">
        <f>IF(ISERROR('[64]Récolte_N'!$H$18)=TRUE,"",'[64]Récolte_N'!$H$18)</f>
        <v>428000</v>
      </c>
      <c r="F17" s="206">
        <f t="shared" si="5"/>
        <v>490300</v>
      </c>
      <c r="G17" s="190">
        <f>IF(ISERROR('[64]Récolte_N'!$I$18)=TRUE,"",'[64]Récolte_N'!$I$18)</f>
        <v>406000</v>
      </c>
      <c r="H17" s="207">
        <f t="shared" si="6"/>
        <v>443079.3</v>
      </c>
      <c r="I17" s="191">
        <f t="shared" si="4"/>
        <v>-0.08368547120120484</v>
      </c>
      <c r="J17" s="192">
        <f t="shared" si="3"/>
        <v>22000</v>
      </c>
      <c r="K17" s="208">
        <f t="shared" si="7"/>
        <v>47220.70000000001</v>
      </c>
      <c r="L17" s="201">
        <f t="shared" si="9"/>
        <v>-0.5341026287200318</v>
      </c>
      <c r="M17" s="303">
        <f t="shared" si="8"/>
        <v>1262920.7</v>
      </c>
      <c r="N17" s="159" t="s">
        <v>11</v>
      </c>
      <c r="O17" s="188">
        <f>IF(ISERROR('[6]Récolte_N'!$F$18)=TRUE,"",'[6]Récolte_N'!$F$18)</f>
        <v>54300</v>
      </c>
      <c r="P17" s="188">
        <f t="shared" si="1"/>
        <v>90.29465930018416</v>
      </c>
      <c r="Q17" s="189">
        <f>IF(ISERROR('[6]Récolte_N'!$H$18)=TRUE,"",'[6]Récolte_N'!$H$18)</f>
        <v>490300</v>
      </c>
      <c r="R17" s="190">
        <f>'[21]MA'!$AI173</f>
        <v>443079.3</v>
      </c>
      <c r="S17" s="197">
        <f t="shared" si="10"/>
        <v>-62300</v>
      </c>
      <c r="T17" s="204">
        <f t="shared" si="11"/>
        <v>-11600</v>
      </c>
      <c r="U17" s="205">
        <f t="shared" si="11"/>
        <v>9.93953273728657</v>
      </c>
    </row>
    <row r="18" spans="1:21" ht="13.5" customHeight="1">
      <c r="A18" s="23" t="s">
        <v>13</v>
      </c>
      <c r="B18" s="200" t="s">
        <v>12</v>
      </c>
      <c r="C18" s="188">
        <f>IF(ISERROR('[65]Récolte_N'!$F$18)=TRUE,"",'[65]Récolte_N'!$F$18)</f>
        <v>131500</v>
      </c>
      <c r="D18" s="188">
        <f t="shared" si="0"/>
        <v>103.47984790874526</v>
      </c>
      <c r="E18" s="189">
        <f>IF(ISERROR('[65]Récolte_N'!$H$18)=TRUE,"",'[65]Récolte_N'!$H$18)</f>
        <v>1360760</v>
      </c>
      <c r="F18" s="206">
        <f t="shared" si="5"/>
        <v>1014000</v>
      </c>
      <c r="G18" s="190">
        <f>IF(ISERROR('[65]Récolte_N'!$I$18)=TRUE,"",'[65]Récolte_N'!$I$18)</f>
        <v>1300000</v>
      </c>
      <c r="H18" s="207">
        <f t="shared" si="6"/>
        <v>960777.6</v>
      </c>
      <c r="I18" s="191">
        <f t="shared" si="4"/>
        <v>0.3530706794163394</v>
      </c>
      <c r="J18" s="192">
        <f t="shared" si="3"/>
        <v>60760</v>
      </c>
      <c r="K18" s="208">
        <f t="shared" si="7"/>
        <v>53222.40000000002</v>
      </c>
      <c r="L18" s="201">
        <f t="shared" si="9"/>
        <v>0.1416245791245787</v>
      </c>
      <c r="M18" s="303">
        <f t="shared" si="8"/>
        <v>370922.4</v>
      </c>
      <c r="N18" s="159" t="s">
        <v>12</v>
      </c>
      <c r="O18" s="188">
        <f>IF(ISERROR('[7]Récolte_N'!$F$18)=TRUE,"",'[7]Récolte_N'!$F$18)</f>
        <v>123500</v>
      </c>
      <c r="P18" s="188">
        <f t="shared" si="1"/>
        <v>82.10526315789474</v>
      </c>
      <c r="Q18" s="189">
        <f>IF(ISERROR('[7]Récolte_N'!$H$18)=TRUE,"",'[7]Récolte_N'!$H$18)</f>
        <v>1014000</v>
      </c>
      <c r="R18" s="190">
        <f>'[21]MA'!$AI174</f>
        <v>960777.6</v>
      </c>
      <c r="S18" s="197">
        <f t="shared" si="10"/>
        <v>346760</v>
      </c>
      <c r="T18" s="204">
        <f t="shared" si="11"/>
        <v>8000</v>
      </c>
      <c r="U18" s="205">
        <f t="shared" si="11"/>
        <v>21.374584750850516</v>
      </c>
    </row>
    <row r="19" spans="1:21" ht="13.5" customHeight="1">
      <c r="A19" s="23" t="s">
        <v>13</v>
      </c>
      <c r="B19" s="200" t="s">
        <v>14</v>
      </c>
      <c r="C19" s="188">
        <f>IF(ISERROR('[66]Récolte_N'!$F$18)=TRUE,"",'[66]Récolte_N'!$F$18)</f>
        <v>5350</v>
      </c>
      <c r="D19" s="188">
        <f t="shared" si="0"/>
        <v>79.4392523364486</v>
      </c>
      <c r="E19" s="189">
        <f>IF(ISERROR('[66]Récolte_N'!$H$18)=TRUE,"",'[66]Récolte_N'!$H$18)</f>
        <v>42500</v>
      </c>
      <c r="F19" s="206">
        <f t="shared" si="5"/>
        <v>50000</v>
      </c>
      <c r="G19" s="190">
        <f>IF(ISERROR('[66]Récolte_N'!$I$18)=TRUE,"",'[66]Récolte_N'!$I$18)</f>
        <v>31700</v>
      </c>
      <c r="H19" s="207">
        <f t="shared" si="6"/>
        <v>31446.2</v>
      </c>
      <c r="I19" s="191">
        <f t="shared" si="4"/>
        <v>0.008070927488853963</v>
      </c>
      <c r="J19" s="192">
        <f t="shared" si="3"/>
        <v>10800</v>
      </c>
      <c r="K19" s="208">
        <f t="shared" si="7"/>
        <v>18553.8</v>
      </c>
      <c r="L19" s="201">
        <f t="shared" si="9"/>
        <v>-0.4179089997736313</v>
      </c>
      <c r="M19" s="303">
        <f t="shared" si="8"/>
        <v>518253.8</v>
      </c>
      <c r="N19" s="159" t="s">
        <v>14</v>
      </c>
      <c r="O19" s="188">
        <f>IF(ISERROR('[8]Récolte_N'!$F$18)=TRUE,"",'[8]Récolte_N'!$F$18)</f>
        <v>5900</v>
      </c>
      <c r="P19" s="188">
        <f t="shared" si="1"/>
        <v>84.74576271186442</v>
      </c>
      <c r="Q19" s="189">
        <f>IF(ISERROR('[8]Récolte_N'!$H$18)=TRUE,"",'[8]Récolte_N'!$H$18)</f>
        <v>50000</v>
      </c>
      <c r="R19" s="190">
        <f>'[21]MA'!$AI175</f>
        <v>31446.2</v>
      </c>
      <c r="S19" s="197">
        <f t="shared" si="10"/>
        <v>-7500</v>
      </c>
      <c r="T19" s="204">
        <f t="shared" si="11"/>
        <v>-550</v>
      </c>
      <c r="U19" s="205">
        <f t="shared" si="11"/>
        <v>-5.306510375415812</v>
      </c>
    </row>
    <row r="20" spans="1:21" ht="13.5" customHeight="1">
      <c r="A20" s="23" t="s">
        <v>13</v>
      </c>
      <c r="B20" s="200" t="s">
        <v>27</v>
      </c>
      <c r="C20" s="188">
        <f>IF(ISERROR('[67]Récolte_N'!$F$18)=TRUE,"",'[67]Récolte_N'!$F$18)</f>
        <v>53230</v>
      </c>
      <c r="D20" s="188">
        <f>IF(OR(C20="",C20=0),"",(E20/C20)*10)</f>
        <v>99.40634980274281</v>
      </c>
      <c r="E20" s="189">
        <f>IF(ISERROR('[67]Récolte_N'!$H$18)=TRUE,"",'[67]Récolte_N'!$H$18)</f>
        <v>529140</v>
      </c>
      <c r="F20" s="206">
        <f t="shared" si="5"/>
        <v>391185</v>
      </c>
      <c r="G20" s="190">
        <f>IF(ISERROR('[67]Récolte_N'!$I$18)=TRUE,"",'[67]Récolte_N'!$I$18)</f>
        <v>518000</v>
      </c>
      <c r="H20" s="207">
        <f t="shared" si="6"/>
        <v>349314.7</v>
      </c>
      <c r="I20" s="191">
        <f t="shared" si="4"/>
        <v>0.48290352510215007</v>
      </c>
      <c r="J20" s="192">
        <f t="shared" si="3"/>
        <v>11140</v>
      </c>
      <c r="K20" s="208">
        <f t="shared" si="7"/>
        <v>41870.29999999999</v>
      </c>
      <c r="L20" s="201">
        <f t="shared" si="9"/>
        <v>-0.7339402870292306</v>
      </c>
      <c r="M20" s="303">
        <f t="shared" si="8"/>
        <v>378685.3</v>
      </c>
      <c r="N20" s="159" t="s">
        <v>27</v>
      </c>
      <c r="O20" s="188">
        <f>IF(ISERROR('[9]Récolte_N'!$F$18)=TRUE,"",'[9]Récolte_N'!$F$18)</f>
        <v>51620</v>
      </c>
      <c r="P20" s="188">
        <f t="shared" si="1"/>
        <v>75.78167376985664</v>
      </c>
      <c r="Q20" s="189">
        <f>IF(ISERROR('[9]Récolte_N'!$H$18)=TRUE,"",'[9]Récolte_N'!$H$18)</f>
        <v>391185</v>
      </c>
      <c r="R20" s="190">
        <f>'[21]MA'!$AI176</f>
        <v>349314.7</v>
      </c>
      <c r="S20" s="197">
        <f t="shared" si="10"/>
        <v>137955</v>
      </c>
      <c r="T20" s="204">
        <f t="shared" si="11"/>
        <v>1610</v>
      </c>
      <c r="U20" s="205">
        <f t="shared" si="11"/>
        <v>23.62467603288617</v>
      </c>
    </row>
    <row r="21" spans="1:21" ht="13.5" customHeight="1">
      <c r="A21" s="23" t="s">
        <v>13</v>
      </c>
      <c r="B21" s="200" t="s">
        <v>15</v>
      </c>
      <c r="C21" s="188">
        <f>IF(ISERROR('[68]Récolte_N'!$F$18)=TRUE,"",'[68]Récolte_N'!$F$18)</f>
        <v>23000</v>
      </c>
      <c r="D21" s="188">
        <f>IF(OR(C21="",C21=0),"",(E21/C21)*10)</f>
        <v>93.47826086956522</v>
      </c>
      <c r="E21" s="189">
        <f>IF(ISERROR('[68]Récolte_N'!$H$18)=TRUE,"",'[68]Récolte_N'!$H$18)</f>
        <v>215000</v>
      </c>
      <c r="F21" s="206">
        <f t="shared" si="5"/>
        <v>125000</v>
      </c>
      <c r="G21" s="190">
        <f>IF(ISERROR('[68]Récolte_N'!$I$18)=TRUE,"",'[68]Récolte_N'!$I$18)</f>
        <v>210000</v>
      </c>
      <c r="H21" s="207">
        <f t="shared" si="6"/>
        <v>132298.1</v>
      </c>
      <c r="I21" s="191">
        <f t="shared" si="4"/>
        <v>0.5873243833433737</v>
      </c>
      <c r="J21" s="192">
        <f t="shared" si="3"/>
        <v>5000</v>
      </c>
      <c r="K21" s="208">
        <f t="shared" si="7"/>
        <v>-7298.100000000006</v>
      </c>
      <c r="L21" s="201">
        <f>J21/K21-1</f>
        <v>-1.685109823104643</v>
      </c>
      <c r="M21" s="303">
        <f t="shared" si="8"/>
        <v>1627701.9</v>
      </c>
      <c r="N21" s="159" t="s">
        <v>15</v>
      </c>
      <c r="O21" s="188">
        <f>IF(ISERROR('[10]Récolte_N'!$F$18)=TRUE,"",'[10]Récolte_N'!$F$18)</f>
        <v>17000</v>
      </c>
      <c r="P21" s="188">
        <f t="shared" si="1"/>
        <v>73.52941176470588</v>
      </c>
      <c r="Q21" s="189">
        <f>IF(ISERROR('[10]Récolte_N'!$H$18)=TRUE,"",'[10]Récolte_N'!$H$18)</f>
        <v>125000</v>
      </c>
      <c r="R21" s="190">
        <f>'[21]MA'!$AI177</f>
        <v>132298.1</v>
      </c>
      <c r="S21" s="197">
        <f t="shared" si="10"/>
        <v>90000</v>
      </c>
      <c r="T21" s="204">
        <f t="shared" si="11"/>
        <v>6000</v>
      </c>
      <c r="U21" s="205">
        <f t="shared" si="11"/>
        <v>19.948849104859335</v>
      </c>
    </row>
    <row r="22" spans="1:21" ht="13.5" customHeight="1">
      <c r="A22" s="23" t="s">
        <v>13</v>
      </c>
      <c r="B22" s="200" t="s">
        <v>29</v>
      </c>
      <c r="C22" s="188">
        <f>IF(ISERROR('[69]Récolte_N'!$F$18)=TRUE,"",'[69]Récolte_N'!$F$18)</f>
        <v>136000</v>
      </c>
      <c r="D22" s="188">
        <f>IF(OR(C22="",C22=0),"",(E22/C22)*10)</f>
        <v>115.44117647058825</v>
      </c>
      <c r="E22" s="189">
        <f>IF(ISERROR('[69]Récolte_N'!$H$18)=TRUE,"",'[69]Récolte_N'!$H$18)</f>
        <v>1570000</v>
      </c>
      <c r="F22" s="206">
        <f t="shared" si="5"/>
        <v>1300000</v>
      </c>
      <c r="G22" s="190">
        <f>IF(ISERROR('[69]Récolte_N'!$I$18)=TRUE,"",'[69]Récolte_N'!$I$18)</f>
        <v>1550000</v>
      </c>
      <c r="H22" s="207">
        <f t="shared" si="6"/>
        <v>1235142.1</v>
      </c>
      <c r="I22" s="191">
        <f t="shared" si="4"/>
        <v>0.25491633715667206</v>
      </c>
      <c r="J22" s="192">
        <f t="shared" si="3"/>
        <v>20000</v>
      </c>
      <c r="K22" s="208">
        <f t="shared" si="7"/>
        <v>64857.89999999991</v>
      </c>
      <c r="L22" s="201">
        <f t="shared" si="9"/>
        <v>-0.6916335558197224</v>
      </c>
      <c r="M22" s="303">
        <f t="shared" si="8"/>
        <v>998369.8999999999</v>
      </c>
      <c r="N22" s="159" t="s">
        <v>29</v>
      </c>
      <c r="O22" s="188">
        <f>IF(ISERROR('[11]Récolte_N'!$F$18)=TRUE,"",'[11]Récolte_N'!$F$18)</f>
        <v>131000</v>
      </c>
      <c r="P22" s="188">
        <f t="shared" si="1"/>
        <v>99.23664122137404</v>
      </c>
      <c r="Q22" s="189">
        <f>IF(ISERROR('[11]Récolte_N'!$H$18)=TRUE,"",'[11]Récolte_N'!$H$18)</f>
        <v>1300000</v>
      </c>
      <c r="R22" s="190">
        <f>'[21]MA'!$AI178</f>
        <v>1235142.1</v>
      </c>
      <c r="S22" s="197"/>
      <c r="T22" s="204"/>
      <c r="U22" s="205"/>
    </row>
    <row r="23" spans="1:21" ht="13.5" customHeight="1">
      <c r="A23" s="23" t="s">
        <v>13</v>
      </c>
      <c r="B23" s="200" t="s">
        <v>16</v>
      </c>
      <c r="C23" s="188">
        <f>IF(ISERROR('[70]Récolte_N'!$F$18)=TRUE,"",'[70]Récolte_N'!$F$18)</f>
        <v>89817</v>
      </c>
      <c r="D23" s="188">
        <f t="shared" si="0"/>
        <v>91.4690587709571</v>
      </c>
      <c r="E23" s="189">
        <f>IF(ISERROR('[70]Récolte_N'!$H$18)=TRUE,"",'[70]Récolte_N'!$H$18)</f>
        <v>821547.6451631055</v>
      </c>
      <c r="F23" s="206">
        <f t="shared" si="5"/>
        <v>784589.8997610402</v>
      </c>
      <c r="G23" s="190">
        <f>IF(ISERROR('[70]Récolte_N'!$I$18)=TRUE,"",'[70]Récolte_N'!$I$18)</f>
        <v>683512</v>
      </c>
      <c r="H23" s="207">
        <f t="shared" si="6"/>
        <v>593598.1</v>
      </c>
      <c r="I23" s="191">
        <f t="shared" si="4"/>
        <v>0.1514726883391304</v>
      </c>
      <c r="J23" s="192">
        <f t="shared" si="3"/>
        <v>138035.64516310545</v>
      </c>
      <c r="K23" s="208">
        <f t="shared" si="7"/>
        <v>190991.79976104025</v>
      </c>
      <c r="L23" s="201">
        <f t="shared" si="9"/>
        <v>-0.27726925796914315</v>
      </c>
      <c r="M23" s="303">
        <f t="shared" si="8"/>
        <v>1299913.9</v>
      </c>
      <c r="N23" s="159" t="s">
        <v>16</v>
      </c>
      <c r="O23" s="188">
        <f>IF(ISERROR('[12]Récolte_N'!$F$18)=TRUE,"",'[12]Récolte_N'!$F$18)</f>
        <v>95800</v>
      </c>
      <c r="P23" s="188">
        <f t="shared" si="1"/>
        <v>81.89873692703969</v>
      </c>
      <c r="Q23" s="189">
        <f>IF(ISERROR('[12]Récolte_N'!$H$18)=TRUE,"",'[12]Récolte_N'!$H$18)</f>
        <v>784589.8997610402</v>
      </c>
      <c r="R23" s="190">
        <f>'[21]MA'!$AI179</f>
        <v>593598.1</v>
      </c>
      <c r="S23" s="197">
        <f aca="true" t="shared" si="12" ref="S23:S28">E23-Q23</f>
        <v>36957.74540206522</v>
      </c>
      <c r="T23" s="204">
        <f aca="true" t="shared" si="13" ref="T23:U28">C23-O23</f>
        <v>-5983</v>
      </c>
      <c r="U23" s="205">
        <f t="shared" si="13"/>
        <v>9.570321843917412</v>
      </c>
    </row>
    <row r="24" spans="1:21" ht="13.5" customHeight="1">
      <c r="A24" s="23" t="s">
        <v>13</v>
      </c>
      <c r="B24" s="200" t="s">
        <v>17</v>
      </c>
      <c r="C24" s="188">
        <f>IF(ISERROR('[71]Récolte_N'!$F$18)=TRUE,"",'[71]Récolte_N'!$F$18)</f>
        <v>144700</v>
      </c>
      <c r="D24" s="188">
        <f t="shared" si="0"/>
        <v>96.95438838977195</v>
      </c>
      <c r="E24" s="189">
        <f>IF(ISERROR('[71]Récolte_N'!$H$18)=TRUE,"",'[71]Récolte_N'!$H$18)</f>
        <v>1402930</v>
      </c>
      <c r="F24" s="206">
        <f t="shared" si="5"/>
        <v>1300200</v>
      </c>
      <c r="G24" s="190">
        <f>IF(ISERROR('[71]Récolte_N'!$I$18)=TRUE,"",'[71]Récolte_N'!$I$18)</f>
        <v>1210000</v>
      </c>
      <c r="H24" s="207">
        <f t="shared" si="6"/>
        <v>1171441.9</v>
      </c>
      <c r="I24" s="191">
        <f t="shared" si="4"/>
        <v>0.032915076710163804</v>
      </c>
      <c r="J24" s="192">
        <f t="shared" si="3"/>
        <v>192930</v>
      </c>
      <c r="K24" s="208">
        <f t="shared" si="7"/>
        <v>128758.1000000001</v>
      </c>
      <c r="L24" s="201">
        <f t="shared" si="9"/>
        <v>0.4983911691769283</v>
      </c>
      <c r="M24" s="303">
        <f t="shared" si="8"/>
        <v>1508558.1</v>
      </c>
      <c r="N24" s="159" t="s">
        <v>17</v>
      </c>
      <c r="O24" s="188">
        <f>IF(ISERROR('[13]Récolte_N'!$F$18)=TRUE,"",'[13]Récolte_N'!$F$18)</f>
        <v>168845</v>
      </c>
      <c r="P24" s="188">
        <f t="shared" si="1"/>
        <v>77.00553762326395</v>
      </c>
      <c r="Q24" s="189">
        <f>IF(ISERROR('[13]Récolte_N'!$H$18)=TRUE,"",'[13]Récolte_N'!$H$18)</f>
        <v>1300200</v>
      </c>
      <c r="R24" s="190">
        <f>'[21]MA'!$AI180</f>
        <v>1171441.9</v>
      </c>
      <c r="S24" s="197">
        <f t="shared" si="12"/>
        <v>102730</v>
      </c>
      <c r="T24" s="204">
        <f t="shared" si="13"/>
        <v>-24145</v>
      </c>
      <c r="U24" s="205">
        <f t="shared" si="13"/>
        <v>19.948850766508002</v>
      </c>
    </row>
    <row r="25" spans="1:21" ht="13.5" customHeight="1">
      <c r="A25" s="23" t="s">
        <v>13</v>
      </c>
      <c r="B25" s="200" t="s">
        <v>18</v>
      </c>
      <c r="C25" s="188">
        <f>IF(ISERROR('[72]Récolte_N'!$F$18)=TRUE,"",'[72]Récolte_N'!$F$18)</f>
        <v>164300</v>
      </c>
      <c r="D25" s="188">
        <f t="shared" si="0"/>
        <v>103.46926354230067</v>
      </c>
      <c r="E25" s="189">
        <f>IF(ISERROR('[72]Récolte_N'!$H$18)=TRUE,"",'[72]Récolte_N'!$H$18)</f>
        <v>1700000</v>
      </c>
      <c r="F25" s="206">
        <f t="shared" si="5"/>
        <v>1596500</v>
      </c>
      <c r="G25" s="190">
        <f>IF(ISERROR('[72]Récolte_N'!$I$18)=TRUE,"",'[72]Récolte_N'!$I$18)</f>
        <v>1470000</v>
      </c>
      <c r="H25" s="207">
        <f t="shared" si="6"/>
        <v>1252544.4</v>
      </c>
      <c r="I25" s="191">
        <f t="shared" si="4"/>
        <v>0.173611091151739</v>
      </c>
      <c r="J25" s="192">
        <f t="shared" si="3"/>
        <v>230000</v>
      </c>
      <c r="K25" s="208">
        <f t="shared" si="7"/>
        <v>343955.6000000001</v>
      </c>
      <c r="L25" s="201">
        <f t="shared" si="9"/>
        <v>-0.3313090410506474</v>
      </c>
      <c r="M25" s="303">
        <f t="shared" si="8"/>
        <v>612455.6000000001</v>
      </c>
      <c r="N25" s="159" t="s">
        <v>18</v>
      </c>
      <c r="O25" s="188">
        <f>IF(ISERROR('[14]Récolte_N'!$F$18)=TRUE,"",'[14]Récolte_N'!$F$18)</f>
        <v>168500</v>
      </c>
      <c r="P25" s="188">
        <f t="shared" si="1"/>
        <v>94.74777448071217</v>
      </c>
      <c r="Q25" s="189">
        <f>IF(ISERROR('[14]Récolte_N'!$H$18)=TRUE,"",'[14]Récolte_N'!$H$18)</f>
        <v>1596500</v>
      </c>
      <c r="R25" s="190">
        <f>'[21]MA'!$AI181</f>
        <v>1252544.4</v>
      </c>
      <c r="S25" s="197">
        <f t="shared" si="12"/>
        <v>103500</v>
      </c>
      <c r="T25" s="204">
        <f t="shared" si="13"/>
        <v>-4200</v>
      </c>
      <c r="U25" s="205">
        <f t="shared" si="13"/>
        <v>8.7214890615885</v>
      </c>
    </row>
    <row r="26" spans="1:21" ht="13.5" customHeight="1">
      <c r="A26" s="23" t="s">
        <v>13</v>
      </c>
      <c r="B26" s="200" t="s">
        <v>19</v>
      </c>
      <c r="C26" s="188">
        <f>IF(ISERROR('[73]Récolte_N'!$F$18)=TRUE,"",'[73]Récolte_N'!$F$18)</f>
        <v>43170</v>
      </c>
      <c r="D26" s="188">
        <f t="shared" si="0"/>
        <v>109</v>
      </c>
      <c r="E26" s="189">
        <f>IF(ISERROR('[73]Récolte_N'!$H$18)=TRUE,"",'[73]Récolte_N'!$H$18)</f>
        <v>470553</v>
      </c>
      <c r="F26" s="206">
        <f t="shared" si="5"/>
        <v>490820</v>
      </c>
      <c r="G26" s="190">
        <f>IF(ISERROR('[73]Récolte_N'!$I$18)=TRUE,"",'[73]Récolte_N'!$I$18)</f>
        <v>395000</v>
      </c>
      <c r="H26" s="207">
        <f t="shared" si="6"/>
        <v>408193.2</v>
      </c>
      <c r="I26" s="191">
        <f t="shared" si="4"/>
        <v>-0.03232096958009101</v>
      </c>
      <c r="J26" s="192">
        <f t="shared" si="3"/>
        <v>75553</v>
      </c>
      <c r="K26" s="208">
        <f t="shared" si="7"/>
        <v>82626.79999999999</v>
      </c>
      <c r="L26" s="201">
        <f t="shared" si="9"/>
        <v>-0.08561144810158439</v>
      </c>
      <c r="M26" s="303">
        <f t="shared" si="8"/>
        <v>1991806.8</v>
      </c>
      <c r="N26" s="159" t="s">
        <v>19</v>
      </c>
      <c r="O26" s="188">
        <f>IF(ISERROR('[15]Récolte_N'!$F$18)=TRUE,"",'[15]Récolte_N'!$F$18)</f>
        <v>50600</v>
      </c>
      <c r="P26" s="188">
        <f t="shared" si="1"/>
        <v>97</v>
      </c>
      <c r="Q26" s="189">
        <f>IF(ISERROR('[15]Récolte_N'!$H$18)=TRUE,"",'[15]Récolte_N'!$H$18)</f>
        <v>490820</v>
      </c>
      <c r="R26" s="190">
        <f>'[21]MA'!$AI182</f>
        <v>408193.2</v>
      </c>
      <c r="S26" s="197">
        <f t="shared" si="12"/>
        <v>-20267</v>
      </c>
      <c r="T26" s="204">
        <f t="shared" si="13"/>
        <v>-7430</v>
      </c>
      <c r="U26" s="205">
        <f t="shared" si="13"/>
        <v>12</v>
      </c>
    </row>
    <row r="27" spans="1:21" ht="13.5" customHeight="1">
      <c r="A27" s="23" t="s">
        <v>13</v>
      </c>
      <c r="B27" s="200" t="s">
        <v>20</v>
      </c>
      <c r="C27" s="188">
        <f>IF(ISERROR('[74]Récolte_N'!$F$18)=TRUE,"",'[74]Récolte_N'!$F$18)</f>
        <v>210460</v>
      </c>
      <c r="D27" s="188">
        <f>IF(OR(C27="",C27=0),"",(E27/C27)*10)</f>
        <v>102.40064620355412</v>
      </c>
      <c r="E27" s="189">
        <f>IF(ISERROR('[74]Récolte_N'!$H$18)=TRUE,"",'[74]Récolte_N'!$H$18)</f>
        <v>2155124</v>
      </c>
      <c r="F27" s="206">
        <f t="shared" si="5"/>
        <v>1661179</v>
      </c>
      <c r="G27" s="190">
        <f>IF(ISERROR('[74]Récolte_N'!$I$18)=TRUE,"",'[74]Récolte_N'!$I$18)</f>
        <v>2005000</v>
      </c>
      <c r="H27" s="207">
        <f t="shared" si="6"/>
        <v>1453931.3</v>
      </c>
      <c r="I27" s="191">
        <f t="shared" si="4"/>
        <v>0.37901976523925174</v>
      </c>
      <c r="J27" s="192">
        <f t="shared" si="3"/>
        <v>150124</v>
      </c>
      <c r="K27" s="208">
        <f t="shared" si="7"/>
        <v>207247.69999999995</v>
      </c>
      <c r="L27" s="201">
        <f t="shared" si="9"/>
        <v>-0.2756300793687938</v>
      </c>
      <c r="M27" s="303">
        <f t="shared" si="8"/>
        <v>614068.7</v>
      </c>
      <c r="N27" s="159" t="s">
        <v>20</v>
      </c>
      <c r="O27" s="188">
        <f>IF(ISERROR('[16]Récolte_N'!$F$18)=TRUE,"",'[16]Récolte_N'!$F$18)</f>
        <v>202850</v>
      </c>
      <c r="P27" s="188">
        <f t="shared" si="1"/>
        <v>81.89198915454769</v>
      </c>
      <c r="Q27" s="189">
        <f>IF(ISERROR('[16]Récolte_N'!$H$18)=TRUE,"",'[16]Récolte_N'!$H$18)</f>
        <v>1661179</v>
      </c>
      <c r="R27" s="190">
        <f>'[21]MA'!$AI183</f>
        <v>1453931.3</v>
      </c>
      <c r="S27" s="197">
        <f t="shared" si="12"/>
        <v>493945</v>
      </c>
      <c r="T27" s="204">
        <f t="shared" si="13"/>
        <v>7610</v>
      </c>
      <c r="U27" s="205">
        <f t="shared" si="13"/>
        <v>20.50865704900643</v>
      </c>
    </row>
    <row r="28" spans="1:21" ht="13.5" customHeight="1">
      <c r="A28" s="23" t="s">
        <v>13</v>
      </c>
      <c r="B28" s="200" t="s">
        <v>21</v>
      </c>
      <c r="C28" s="188">
        <f>IF(ISERROR('[75]Récolte_N'!$F$18)=TRUE,"",'[75]Récolte_N'!$F$18)</f>
        <v>10139</v>
      </c>
      <c r="D28" s="188">
        <f t="shared" si="0"/>
        <v>88.98000000000002</v>
      </c>
      <c r="E28" s="189">
        <f>IF(ISERROR('[75]Récolte_N'!$H$18)=TRUE,"",'[75]Récolte_N'!$H$18)</f>
        <v>90216.82200000001</v>
      </c>
      <c r="F28" s="206">
        <f t="shared" si="5"/>
        <v>88200</v>
      </c>
      <c r="G28" s="190">
        <f>IF(ISERROR('[75]Récolte_N'!$I$18)=TRUE,"",'[75]Récolte_N'!$I$18)</f>
        <v>63000</v>
      </c>
      <c r="H28" s="207">
        <f t="shared" si="6"/>
        <v>72141.1</v>
      </c>
      <c r="I28" s="191">
        <f t="shared" si="4"/>
        <v>-0.12671140306981743</v>
      </c>
      <c r="J28" s="192">
        <f t="shared" si="3"/>
        <v>27216.822000000015</v>
      </c>
      <c r="K28" s="208">
        <f t="shared" si="7"/>
        <v>16058.899999999994</v>
      </c>
      <c r="L28" s="201">
        <f t="shared" si="9"/>
        <v>0.6948123470474332</v>
      </c>
      <c r="M28" s="303">
        <f t="shared" si="8"/>
        <v>113858.9</v>
      </c>
      <c r="N28" s="159" t="s">
        <v>21</v>
      </c>
      <c r="O28" s="188">
        <f>IF(ISERROR('[17]Récolte_N'!$F$18)=TRUE,"",'[17]Récolte_N'!$F$18)</f>
        <v>12600</v>
      </c>
      <c r="P28" s="188">
        <f t="shared" si="1"/>
        <v>70</v>
      </c>
      <c r="Q28" s="189">
        <f>IF(ISERROR('[17]Récolte_N'!$H$18)=TRUE,"",'[17]Récolte_N'!$H$18)</f>
        <v>88200</v>
      </c>
      <c r="R28" s="190">
        <f>'[21]MA'!$AI184</f>
        <v>72141.1</v>
      </c>
      <c r="S28" s="197">
        <f t="shared" si="12"/>
        <v>2016.8220000000147</v>
      </c>
      <c r="T28" s="204">
        <f t="shared" si="13"/>
        <v>-2461</v>
      </c>
      <c r="U28" s="205">
        <f t="shared" si="13"/>
        <v>18.980000000000018</v>
      </c>
    </row>
    <row r="29" spans="2:21" ht="12.75">
      <c r="B29" s="200" t="s">
        <v>30</v>
      </c>
      <c r="C29" s="188">
        <f>IF(ISERROR('[76]Récolte_N'!$F$18)=TRUE,"",'[76]Récolte_N'!$F$18)</f>
        <v>16100</v>
      </c>
      <c r="D29" s="188">
        <f t="shared" si="0"/>
        <v>93.16770186335404</v>
      </c>
      <c r="E29" s="189">
        <f>IF(ISERROR('[76]Récolte_N'!$H$18)=TRUE,"",'[76]Récolte_N'!$H$18)</f>
        <v>150000</v>
      </c>
      <c r="F29" s="206">
        <f t="shared" si="5"/>
        <v>195500</v>
      </c>
      <c r="G29" s="190">
        <f>IF(ISERROR('[76]Récolte_N'!$I$18)=TRUE,"",'[76]Récolte_N'!$I$18)</f>
        <v>123000</v>
      </c>
      <c r="H29" s="207">
        <f t="shared" si="6"/>
        <v>135396.6</v>
      </c>
      <c r="I29" s="191">
        <f t="shared" si="4"/>
        <v>-0.09155769051807805</v>
      </c>
      <c r="J29" s="192">
        <f t="shared" si="3"/>
        <v>27000</v>
      </c>
      <c r="K29" s="208">
        <f t="shared" si="7"/>
        <v>60103.399999999994</v>
      </c>
      <c r="L29" s="201">
        <f t="shared" si="9"/>
        <v>-0.5507741658541779</v>
      </c>
      <c r="M29" s="303">
        <f t="shared" si="8"/>
        <v>1287603.4</v>
      </c>
      <c r="N29" s="159" t="s">
        <v>30</v>
      </c>
      <c r="O29" s="188">
        <f>IF(ISERROR('[18]Récolte_N'!$F$18)=TRUE,"",'[18]Récolte_N'!$F$18)</f>
        <v>23000</v>
      </c>
      <c r="P29" s="188">
        <f t="shared" si="1"/>
        <v>85</v>
      </c>
      <c r="Q29" s="189">
        <f>IF(ISERROR('[18]Récolte_N'!$H$18)=TRUE,"",'[18]Récolte_N'!$H$18)</f>
        <v>195500</v>
      </c>
      <c r="R29" s="190">
        <f>'[21]MA'!$AI185</f>
        <v>135396.6</v>
      </c>
      <c r="S29" s="197"/>
      <c r="T29" s="204"/>
      <c r="U29" s="205"/>
    </row>
    <row r="30" spans="2:22" ht="12.75">
      <c r="B30" s="200" t="s">
        <v>22</v>
      </c>
      <c r="C30" s="188">
        <f>IF(ISERROR('[77]Récolte_N'!$F$18)=TRUE,"",'[77]Récolte_N'!$F$18)</f>
        <v>175729</v>
      </c>
      <c r="D30" s="188">
        <f t="shared" si="0"/>
        <v>95.88127173090383</v>
      </c>
      <c r="E30" s="189">
        <f>IF(ISERROR('[77]Récolte_N'!$H$18)=TRUE,"",'[77]Récolte_N'!$H$18)</f>
        <v>1684912</v>
      </c>
      <c r="F30" s="206">
        <f t="shared" si="5"/>
        <v>1344154</v>
      </c>
      <c r="G30" s="190">
        <f>IF(ISERROR('[77]Récolte_N'!$I$18)=TRUE,"",'[77]Récolte_N'!$I$18)</f>
        <v>1300000</v>
      </c>
      <c r="H30" s="207">
        <f t="shared" si="6"/>
        <v>1079294.4</v>
      </c>
      <c r="I30" s="191">
        <f t="shared" si="4"/>
        <v>0.20449063758692732</v>
      </c>
      <c r="J30" s="192">
        <f t="shared" si="3"/>
        <v>384912</v>
      </c>
      <c r="K30" s="208">
        <f>Q30-H30</f>
        <v>264859.6000000001</v>
      </c>
      <c r="L30" s="201">
        <f t="shared" si="9"/>
        <v>0.45326807108369827</v>
      </c>
      <c r="M30" s="303">
        <f t="shared" si="8"/>
        <v>233405.6000000001</v>
      </c>
      <c r="N30" s="159" t="s">
        <v>22</v>
      </c>
      <c r="O30" s="188">
        <f>IF(ISERROR('[19]Récolte_N'!$F$18)=TRUE,"",'[19]Récolte_N'!$F$18)</f>
        <v>173721</v>
      </c>
      <c r="P30" s="188">
        <f t="shared" si="1"/>
        <v>77.37429556587863</v>
      </c>
      <c r="Q30" s="189">
        <f>IF(ISERROR('[19]Récolte_N'!$H$18)=TRUE,"",'[19]Récolte_N'!$H$18)</f>
        <v>1344154</v>
      </c>
      <c r="R30" s="190">
        <f>'[21]MA'!$AI186</f>
        <v>1079294.4</v>
      </c>
      <c r="S30" s="197">
        <f>E30-Q30</f>
        <v>340758</v>
      </c>
      <c r="T30" s="204">
        <f>C30-O30</f>
        <v>2008</v>
      </c>
      <c r="U30" s="205">
        <f>D30-P30</f>
        <v>18.506976165025208</v>
      </c>
      <c r="V30" s="23">
        <f>R30/Q30</f>
        <v>0.8029544233770832</v>
      </c>
    </row>
    <row r="31" spans="2:22" ht="12.75">
      <c r="B31" s="200" t="s">
        <v>23</v>
      </c>
      <c r="C31" s="188">
        <f>IF(ISERROR('[78]Récolte_N'!$F$18)=TRUE,"",'[78]Récolte_N'!$F$18)</f>
        <v>5000</v>
      </c>
      <c r="D31" s="188">
        <f t="shared" si="0"/>
        <v>44</v>
      </c>
      <c r="E31" s="189">
        <f>IF(ISERROR('[78]Récolte_N'!$H$18)=TRUE,"",'[78]Récolte_N'!$H$18)</f>
        <v>22000</v>
      </c>
      <c r="F31" s="189">
        <f>Q31</f>
        <v>23900</v>
      </c>
      <c r="G31" s="190">
        <f>IF(ISERROR('[78]Récolte_N'!$I$18)=TRUE,"",'[78]Récolte_N'!$I$18)</f>
        <v>12700</v>
      </c>
      <c r="H31" s="190">
        <f>R31</f>
        <v>16977.7</v>
      </c>
      <c r="I31" s="191">
        <f t="shared" si="4"/>
        <v>-0.25195992390017496</v>
      </c>
      <c r="J31" s="192">
        <f t="shared" si="3"/>
        <v>9300</v>
      </c>
      <c r="K31" s="193">
        <f>Q31-H31</f>
        <v>6922.299999999999</v>
      </c>
      <c r="L31" s="201">
        <f t="shared" si="9"/>
        <v>0.34348410210479186</v>
      </c>
      <c r="M31" s="302">
        <f>G31-H31</f>
        <v>-4277.700000000001</v>
      </c>
      <c r="N31" s="159" t="s">
        <v>23</v>
      </c>
      <c r="O31" s="188">
        <f>IF(ISERROR('[20]Récolte_N'!$F$18)=TRUE,"",'[20]Récolte_N'!$F$18)</f>
        <v>4800</v>
      </c>
      <c r="P31" s="188">
        <f t="shared" si="1"/>
        <v>49.79166666666667</v>
      </c>
      <c r="Q31" s="189">
        <f>IF(ISERROR('[20]Récolte_N'!$H$18)=TRUE,"",'[20]Récolte_N'!$H$18)</f>
        <v>23900</v>
      </c>
      <c r="R31" s="190">
        <f>'[21]MA'!$AI187</f>
        <v>16977.7</v>
      </c>
      <c r="S31" s="197">
        <f>E31-Q31</f>
        <v>-1900</v>
      </c>
      <c r="T31" s="204">
        <f>C31-O31</f>
        <v>200</v>
      </c>
      <c r="U31" s="205">
        <f>D31-P31</f>
        <v>-5.791666666666671</v>
      </c>
      <c r="V31" s="23">
        <f>R31/Q31</f>
        <v>0.7103640167364017</v>
      </c>
    </row>
    <row r="32" spans="2:21" ht="12.75">
      <c r="B32" s="149"/>
      <c r="C32" s="209"/>
      <c r="D32" s="209"/>
      <c r="E32" s="53"/>
      <c r="F32" s="210"/>
      <c r="G32" s="211"/>
      <c r="H32" s="59"/>
      <c r="I32" s="212"/>
      <c r="J32" s="213"/>
      <c r="K32" s="214"/>
      <c r="L32"/>
      <c r="M32" s="215"/>
      <c r="N32" s="159"/>
      <c r="O32" s="216"/>
      <c r="P32" s="216"/>
      <c r="Q32" s="216"/>
      <c r="R32" s="217"/>
      <c r="S32" s="218"/>
      <c r="T32" s="186"/>
      <c r="U32" s="186"/>
    </row>
    <row r="33" spans="2:21" ht="15.75" thickBot="1">
      <c r="B33" s="219" t="s">
        <v>24</v>
      </c>
      <c r="C33" s="220">
        <f>IF(SUM(C12:C31)=0,"",SUM(C12:C31))</f>
        <v>1745120</v>
      </c>
      <c r="D33" s="220">
        <f>IF(OR(C33="",C33=0),"",(E33/C33)*10)</f>
        <v>101.47556309688221</v>
      </c>
      <c r="E33" s="220">
        <f>IF(SUM(E12:E31)=0,"",SUM(E12:E31))</f>
        <v>17708703.46716311</v>
      </c>
      <c r="F33" s="221">
        <f>IF(SUM(F12:F31)=0,"",SUM(F12:F31))</f>
        <v>14481049.89976104</v>
      </c>
      <c r="G33" s="222">
        <f>IF(SUM(G12:G31)=0,"",SUM(G12:G31))</f>
        <v>15860452</v>
      </c>
      <c r="H33" s="223">
        <f>IF(SUM(H12:H31)=0,"",SUM(H12:H31))</f>
        <v>12469803.399999999</v>
      </c>
      <c r="I33" s="224">
        <f>IF(OR(G33=0,G33=""),"",(G33/H33)-1)</f>
        <v>0.2719087455701188</v>
      </c>
      <c r="J33" s="225">
        <f>SUM(J12:J31)</f>
        <v>1848251.4671631053</v>
      </c>
      <c r="K33" s="226">
        <f>SUM(K12:K31)</f>
        <v>2011246.4997610403</v>
      </c>
      <c r="L33" s="227">
        <f>J33/K33-1</f>
        <v>-0.08104179801794598</v>
      </c>
      <c r="M33" s="228">
        <f>G33-H33</f>
        <v>3390648.6000000015</v>
      </c>
      <c r="N33" s="229" t="s">
        <v>24</v>
      </c>
      <c r="O33" s="230">
        <f>IF(SUM(O12:O31)=0,"",SUM(O12:O31))</f>
        <v>1762791</v>
      </c>
      <c r="P33" s="230">
        <f>IF(OR(O33="",O33=0),"",(Q33/O33)*10)</f>
        <v>82.14842201804433</v>
      </c>
      <c r="Q33" s="231">
        <f>IF(SUM(Q12:Q31)=0,"",SUM(Q12:Q31))</f>
        <v>14481049.89976104</v>
      </c>
      <c r="R33" s="232">
        <f>IF(SUM(R12:R31)=0,"",SUM(R12:R31))</f>
        <v>12469803.399999999</v>
      </c>
      <c r="S33" s="233">
        <f>E33-Q33</f>
        <v>3227653.5674020685</v>
      </c>
      <c r="T33" s="234">
        <f>C33-O33</f>
        <v>-17671</v>
      </c>
      <c r="U33" s="235">
        <f>D33-P33</f>
        <v>19.327141078837883</v>
      </c>
    </row>
    <row r="34" spans="2:10" ht="12.75" thickTop="1">
      <c r="B34" s="236"/>
      <c r="C34" s="237"/>
      <c r="D34" s="237"/>
      <c r="E34" s="237"/>
      <c r="F34" s="237"/>
      <c r="G34" s="237"/>
      <c r="H34" s="238"/>
      <c r="I34" s="239"/>
      <c r="J34" s="240"/>
    </row>
    <row r="35" spans="2:10" ht="15">
      <c r="B35" s="241" t="s">
        <v>45</v>
      </c>
      <c r="C35" s="242">
        <f>O33</f>
        <v>1762791</v>
      </c>
      <c r="D35" s="243">
        <f>IF(OR(C35="",C35=0),"",(E35/C35)*10)</f>
        <v>82.14842201804433</v>
      </c>
      <c r="E35" s="242">
        <f>Q33</f>
        <v>14481049.89976104</v>
      </c>
      <c r="G35" s="242">
        <f>R33</f>
        <v>12469803.399999999</v>
      </c>
      <c r="H35" s="238"/>
      <c r="I35" s="304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304"/>
      <c r="J36" s="240"/>
    </row>
    <row r="37" spans="2:10" ht="12">
      <c r="B37" s="241" t="s">
        <v>25</v>
      </c>
      <c r="C37" s="246">
        <f>IF(OR(C33="",C33=0),"",(C33/C35)-1)</f>
        <v>-0.010024444191058413</v>
      </c>
      <c r="D37" s="246">
        <f>IF(OR(D33="",D33=0),"",(D33/D35)-1)</f>
        <v>0.23527099613176472</v>
      </c>
      <c r="E37" s="246">
        <f>IF(OR(E33="",E33=0),"",(E33/E35)-1)</f>
        <v>0.22288809097020867</v>
      </c>
      <c r="G37" s="246">
        <f>IF(OR(G33="",G33=0),"",(G33/G35)-1)</f>
        <v>0.2719087455701188</v>
      </c>
      <c r="H37" s="238"/>
      <c r="I37" s="239"/>
      <c r="J37" s="240"/>
    </row>
    <row r="38" ht="11.25" thickBot="1"/>
    <row r="39" spans="2:10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  <c r="I39"/>
      <c r="J39"/>
    </row>
    <row r="40" spans="2:10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  <c r="I40"/>
      <c r="J40"/>
    </row>
    <row r="41" spans="2:10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  <c r="I41"/>
      <c r="J41"/>
    </row>
    <row r="42" spans="2:10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  <c r="I42"/>
      <c r="J42"/>
    </row>
    <row r="43" spans="2:10" ht="12">
      <c r="B43" s="149" t="s">
        <v>8</v>
      </c>
      <c r="C43" s="99">
        <f>'[22]MA'!$AI168</f>
        <v>2591587.8</v>
      </c>
      <c r="D43" s="52">
        <f>'[21]MA'!$AC168</f>
        <v>1605068.5</v>
      </c>
      <c r="E43" s="266">
        <f>IF(OR(G12="",G12=0),"",C43/G12)</f>
        <v>0.8518962966858855</v>
      </c>
      <c r="F43" s="74">
        <f>IF(OR(H12="",H12=0),"",D43/H12)</f>
        <v>0.7941256898394198</v>
      </c>
      <c r="G43" s="267">
        <f aca="true" t="shared" si="14" ref="G43:G64">IF(OR(E43="",E43=0),"",(E43-F43)*100)</f>
        <v>5.777060684646573</v>
      </c>
      <c r="H43" s="238">
        <f>IF(E12="","",(G12/E12))</f>
        <v>0.9163789935356383</v>
      </c>
      <c r="I43"/>
      <c r="J43"/>
    </row>
    <row r="44" spans="2:10" ht="12">
      <c r="B44" s="149" t="s">
        <v>31</v>
      </c>
      <c r="C44" s="52">
        <f>'[22]MA'!$AI169</f>
        <v>353114.1</v>
      </c>
      <c r="D44" s="52">
        <f>'[21]MA'!$AC169</f>
        <v>233447.5</v>
      </c>
      <c r="E44" s="74">
        <f>IF(OR(G13="",G13=0),"",C44/G13)</f>
        <v>0.7676393478260869</v>
      </c>
      <c r="F44" s="74">
        <f>IF(OR(H13="",H13=0),"",D44/H13)</f>
        <v>0.668138236977676</v>
      </c>
      <c r="G44" s="267">
        <f t="shared" si="14"/>
        <v>9.950111084841085</v>
      </c>
      <c r="H44" s="238">
        <f>IF(E13="","",(G13/E13))</f>
        <v>0.7755859045692126</v>
      </c>
      <c r="I44"/>
      <c r="J44"/>
    </row>
    <row r="45" spans="2:10" ht="12">
      <c r="B45" s="149" t="s">
        <v>9</v>
      </c>
      <c r="C45" s="52">
        <f>'[22]MA'!$AI170</f>
        <v>468865.6</v>
      </c>
      <c r="D45" s="52">
        <f>'[21]MA'!$AC170</f>
        <v>289865</v>
      </c>
      <c r="E45" s="74">
        <f aca="true" t="shared" si="15" ref="E45:F62">IF(OR(G14="",G14=0),"",C45/G14)</f>
        <v>0.7946874576271186</v>
      </c>
      <c r="F45" s="74">
        <f t="shared" si="15"/>
        <v>0.7849389425739304</v>
      </c>
      <c r="G45" s="267">
        <f t="shared" si="14"/>
        <v>0.9748515053188189</v>
      </c>
      <c r="H45" s="238">
        <f>IF(E14="","",(G14/E14))</f>
        <v>0.9496523306721607</v>
      </c>
      <c r="I45"/>
      <c r="J45"/>
    </row>
    <row r="46" spans="2:10" ht="12">
      <c r="B46" s="149" t="s">
        <v>28</v>
      </c>
      <c r="C46" s="52">
        <f>'[22]MA'!$AI171</f>
        <v>257291.7</v>
      </c>
      <c r="D46" s="52">
        <f>'[21]MA'!$AC171</f>
        <v>177215.6</v>
      </c>
      <c r="E46" s="74">
        <f t="shared" si="15"/>
        <v>0.8435793442622951</v>
      </c>
      <c r="F46" s="74">
        <f t="shared" si="15"/>
        <v>0.8238918769645325</v>
      </c>
      <c r="G46" s="267">
        <f t="shared" si="14"/>
        <v>1.9687467297762606</v>
      </c>
      <c r="H46" s="238">
        <f>IF(E15="","",(G15/E15))</f>
        <v>0.8802308802308803</v>
      </c>
      <c r="I46"/>
      <c r="J46"/>
    </row>
    <row r="47" spans="2:10" ht="12">
      <c r="B47" s="149" t="s">
        <v>10</v>
      </c>
      <c r="C47" s="52">
        <f>'[22]MA'!$AI172</f>
        <v>97331.1</v>
      </c>
      <c r="D47" s="52">
        <f>'[21]MA'!$AC172</f>
        <v>100650.5</v>
      </c>
      <c r="E47" s="74">
        <f t="shared" si="15"/>
        <v>0.5249789644012945</v>
      </c>
      <c r="F47" s="74">
        <f t="shared" si="15"/>
        <v>0.5614445424960924</v>
      </c>
      <c r="G47" s="267">
        <f t="shared" si="14"/>
        <v>-3.646557809479789</v>
      </c>
      <c r="H47" s="238">
        <f aca="true" t="shared" si="16" ref="H47:H62">IF(E16="","",(G16/E16))</f>
        <v>1</v>
      </c>
      <c r="I47"/>
      <c r="J47"/>
    </row>
    <row r="48" spans="2:10" ht="12">
      <c r="B48" s="149" t="s">
        <v>11</v>
      </c>
      <c r="C48" s="52">
        <f>'[22]MA'!$AI173</f>
        <v>331861</v>
      </c>
      <c r="D48" s="52">
        <f>'[21]MA'!$AC173</f>
        <v>359188.8</v>
      </c>
      <c r="E48" s="74">
        <f t="shared" si="15"/>
        <v>0.8173916256157635</v>
      </c>
      <c r="F48" s="74">
        <f t="shared" si="15"/>
        <v>0.8106648177876963</v>
      </c>
      <c r="G48" s="267">
        <f t="shared" si="14"/>
        <v>0.6726807828067227</v>
      </c>
      <c r="H48" s="238">
        <f t="shared" si="16"/>
        <v>0.9485981308411215</v>
      </c>
      <c r="I48"/>
      <c r="J48"/>
    </row>
    <row r="49" spans="2:10" ht="12">
      <c r="B49" s="149" t="s">
        <v>12</v>
      </c>
      <c r="C49" s="52">
        <f>'[22]MA'!$AI174</f>
        <v>1173947.5</v>
      </c>
      <c r="D49" s="52">
        <f>'[21]MA'!$AC174</f>
        <v>822440.1</v>
      </c>
      <c r="E49" s="74">
        <f>IF(OR(G18="",G18=0),"",C49/G18)</f>
        <v>0.9030365384615384</v>
      </c>
      <c r="F49" s="74">
        <f>IF(OR(H18="",H18=0),"",D49/H18)</f>
        <v>0.8560150652971094</v>
      </c>
      <c r="G49" s="267">
        <f t="shared" si="14"/>
        <v>4.702147316442906</v>
      </c>
      <c r="H49" s="238">
        <f t="shared" si="16"/>
        <v>0.9553484817307974</v>
      </c>
      <c r="I49"/>
      <c r="J49"/>
    </row>
    <row r="50" spans="2:10" ht="12">
      <c r="B50" s="149" t="s">
        <v>14</v>
      </c>
      <c r="C50" s="52">
        <f>'[22]MA'!$AI175</f>
        <v>21969.1</v>
      </c>
      <c r="D50" s="52">
        <f>'[21]MA'!$AC175</f>
        <v>25360</v>
      </c>
      <c r="E50" s="74">
        <f t="shared" si="15"/>
        <v>0.6930315457413249</v>
      </c>
      <c r="F50" s="74">
        <f t="shared" si="15"/>
        <v>0.8064567419910832</v>
      </c>
      <c r="G50" s="267">
        <f t="shared" si="14"/>
        <v>-11.342519624975832</v>
      </c>
      <c r="H50" s="238">
        <f t="shared" si="16"/>
        <v>0.7458823529411764</v>
      </c>
      <c r="I50"/>
      <c r="J50"/>
    </row>
    <row r="51" spans="2:10" ht="12">
      <c r="B51" s="149" t="s">
        <v>27</v>
      </c>
      <c r="C51" s="52">
        <f>'[22]MA'!$AI176</f>
        <v>484870.8</v>
      </c>
      <c r="D51" s="52">
        <f>'[21]MA'!$AC176</f>
        <v>319977</v>
      </c>
      <c r="E51" s="74">
        <f t="shared" si="15"/>
        <v>0.9360440154440154</v>
      </c>
      <c r="F51" s="74">
        <f t="shared" si="15"/>
        <v>0.9160135545397888</v>
      </c>
      <c r="G51" s="267">
        <f t="shared" si="14"/>
        <v>2.0030460904226555</v>
      </c>
      <c r="H51" s="238">
        <f t="shared" si="16"/>
        <v>0.9789469705559966</v>
      </c>
      <c r="I51"/>
      <c r="J51"/>
    </row>
    <row r="52" spans="2:10" ht="12">
      <c r="B52" s="149" t="s">
        <v>15</v>
      </c>
      <c r="C52" s="52">
        <f>'[22]MA'!$AI177</f>
        <v>175331.6</v>
      </c>
      <c r="D52" s="52">
        <f>'[21]MA'!$AC177</f>
        <v>106848.3</v>
      </c>
      <c r="E52" s="74">
        <f t="shared" si="15"/>
        <v>0.834912380952381</v>
      </c>
      <c r="F52" s="74">
        <f t="shared" si="15"/>
        <v>0.8076329138513705</v>
      </c>
      <c r="G52" s="267">
        <f t="shared" si="14"/>
        <v>2.727946710101048</v>
      </c>
      <c r="H52" s="238">
        <f t="shared" si="16"/>
        <v>0.9767441860465116</v>
      </c>
      <c r="I52"/>
      <c r="J52"/>
    </row>
    <row r="53" spans="2:10" ht="12">
      <c r="B53" s="149" t="s">
        <v>29</v>
      </c>
      <c r="C53" s="52">
        <f>'[22]MA'!$AI178</f>
        <v>1025150.7</v>
      </c>
      <c r="D53" s="52">
        <f>'[21]MA'!$AC178</f>
        <v>768289.3</v>
      </c>
      <c r="E53" s="74">
        <f t="shared" si="15"/>
        <v>0.6613875483870968</v>
      </c>
      <c r="F53" s="74">
        <f t="shared" si="15"/>
        <v>0.6220250285372023</v>
      </c>
      <c r="G53" s="267">
        <f t="shared" si="14"/>
        <v>3.9362519849894473</v>
      </c>
      <c r="H53" s="238">
        <f t="shared" si="16"/>
        <v>0.9872611464968153</v>
      </c>
      <c r="I53"/>
      <c r="J53"/>
    </row>
    <row r="54" spans="2:10" ht="12">
      <c r="B54" s="149" t="s">
        <v>16</v>
      </c>
      <c r="C54" s="52">
        <f>'[22]MA'!$AI179</f>
        <v>658509.2</v>
      </c>
      <c r="D54" s="52">
        <f>'[21]MA'!$AC179</f>
        <v>550437.3</v>
      </c>
      <c r="E54" s="74">
        <f t="shared" si="15"/>
        <v>0.9634201008906939</v>
      </c>
      <c r="F54" s="74">
        <f t="shared" si="15"/>
        <v>0.9272895246800825</v>
      </c>
      <c r="G54" s="267">
        <f t="shared" si="14"/>
        <v>3.613057621061133</v>
      </c>
      <c r="H54" s="238">
        <f t="shared" si="16"/>
        <v>0.8319809618154275</v>
      </c>
      <c r="I54"/>
      <c r="J54"/>
    </row>
    <row r="55" spans="2:10" ht="12">
      <c r="B55" s="149" t="s">
        <v>17</v>
      </c>
      <c r="C55" s="52">
        <f>'[22]MA'!$AI180</f>
        <v>938515.6</v>
      </c>
      <c r="D55" s="52">
        <f>'[21]MA'!$AC180</f>
        <v>875677.1</v>
      </c>
      <c r="E55" s="74">
        <f t="shared" si="15"/>
        <v>0.7756327272727273</v>
      </c>
      <c r="F55" s="74">
        <f t="shared" si="15"/>
        <v>0.747520726380028</v>
      </c>
      <c r="G55" s="267">
        <f t="shared" si="14"/>
        <v>2.8112000892699274</v>
      </c>
      <c r="H55" s="238">
        <f t="shared" si="16"/>
        <v>0.8624806654644209</v>
      </c>
      <c r="I55"/>
      <c r="J55"/>
    </row>
    <row r="56" spans="2:10" ht="12">
      <c r="B56" s="149" t="s">
        <v>18</v>
      </c>
      <c r="C56" s="52">
        <f>'[22]MA'!$AI181</f>
        <v>943712.4</v>
      </c>
      <c r="D56" s="52">
        <f>'[21]MA'!$AC181</f>
        <v>759403.9</v>
      </c>
      <c r="E56" s="74">
        <f t="shared" si="15"/>
        <v>0.6419812244897959</v>
      </c>
      <c r="F56" s="74">
        <f t="shared" si="15"/>
        <v>0.606289006601283</v>
      </c>
      <c r="G56" s="267">
        <f t="shared" si="14"/>
        <v>3.5692217888512845</v>
      </c>
      <c r="H56" s="238">
        <f t="shared" si="16"/>
        <v>0.8647058823529412</v>
      </c>
      <c r="I56"/>
      <c r="J56"/>
    </row>
    <row r="57" spans="2:10" ht="12">
      <c r="B57" s="149" t="s">
        <v>19</v>
      </c>
      <c r="C57" s="52">
        <f>'[22]MA'!$AI182</f>
        <v>353262.7</v>
      </c>
      <c r="D57" s="52">
        <f>'[21]MA'!$AC182</f>
        <v>338472.1</v>
      </c>
      <c r="E57" s="74">
        <f t="shared" si="15"/>
        <v>0.8943359493670886</v>
      </c>
      <c r="F57" s="74">
        <f t="shared" si="15"/>
        <v>0.8291958317776973</v>
      </c>
      <c r="G57" s="267">
        <f t="shared" si="14"/>
        <v>6.514011758939131</v>
      </c>
      <c r="H57" s="238">
        <f t="shared" si="16"/>
        <v>0.8394378529092366</v>
      </c>
      <c r="I57"/>
      <c r="J57"/>
    </row>
    <row r="58" spans="2:10" ht="12">
      <c r="B58" s="149" t="s">
        <v>20</v>
      </c>
      <c r="C58" s="52">
        <f>'[22]MA'!$AI183</f>
        <v>1599089.4</v>
      </c>
      <c r="D58" s="52">
        <f>'[21]MA'!$AC183</f>
        <v>1110337.8</v>
      </c>
      <c r="E58" s="74">
        <f t="shared" si="15"/>
        <v>0.7975508229426433</v>
      </c>
      <c r="F58" s="74">
        <f t="shared" si="15"/>
        <v>0.7636796869288116</v>
      </c>
      <c r="G58" s="267">
        <f t="shared" si="14"/>
        <v>3.3871136013831737</v>
      </c>
      <c r="H58" s="238">
        <f t="shared" si="16"/>
        <v>0.9303408991779591</v>
      </c>
      <c r="I58"/>
      <c r="J58"/>
    </row>
    <row r="59" spans="2:10" ht="12">
      <c r="B59" s="149" t="s">
        <v>21</v>
      </c>
      <c r="C59" s="52">
        <f>'[22]MA'!$AI184</f>
        <v>41574.4</v>
      </c>
      <c r="D59" s="52">
        <f>'[21]MA'!$AC184</f>
        <v>46700.5</v>
      </c>
      <c r="E59" s="74">
        <f t="shared" si="15"/>
        <v>0.6599111111111111</v>
      </c>
      <c r="F59" s="74">
        <f t="shared" si="15"/>
        <v>0.6473494304910792</v>
      </c>
      <c r="G59" s="267">
        <f t="shared" si="14"/>
        <v>1.2561680620031934</v>
      </c>
      <c r="H59" s="238">
        <f>IF(E28="","",(G28/E28))</f>
        <v>0.6983176596488845</v>
      </c>
      <c r="I59"/>
      <c r="J59"/>
    </row>
    <row r="60" spans="2:10" ht="12">
      <c r="B60" s="149" t="s">
        <v>30</v>
      </c>
      <c r="C60" s="52">
        <f>'[22]MA'!$AI185</f>
        <v>82913.9</v>
      </c>
      <c r="D60" s="52">
        <f>'[21]MA'!$AC185</f>
        <v>95382</v>
      </c>
      <c r="E60" s="74">
        <f t="shared" si="15"/>
        <v>0.6740967479674796</v>
      </c>
      <c r="F60" s="74">
        <f t="shared" si="15"/>
        <v>0.7044637753089812</v>
      </c>
      <c r="G60" s="267">
        <f t="shared" si="14"/>
        <v>-3.036702734150154</v>
      </c>
      <c r="H60" s="238">
        <f>IF(E29="","",(G29/E29))</f>
        <v>0.82</v>
      </c>
      <c r="I60"/>
      <c r="J60"/>
    </row>
    <row r="61" spans="2:10" ht="12">
      <c r="B61" s="149" t="s">
        <v>22</v>
      </c>
      <c r="C61" s="52">
        <f>'[22]MA'!$AI186</f>
        <v>1019267.7</v>
      </c>
      <c r="D61" s="52">
        <f>'[21]MA'!$AC186</f>
        <v>681143.4</v>
      </c>
      <c r="E61" s="74">
        <f t="shared" si="15"/>
        <v>0.7840520769230769</v>
      </c>
      <c r="F61" s="74">
        <f t="shared" si="15"/>
        <v>0.6311006524262519</v>
      </c>
      <c r="G61" s="267">
        <f t="shared" si="14"/>
        <v>15.295142449682498</v>
      </c>
      <c r="H61" s="238">
        <f t="shared" si="16"/>
        <v>0.7715536479056473</v>
      </c>
      <c r="I61"/>
      <c r="J61"/>
    </row>
    <row r="62" spans="2:10" ht="12">
      <c r="B62" s="149" t="s">
        <v>23</v>
      </c>
      <c r="C62" s="52">
        <f>'[22]MA'!$AI187</f>
        <v>12143</v>
      </c>
      <c r="D62" s="52">
        <f>'[21]MA'!$AC187</f>
        <v>16016.7</v>
      </c>
      <c r="E62" s="74">
        <f t="shared" si="15"/>
        <v>0.9561417322834646</v>
      </c>
      <c r="F62" s="74">
        <f t="shared" si="15"/>
        <v>0.9433963375486668</v>
      </c>
      <c r="G62" s="267">
        <f t="shared" si="14"/>
        <v>1.2745394734797744</v>
      </c>
      <c r="H62" s="238">
        <f t="shared" si="16"/>
        <v>0.5772727272727273</v>
      </c>
      <c r="I62"/>
      <c r="J62"/>
    </row>
    <row r="63" spans="2:10" ht="12">
      <c r="B63" s="149"/>
      <c r="C63" s="52"/>
      <c r="D63" s="52"/>
      <c r="E63" s="268"/>
      <c r="F63" s="74">
        <f>IF(OR(H32="",H32=0),"",D63/H32)</f>
      </c>
      <c r="G63" s="267"/>
      <c r="H63" s="238"/>
      <c r="I63"/>
      <c r="J63"/>
    </row>
    <row r="64" spans="2:10" ht="12.75" thickBot="1">
      <c r="B64" s="269" t="s">
        <v>24</v>
      </c>
      <c r="C64" s="270">
        <f>IF(SUM(C43:C62)=0,"",SUM(C43:C62))</f>
        <v>12630309.3</v>
      </c>
      <c r="D64" s="270">
        <f>IF(SUM(D43:D62)=0,"",SUM(D43:D62))</f>
        <v>9281921.399999999</v>
      </c>
      <c r="E64" s="271">
        <f>IF(OR(G33="",G33=0),"",C64/G33)</f>
        <v>0.7963398079701638</v>
      </c>
      <c r="F64" s="272">
        <f>IF(OR(H33="",H33=0),"",D64/H33)</f>
        <v>0.7443518636388445</v>
      </c>
      <c r="G64" s="273">
        <f t="shared" si="14"/>
        <v>5.198794433131926</v>
      </c>
      <c r="H64" s="274">
        <f>IF(E33="","",(G33/E33))</f>
        <v>0.8956303339434034</v>
      </c>
      <c r="I64"/>
      <c r="J64"/>
    </row>
    <row r="65" spans="3:10" ht="12.75">
      <c r="C65" s="275"/>
      <c r="D65" s="276"/>
      <c r="E65" s="275"/>
      <c r="F65" s="275"/>
      <c r="G65" s="275"/>
      <c r="H65" s="277"/>
      <c r="I65" s="278"/>
      <c r="J65" s="23" t="s">
        <v>26</v>
      </c>
    </row>
    <row r="66" spans="3:10" ht="13.5" thickBot="1">
      <c r="C66" s="275"/>
      <c r="D66" s="276"/>
      <c r="E66" s="275"/>
      <c r="F66" s="275"/>
      <c r="G66" s="275"/>
      <c r="H66" s="277"/>
      <c r="I66" s="278"/>
      <c r="J66" s="279"/>
    </row>
    <row r="67" spans="2:9" ht="13.5">
      <c r="B67" s="247" t="s">
        <v>0</v>
      </c>
      <c r="C67" s="248" t="s">
        <v>93</v>
      </c>
      <c r="D67" s="250" t="s">
        <v>93</v>
      </c>
      <c r="E67" s="249" t="s">
        <v>93</v>
      </c>
      <c r="F67" s="250" t="s">
        <v>93</v>
      </c>
      <c r="G67" s="251" t="s">
        <v>86</v>
      </c>
      <c r="H67" s="280" t="s">
        <v>94</v>
      </c>
      <c r="I67" s="281" t="s">
        <v>94</v>
      </c>
    </row>
    <row r="68" spans="2:9" ht="13.5">
      <c r="B68" s="149"/>
      <c r="C68" s="282" t="s">
        <v>95</v>
      </c>
      <c r="D68" s="255" t="s">
        <v>95</v>
      </c>
      <c r="E68" s="282" t="s">
        <v>95</v>
      </c>
      <c r="F68" s="255" t="s">
        <v>95</v>
      </c>
      <c r="G68" s="256" t="s">
        <v>89</v>
      </c>
      <c r="H68" s="283" t="s">
        <v>96</v>
      </c>
      <c r="I68" s="284" t="s">
        <v>96</v>
      </c>
    </row>
    <row r="69" spans="2:9" ht="13.5">
      <c r="B69" s="149"/>
      <c r="C69" s="258" t="s">
        <v>108</v>
      </c>
      <c r="D69" s="300" t="s">
        <v>108</v>
      </c>
      <c r="E69" s="286" t="s">
        <v>109</v>
      </c>
      <c r="F69" s="260" t="s">
        <v>109</v>
      </c>
      <c r="G69" s="256"/>
      <c r="H69" s="283" t="s">
        <v>77</v>
      </c>
      <c r="I69" s="284" t="s">
        <v>77</v>
      </c>
    </row>
    <row r="70" spans="2:9" ht="12">
      <c r="B70" s="149"/>
      <c r="C70" s="261" t="s">
        <v>92</v>
      </c>
      <c r="D70" s="263" t="s">
        <v>58</v>
      </c>
      <c r="E70" s="262" t="s">
        <v>92</v>
      </c>
      <c r="F70" s="263" t="s">
        <v>58</v>
      </c>
      <c r="G70" s="264"/>
      <c r="H70" s="265"/>
      <c r="I70" s="287"/>
    </row>
    <row r="71" spans="2:9" ht="12">
      <c r="B71" s="149" t="s">
        <v>8</v>
      </c>
      <c r="C71" s="288">
        <v>552248.4</v>
      </c>
      <c r="D71" s="289">
        <f>IF(OR(G12="",G12=0),"",C71/G12)</f>
        <v>0.18153286830980825</v>
      </c>
      <c r="E71" s="288">
        <v>509669.2</v>
      </c>
      <c r="F71" s="289">
        <f aca="true" t="shared" si="17" ref="F71:F90">IF(OR(H12="",H12=0),"",E71/H12)</f>
        <v>0.25216456807912263</v>
      </c>
      <c r="G71" s="267">
        <f aca="true" t="shared" si="18" ref="G71:G90">IF(OR(D71="",D71=0),"",(D71-F71)*100)</f>
        <v>-7.063169976931438</v>
      </c>
      <c r="H71" s="290">
        <f>IF(G12="","",(C43+C71)/G12)</f>
        <v>1.0334291649956937</v>
      </c>
      <c r="I71" s="291">
        <f>IF(H12="","",(D43+E71)/H12)</f>
        <v>1.0462902579185425</v>
      </c>
    </row>
    <row r="72" spans="2:9" ht="12">
      <c r="B72" s="149" t="s">
        <v>31</v>
      </c>
      <c r="C72" s="288">
        <v>86136.1</v>
      </c>
      <c r="D72" s="75">
        <f>IF(OR(G13="",G13=0),"",C72/G13)</f>
        <v>0.18725239130434784</v>
      </c>
      <c r="E72" s="288">
        <v>68922.9</v>
      </c>
      <c r="F72" s="75">
        <f t="shared" si="17"/>
        <v>0.19726073268460215</v>
      </c>
      <c r="G72" s="267">
        <f t="shared" si="18"/>
        <v>-1.0008341380254304</v>
      </c>
      <c r="H72" s="290">
        <f>IF(G13="","",(C44+C72)/G13)</f>
        <v>0.9548917391304347</v>
      </c>
      <c r="I72" s="291">
        <f>IF(H13="","",(D44+E72)/H13)</f>
        <v>0.8653989696622783</v>
      </c>
    </row>
    <row r="73" spans="2:9" ht="12">
      <c r="B73" s="149" t="s">
        <v>9</v>
      </c>
      <c r="C73" s="288">
        <v>78719.3</v>
      </c>
      <c r="D73" s="75">
        <f>IF(OR(G14="",G14=0),"",C73/G14)</f>
        <v>0.13342254237288137</v>
      </c>
      <c r="E73" s="288">
        <v>56313.5</v>
      </c>
      <c r="F73" s="75">
        <f t="shared" si="17"/>
        <v>0.15249395112427172</v>
      </c>
      <c r="G73" s="267">
        <f t="shared" si="18"/>
        <v>-1.907140875139035</v>
      </c>
      <c r="H73" s="290">
        <f>IF(G14="","",(C45+C73)/G14)</f>
        <v>0.92811</v>
      </c>
      <c r="I73" s="291">
        <f>IF(H14="","",(D45+E73)/H14)</f>
        <v>0.937432893698202</v>
      </c>
    </row>
    <row r="74" spans="2:9" ht="12">
      <c r="B74" s="149" t="s">
        <v>28</v>
      </c>
      <c r="C74" s="288">
        <v>37651.2</v>
      </c>
      <c r="D74" s="75">
        <f aca="true" t="shared" si="19" ref="D74:D89">IF(OR(G15="",G15=0),"",C74/G15)</f>
        <v>0.12344655737704917</v>
      </c>
      <c r="E74" s="288">
        <v>27335.5</v>
      </c>
      <c r="F74" s="75">
        <f t="shared" si="17"/>
        <v>0.1270852927324907</v>
      </c>
      <c r="G74" s="267">
        <f t="shared" si="18"/>
        <v>-0.36387353554415275</v>
      </c>
      <c r="H74" s="290">
        <f>IF(G15="","",(C46+C74)/G15)</f>
        <v>0.9670259016393443</v>
      </c>
      <c r="I74" s="291">
        <f>IF(H15="","",(D46+E74)/H15)</f>
        <v>0.9509771696970232</v>
      </c>
    </row>
    <row r="75" spans="2:9" ht="12">
      <c r="B75" s="149" t="s">
        <v>10</v>
      </c>
      <c r="C75" s="288">
        <v>43236.5</v>
      </c>
      <c r="D75" s="75">
        <f t="shared" si="19"/>
        <v>0.23320658036677455</v>
      </c>
      <c r="E75" s="288">
        <v>64939.1</v>
      </c>
      <c r="F75" s="75">
        <f t="shared" si="17"/>
        <v>0.36224065741956574</v>
      </c>
      <c r="G75" s="267">
        <f t="shared" si="18"/>
        <v>-12.903407705279118</v>
      </c>
      <c r="H75" s="290">
        <f aca="true" t="shared" si="20" ref="H75:H90">IF(G16="","",(C47+C75)/G16)</f>
        <v>0.7581855447680691</v>
      </c>
      <c r="I75" s="291">
        <f aca="true" t="shared" si="21" ref="I75:I90">IF(H16="","",(D47+E75)/H16)</f>
        <v>0.9236851999156582</v>
      </c>
    </row>
    <row r="76" spans="2:9" ht="12">
      <c r="B76" s="149" t="s">
        <v>11</v>
      </c>
      <c r="C76" s="288">
        <v>71412.8</v>
      </c>
      <c r="D76" s="75">
        <f t="shared" si="19"/>
        <v>0.1758935960591133</v>
      </c>
      <c r="E76" s="288">
        <v>75202.9</v>
      </c>
      <c r="F76" s="75">
        <f t="shared" si="17"/>
        <v>0.16972785684187908</v>
      </c>
      <c r="G76" s="267">
        <f t="shared" si="18"/>
        <v>0.6165739217234234</v>
      </c>
      <c r="H76" s="290">
        <f t="shared" si="20"/>
        <v>0.9932852216748769</v>
      </c>
      <c r="I76" s="291">
        <f t="shared" si="21"/>
        <v>0.9803926746295752</v>
      </c>
    </row>
    <row r="77" spans="2:9" ht="12">
      <c r="B77" s="149" t="s">
        <v>12</v>
      </c>
      <c r="C77" s="288">
        <v>179089.2</v>
      </c>
      <c r="D77" s="75">
        <f t="shared" si="19"/>
        <v>0.1377609230769231</v>
      </c>
      <c r="E77" s="288">
        <v>147103.6</v>
      </c>
      <c r="F77" s="75">
        <f t="shared" si="17"/>
        <v>0.15310889845891495</v>
      </c>
      <c r="G77" s="267">
        <f t="shared" si="18"/>
        <v>-1.5347975381991867</v>
      </c>
      <c r="H77" s="290">
        <f t="shared" si="20"/>
        <v>1.0407974615384614</v>
      </c>
      <c r="I77" s="291">
        <f t="shared" si="21"/>
        <v>1.0091239637560243</v>
      </c>
    </row>
    <row r="78" spans="2:9" ht="12">
      <c r="B78" s="149" t="s">
        <v>14</v>
      </c>
      <c r="C78" s="288">
        <v>36.3</v>
      </c>
      <c r="D78" s="75">
        <f t="shared" si="19"/>
        <v>0.001145110410094637</v>
      </c>
      <c r="E78" s="288">
        <v>33.3</v>
      </c>
      <c r="F78" s="75">
        <f t="shared" si="17"/>
        <v>0.0010589514790340325</v>
      </c>
      <c r="G78" s="267">
        <f t="shared" si="18"/>
        <v>0.008615893106060452</v>
      </c>
      <c r="H78" s="290">
        <f t="shared" si="20"/>
        <v>0.6941766561514194</v>
      </c>
      <c r="I78" s="291">
        <f t="shared" si="21"/>
        <v>0.8075156934701172</v>
      </c>
    </row>
    <row r="79" spans="2:9" ht="12">
      <c r="B79" s="149" t="s">
        <v>27</v>
      </c>
      <c r="C79" s="288">
        <v>33323.4</v>
      </c>
      <c r="D79" s="75">
        <f t="shared" si="19"/>
        <v>0.06433088803088803</v>
      </c>
      <c r="E79" s="288">
        <v>23144.9</v>
      </c>
      <c r="F79" s="75">
        <f t="shared" si="17"/>
        <v>0.06625801891532192</v>
      </c>
      <c r="G79" s="267">
        <f t="shared" si="18"/>
        <v>-0.19271308844338864</v>
      </c>
      <c r="H79" s="290">
        <f t="shared" si="20"/>
        <v>1.0003749034749034</v>
      </c>
      <c r="I79" s="291">
        <f t="shared" si="21"/>
        <v>0.9822715734551108</v>
      </c>
    </row>
    <row r="80" spans="2:9" ht="12">
      <c r="B80" s="149" t="s">
        <v>15</v>
      </c>
      <c r="C80" s="288">
        <v>22217</v>
      </c>
      <c r="D80" s="75">
        <f t="shared" si="19"/>
        <v>0.1057952380952381</v>
      </c>
      <c r="E80" s="288">
        <v>10513.5</v>
      </c>
      <c r="F80" s="75">
        <f t="shared" si="17"/>
        <v>0.07946826144895505</v>
      </c>
      <c r="G80" s="267">
        <f t="shared" si="18"/>
        <v>2.6326976646283042</v>
      </c>
      <c r="H80" s="290">
        <f t="shared" si="20"/>
        <v>0.9407076190476191</v>
      </c>
      <c r="I80" s="291">
        <f t="shared" si="21"/>
        <v>0.8871011753003255</v>
      </c>
    </row>
    <row r="81" spans="2:9" ht="12">
      <c r="B81" s="149" t="s">
        <v>29</v>
      </c>
      <c r="C81" s="288">
        <v>455351.8</v>
      </c>
      <c r="D81" s="75">
        <f t="shared" si="19"/>
        <v>0.29377535483870965</v>
      </c>
      <c r="E81" s="288">
        <v>437862</v>
      </c>
      <c r="F81" s="75">
        <f t="shared" si="17"/>
        <v>0.3545033401419966</v>
      </c>
      <c r="G81" s="267">
        <f t="shared" si="18"/>
        <v>-6.0727985303286935</v>
      </c>
      <c r="H81" s="290">
        <f t="shared" si="20"/>
        <v>0.9551629032258064</v>
      </c>
      <c r="I81" s="291">
        <f t="shared" si="21"/>
        <v>0.9765283686791989</v>
      </c>
    </row>
    <row r="82" spans="2:9" ht="12">
      <c r="B82" s="149" t="s">
        <v>16</v>
      </c>
      <c r="C82" s="288">
        <v>79728.8</v>
      </c>
      <c r="D82" s="75">
        <f t="shared" si="19"/>
        <v>0.11664579407530519</v>
      </c>
      <c r="E82" s="288">
        <v>43080.1</v>
      </c>
      <c r="F82" s="75">
        <f t="shared" si="17"/>
        <v>0.07257452474999498</v>
      </c>
      <c r="G82" s="267">
        <f t="shared" si="18"/>
        <v>4.40712693253102</v>
      </c>
      <c r="H82" s="290">
        <f t="shared" si="20"/>
        <v>1.0800658949659991</v>
      </c>
      <c r="I82" s="291">
        <f t="shared" si="21"/>
        <v>0.9998640494300775</v>
      </c>
    </row>
    <row r="83" spans="2:9" ht="12">
      <c r="B83" s="149" t="s">
        <v>17</v>
      </c>
      <c r="C83" s="288">
        <v>274107.8</v>
      </c>
      <c r="D83" s="75">
        <f t="shared" si="19"/>
        <v>0.22653537190082643</v>
      </c>
      <c r="E83" s="288">
        <v>258786.3</v>
      </c>
      <c r="F83" s="75">
        <f t="shared" si="17"/>
        <v>0.22091262059176817</v>
      </c>
      <c r="G83" s="267">
        <f t="shared" si="18"/>
        <v>0.562275130905826</v>
      </c>
      <c r="H83" s="290">
        <f t="shared" si="20"/>
        <v>1.0021680991735535</v>
      </c>
      <c r="I83" s="291">
        <f t="shared" si="21"/>
        <v>0.9684333469717961</v>
      </c>
    </row>
    <row r="84" spans="2:9" ht="12">
      <c r="B84" s="149" t="s">
        <v>18</v>
      </c>
      <c r="C84" s="288">
        <v>402660</v>
      </c>
      <c r="D84" s="75">
        <f t="shared" si="19"/>
        <v>0.27391836734693875</v>
      </c>
      <c r="E84" s="288">
        <v>351373.2</v>
      </c>
      <c r="F84" s="75">
        <f t="shared" si="17"/>
        <v>0.2805275405805974</v>
      </c>
      <c r="G84" s="267">
        <f t="shared" si="18"/>
        <v>-0.6609173233658672</v>
      </c>
      <c r="H84" s="290">
        <f t="shared" si="20"/>
        <v>0.9158995918367346</v>
      </c>
      <c r="I84" s="291">
        <f t="shared" si="21"/>
        <v>0.8868165471818805</v>
      </c>
    </row>
    <row r="85" spans="2:9" ht="12">
      <c r="B85" s="149" t="s">
        <v>19</v>
      </c>
      <c r="C85" s="288">
        <v>57214.2</v>
      </c>
      <c r="D85" s="75">
        <f t="shared" si="19"/>
        <v>0.14484607594936708</v>
      </c>
      <c r="E85" s="288">
        <v>54278.4</v>
      </c>
      <c r="F85" s="75">
        <f t="shared" si="17"/>
        <v>0.13297232780947846</v>
      </c>
      <c r="G85" s="267">
        <f t="shared" si="18"/>
        <v>1.1873748139888618</v>
      </c>
      <c r="H85" s="290">
        <f t="shared" si="20"/>
        <v>1.0391820253164556</v>
      </c>
      <c r="I85" s="291">
        <f t="shared" si="21"/>
        <v>0.9621681595871758</v>
      </c>
    </row>
    <row r="86" spans="2:9" ht="12">
      <c r="B86" s="149" t="s">
        <v>20</v>
      </c>
      <c r="C86" s="288">
        <v>404957.8</v>
      </c>
      <c r="D86" s="75">
        <f t="shared" si="19"/>
        <v>0.2019739650872818</v>
      </c>
      <c r="E86" s="288">
        <v>335927.7</v>
      </c>
      <c r="F86" s="75">
        <f t="shared" si="17"/>
        <v>0.23104784937225026</v>
      </c>
      <c r="G86" s="267">
        <f t="shared" si="18"/>
        <v>-2.907388428496846</v>
      </c>
      <c r="H86" s="290">
        <f t="shared" si="20"/>
        <v>0.9995247880299252</v>
      </c>
      <c r="I86" s="291">
        <f t="shared" si="21"/>
        <v>0.9947275363010618</v>
      </c>
    </row>
    <row r="87" spans="2:9" ht="12">
      <c r="B87" s="149" t="s">
        <v>21</v>
      </c>
      <c r="C87" s="288">
        <v>21836.4</v>
      </c>
      <c r="D87" s="75">
        <f t="shared" si="19"/>
        <v>0.3466095238095238</v>
      </c>
      <c r="E87" s="288">
        <v>27070.3</v>
      </c>
      <c r="F87" s="75">
        <f t="shared" si="17"/>
        <v>0.3752410207218908</v>
      </c>
      <c r="G87" s="267">
        <f t="shared" si="18"/>
        <v>-2.8631496912366994</v>
      </c>
      <c r="H87" s="290">
        <f t="shared" si="20"/>
        <v>1.006520634920635</v>
      </c>
      <c r="I87" s="291">
        <f t="shared" si="21"/>
        <v>1.02259045121297</v>
      </c>
    </row>
    <row r="88" spans="2:9" ht="12">
      <c r="B88" s="149" t="s">
        <v>30</v>
      </c>
      <c r="C88" s="288">
        <v>25238.1</v>
      </c>
      <c r="D88" s="75">
        <f t="shared" si="19"/>
        <v>0.20518780487804877</v>
      </c>
      <c r="E88" s="288">
        <v>36679.8</v>
      </c>
      <c r="F88" s="75">
        <f t="shared" si="17"/>
        <v>0.27090635953930897</v>
      </c>
      <c r="G88" s="267">
        <f t="shared" si="18"/>
        <v>-6.57185546612602</v>
      </c>
      <c r="H88" s="290">
        <f t="shared" si="20"/>
        <v>0.8792845528455284</v>
      </c>
      <c r="I88" s="291">
        <f t="shared" si="21"/>
        <v>0.97537013484829</v>
      </c>
    </row>
    <row r="89" spans="2:9" ht="12">
      <c r="B89" s="149" t="s">
        <v>22</v>
      </c>
      <c r="C89" s="288">
        <v>217730</v>
      </c>
      <c r="D89" s="75">
        <f t="shared" si="19"/>
        <v>0.1674846153846154</v>
      </c>
      <c r="E89" s="288">
        <v>210832.6</v>
      </c>
      <c r="F89" s="75">
        <f t="shared" si="17"/>
        <v>0.19534299446008432</v>
      </c>
      <c r="G89" s="267">
        <f t="shared" si="18"/>
        <v>-2.7858379075468926</v>
      </c>
      <c r="H89" s="290">
        <f t="shared" si="20"/>
        <v>0.9515366923076922</v>
      </c>
      <c r="I89" s="291">
        <f t="shared" si="21"/>
        <v>0.8264436468863362</v>
      </c>
    </row>
    <row r="90" spans="2:9" ht="12">
      <c r="B90" s="149" t="s">
        <v>23</v>
      </c>
      <c r="C90" s="288">
        <v>730.7</v>
      </c>
      <c r="D90" s="75">
        <f>IF(OR(G31="",G31=0),"",C90/G31)</f>
        <v>0.05753543307086614</v>
      </c>
      <c r="E90" s="288">
        <v>398.7</v>
      </c>
      <c r="F90" s="75">
        <f t="shared" si="17"/>
        <v>0.02348374632606301</v>
      </c>
      <c r="G90" s="267">
        <f t="shared" si="18"/>
        <v>3.405168674480313</v>
      </c>
      <c r="H90" s="290">
        <f t="shared" si="20"/>
        <v>1.0136771653543308</v>
      </c>
      <c r="I90" s="291">
        <f t="shared" si="21"/>
        <v>0.9668800838747298</v>
      </c>
    </row>
    <row r="91" spans="2:9" ht="12">
      <c r="B91" s="149"/>
      <c r="C91" s="52"/>
      <c r="D91" s="268"/>
      <c r="E91" s="52"/>
      <c r="F91" s="74"/>
      <c r="G91" s="267"/>
      <c r="H91" s="290"/>
      <c r="I91" s="291"/>
    </row>
    <row r="92" spans="2:9" ht="12.75" thickBot="1">
      <c r="B92" s="269" t="s">
        <v>24</v>
      </c>
      <c r="C92" s="270">
        <f>IF(SUM(C71:C90)=0,"",SUM(C71:C90))</f>
        <v>3043625.8000000003</v>
      </c>
      <c r="D92" s="271">
        <f>IF(OR(G33="",G33=0),"",C92/G33)</f>
        <v>0.1919003191081818</v>
      </c>
      <c r="E92" s="270">
        <f>IF(SUM(E71:E90)=0,"",SUM(E71:E90))</f>
        <v>2739467.5</v>
      </c>
      <c r="F92" s="271">
        <f>IF(OR(H33="",H33=0),"",E92/H33)</f>
        <v>0.21968810671064792</v>
      </c>
      <c r="G92" s="273">
        <f>IF(OR(D92="",D92=0),"",(D92-F92)*100)</f>
        <v>-2.7787787602466114</v>
      </c>
      <c r="H92" s="293">
        <f>IF(G33="","",(C61+C92)/G33)</f>
        <v>0.25616505128605416</v>
      </c>
      <c r="I92" s="294">
        <f>IF(H33="","",(D61+E92)/H33)</f>
        <v>0.2743115340535361</v>
      </c>
    </row>
    <row r="93" ht="12.75">
      <c r="C93" s="275" t="s">
        <v>97</v>
      </c>
    </row>
    <row r="94" ht="12.75">
      <c r="C94" s="275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119" customWidth="1"/>
    <col min="4" max="4" width="25.66015625" style="120" customWidth="1"/>
    <col min="5" max="5" width="25.66015625" style="119" customWidth="1"/>
    <col min="6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5" ht="23.25">
      <c r="A5" s="23">
        <v>13608</v>
      </c>
      <c r="B5" s="305" t="s">
        <v>100</v>
      </c>
      <c r="C5" s="305"/>
      <c r="D5" s="305"/>
      <c r="E5" s="305"/>
    </row>
    <row r="6" spans="1:5" ht="15" customHeight="1">
      <c r="A6" s="23">
        <v>7877</v>
      </c>
      <c r="B6" s="134"/>
      <c r="C6"/>
      <c r="D6"/>
      <c r="E6"/>
    </row>
    <row r="7" ht="11.25" thickBot="1">
      <c r="A7" s="23">
        <v>1679</v>
      </c>
    </row>
    <row r="8" spans="1:5" ht="16.5" thickTop="1">
      <c r="A8" s="23">
        <v>16914</v>
      </c>
      <c r="B8" s="135" t="s">
        <v>0</v>
      </c>
      <c r="C8" s="145"/>
      <c r="D8" s="146" t="s">
        <v>1</v>
      </c>
      <c r="E8" s="306"/>
    </row>
    <row r="9" spans="1:5" ht="12">
      <c r="A9" s="23">
        <v>7818</v>
      </c>
      <c r="B9" s="149"/>
      <c r="C9" s="160"/>
      <c r="D9" s="161"/>
      <c r="E9" s="166"/>
    </row>
    <row r="10" spans="1:5" ht="12" customHeight="1">
      <c r="A10" s="23">
        <v>30702</v>
      </c>
      <c r="B10" s="149"/>
      <c r="C10" s="171" t="s">
        <v>2</v>
      </c>
      <c r="D10" s="172" t="s">
        <v>3</v>
      </c>
      <c r="E10" s="307" t="s">
        <v>4</v>
      </c>
    </row>
    <row r="11" spans="1:5" ht="12">
      <c r="A11" s="23">
        <v>31458</v>
      </c>
      <c r="B11" s="174"/>
      <c r="C11" s="179" t="s">
        <v>5</v>
      </c>
      <c r="D11" s="176" t="s">
        <v>6</v>
      </c>
      <c r="E11" s="177" t="s">
        <v>7</v>
      </c>
    </row>
    <row r="12" spans="1:5" ht="13.5" customHeight="1">
      <c r="A12" s="23">
        <v>60665</v>
      </c>
      <c r="B12" s="187" t="s">
        <v>8</v>
      </c>
      <c r="C12" s="188">
        <f>IF(ISERROR('[59]Récolte_N'!$F$11)=TRUE,"",'[59]Récolte_N'!$F$11)</f>
        <v>15750</v>
      </c>
      <c r="D12" s="188">
        <f aca="true" t="shared" si="0" ref="D12:D31">IF(OR(C12="",C12=0),"",(E12/C12)*10)</f>
        <v>56.8984126984127</v>
      </c>
      <c r="E12" s="189">
        <f>IF(ISERROR('[59]Récolte_N'!$H$11)=TRUE,"",'[59]Récolte_N'!$H$11)</f>
        <v>89615</v>
      </c>
    </row>
    <row r="13" spans="1:5" ht="13.5" customHeight="1">
      <c r="A13" s="23">
        <v>7280</v>
      </c>
      <c r="B13" s="200" t="s">
        <v>31</v>
      </c>
      <c r="C13" s="188">
        <f>IF(ISERROR('[60]Récolte_N'!$F$11)=TRUE,"",'[60]Récolte_N'!$F$11)</f>
        <v>33670</v>
      </c>
      <c r="D13" s="188">
        <f t="shared" si="0"/>
        <v>59.1003861003861</v>
      </c>
      <c r="E13" s="189">
        <f>IF(ISERROR('[60]Récolte_N'!$H$11)=TRUE,"",'[60]Récolte_N'!$H$11)</f>
        <v>198991</v>
      </c>
    </row>
    <row r="14" spans="1:5" ht="13.5" customHeight="1">
      <c r="A14" s="23">
        <v>17376</v>
      </c>
      <c r="B14" s="200" t="s">
        <v>9</v>
      </c>
      <c r="C14" s="188">
        <f>IF(ISERROR('[61]Récolte_N'!$F$11)=TRUE,"",'[61]Récolte_N'!$F$11)</f>
        <v>140400</v>
      </c>
      <c r="D14" s="188">
        <f t="shared" si="0"/>
        <v>64.16951566951566</v>
      </c>
      <c r="E14" s="189">
        <f>IF(ISERROR('[61]Récolte_N'!$H$11)=TRUE,"",'[61]Récolte_N'!$H$11)</f>
        <v>900940</v>
      </c>
    </row>
    <row r="15" spans="1:5" ht="13.5" customHeight="1">
      <c r="A15" s="23">
        <v>26391</v>
      </c>
      <c r="B15" s="200" t="s">
        <v>28</v>
      </c>
      <c r="C15" s="188">
        <f>IF(ISERROR('[62]Récolte_N'!$F$11)=TRUE,"",'[62]Récolte_N'!$F$11)</f>
        <v>26250</v>
      </c>
      <c r="D15" s="188">
        <f>IF(OR(C15="",C15=0),"",(E15/C15)*10)</f>
        <v>67</v>
      </c>
      <c r="E15" s="189">
        <f>IF(ISERROR('[62]Récolte_N'!$H$11)=TRUE,"",'[62]Récolte_N'!$H$11)</f>
        <v>175875</v>
      </c>
    </row>
    <row r="16" spans="1:5" ht="13.5" customHeight="1">
      <c r="A16" s="23">
        <v>19136</v>
      </c>
      <c r="B16" s="200" t="s">
        <v>10</v>
      </c>
      <c r="C16" s="188">
        <f>IF(ISERROR('[63]Récolte_N'!$F$11)=TRUE,"",'[63]Récolte_N'!$F$11)</f>
        <v>39000</v>
      </c>
      <c r="D16" s="188">
        <f t="shared" si="0"/>
        <v>86</v>
      </c>
      <c r="E16" s="189">
        <f>IF(ISERROR('[63]Récolte_N'!$H$11)=TRUE,"",'[63]Récolte_N'!$H$11)</f>
        <v>335400</v>
      </c>
    </row>
    <row r="17" spans="1:5" ht="13.5" customHeight="1">
      <c r="A17" s="23">
        <v>1790</v>
      </c>
      <c r="B17" s="200" t="s">
        <v>11</v>
      </c>
      <c r="C17" s="188">
        <f>IF(ISERROR('[64]Récolte_N'!$F$11)=TRUE,"",'[64]Récolte_N'!$F$11)</f>
        <v>67000</v>
      </c>
      <c r="D17" s="188">
        <f t="shared" si="0"/>
        <v>85.44776119402985</v>
      </c>
      <c r="E17" s="189">
        <f>IF(ISERROR('[64]Récolte_N'!$H$11)=TRUE,"",'[64]Récolte_N'!$H$11)</f>
        <v>572500</v>
      </c>
    </row>
    <row r="18" spans="1:5" ht="13.5" customHeight="1">
      <c r="A18" s="23" t="s">
        <v>13</v>
      </c>
      <c r="B18" s="200" t="s">
        <v>12</v>
      </c>
      <c r="C18" s="188">
        <f>IF(ISERROR('[65]Récolte_N'!$F$11)=TRUE,"",'[65]Récolte_N'!$F$11)</f>
        <v>35490</v>
      </c>
      <c r="D18" s="188">
        <f t="shared" si="0"/>
        <v>57.001972386587774</v>
      </c>
      <c r="E18" s="189">
        <f>IF(ISERROR('[65]Récolte_N'!$H$11)=TRUE,"",'[65]Récolte_N'!$H$11)</f>
        <v>202300</v>
      </c>
    </row>
    <row r="19" spans="1:5" ht="13.5" customHeight="1">
      <c r="A19" s="23" t="s">
        <v>13</v>
      </c>
      <c r="B19" s="200" t="s">
        <v>14</v>
      </c>
      <c r="C19" s="188">
        <f>IF(ISERROR('[66]Récolte_N'!$F$11)=TRUE,"",'[66]Récolte_N'!$F$11)</f>
        <v>8200</v>
      </c>
      <c r="D19" s="188">
        <f t="shared" si="0"/>
        <v>34.146341463414636</v>
      </c>
      <c r="E19" s="189">
        <f>IF(ISERROR('[66]Récolte_N'!$H$11)=TRUE,"",'[66]Récolte_N'!$H$11)</f>
        <v>28000</v>
      </c>
    </row>
    <row r="20" spans="1:5" ht="13.5" customHeight="1">
      <c r="A20" s="23" t="s">
        <v>13</v>
      </c>
      <c r="B20" s="200" t="s">
        <v>27</v>
      </c>
      <c r="C20" s="188">
        <f>IF(ISERROR('[67]Récolte_N'!$F$11)=TRUE,"",'[67]Récolte_N'!$F$11)</f>
        <v>112200</v>
      </c>
      <c r="D20" s="188">
        <f t="shared" si="0"/>
        <v>73.08377896613192</v>
      </c>
      <c r="E20" s="189">
        <f>IF(ISERROR('[67]Récolte_N'!$H$11)=TRUE,"",'[67]Récolte_N'!$H$11)</f>
        <v>820000</v>
      </c>
    </row>
    <row r="21" spans="1:5" ht="13.5" customHeight="1">
      <c r="A21" s="23" t="s">
        <v>13</v>
      </c>
      <c r="B21" s="200" t="s">
        <v>15</v>
      </c>
      <c r="C21" s="188">
        <f>IF(ISERROR('[68]Récolte_N'!$F$11)=TRUE,"",'[68]Récolte_N'!$F$11)</f>
        <v>100200</v>
      </c>
      <c r="D21" s="188">
        <f t="shared" si="0"/>
        <v>67.86427145708583</v>
      </c>
      <c r="E21" s="189">
        <f>IF(ISERROR('[68]Récolte_N'!$H$11)=TRUE,"",'[68]Récolte_N'!$H$11)</f>
        <v>680000</v>
      </c>
    </row>
    <row r="22" spans="1:5" ht="13.5" customHeight="1">
      <c r="A22" s="23" t="s">
        <v>13</v>
      </c>
      <c r="B22" s="200" t="s">
        <v>29</v>
      </c>
      <c r="C22" s="188">
        <f>IF(ISERROR('[69]Récolte_N'!$F$11)=TRUE,"",'[69]Récolte_N'!$F$11)</f>
        <v>3600</v>
      </c>
      <c r="D22" s="188">
        <f>IF(OR(C22="",C22=0),"",(E22/C22)*10)</f>
        <v>66.66666666666667</v>
      </c>
      <c r="E22" s="189">
        <f>IF(ISERROR('[69]Récolte_N'!$H$11)=TRUE,"",'[69]Récolte_N'!$H$11)</f>
        <v>24000</v>
      </c>
    </row>
    <row r="23" spans="1:5" ht="13.5" customHeight="1">
      <c r="A23" s="23" t="s">
        <v>13</v>
      </c>
      <c r="B23" s="200" t="s">
        <v>16</v>
      </c>
      <c r="C23" s="188">
        <f>IF(ISERROR('[70]Récolte_N'!$F$11)=TRUE,"",'[70]Récolte_N'!$F$11)</f>
        <v>67464</v>
      </c>
      <c r="D23" s="188">
        <f t="shared" si="0"/>
        <v>73.16803035693111</v>
      </c>
      <c r="E23" s="189">
        <f>IF(ISERROR('[70]Récolte_N'!$H$11)=TRUE,"",'[70]Récolte_N'!$H$11)</f>
        <v>493620.80000000005</v>
      </c>
    </row>
    <row r="24" spans="1:5" ht="13.5" customHeight="1">
      <c r="A24" s="23" t="s">
        <v>13</v>
      </c>
      <c r="B24" s="200" t="s">
        <v>17</v>
      </c>
      <c r="C24" s="188">
        <f>IF(ISERROR('[71]Récolte_N'!$F$11)=TRUE,"",'[71]Récolte_N'!$F$11)</f>
        <v>58390</v>
      </c>
      <c r="D24" s="188">
        <f t="shared" si="0"/>
        <v>69.61551635554034</v>
      </c>
      <c r="E24" s="189">
        <f>IF(ISERROR('[71]Récolte_N'!$H$11)=TRUE,"",'[71]Récolte_N'!$H$11)</f>
        <v>406485</v>
      </c>
    </row>
    <row r="25" spans="1:5" ht="13.5" customHeight="1">
      <c r="A25" s="23" t="s">
        <v>13</v>
      </c>
      <c r="B25" s="200" t="s">
        <v>18</v>
      </c>
      <c r="C25" s="188">
        <f>IF(ISERROR('[72]Récolte_N'!$F$11)=TRUE,"",'[72]Récolte_N'!$F$11)</f>
        <v>203800</v>
      </c>
      <c r="D25" s="188">
        <f t="shared" si="0"/>
        <v>72.12953876349361</v>
      </c>
      <c r="E25" s="189">
        <f>IF(ISERROR('[72]Récolte_N'!$H$11)=TRUE,"",'[72]Récolte_N'!$H$11)</f>
        <v>1470000</v>
      </c>
    </row>
    <row r="26" spans="1:5" ht="13.5" customHeight="1">
      <c r="A26" s="23" t="s">
        <v>13</v>
      </c>
      <c r="B26" s="200" t="s">
        <v>19</v>
      </c>
      <c r="C26" s="188">
        <f>IF(ISERROR('[73]Récolte_N'!$F$11)=TRUE,"",'[73]Récolte_N'!$F$11)</f>
        <v>38920</v>
      </c>
      <c r="D26" s="188">
        <f t="shared" si="0"/>
        <v>80</v>
      </c>
      <c r="E26" s="189">
        <f>IF(ISERROR('[73]Récolte_N'!$H$11)=TRUE,"",'[73]Récolte_N'!$H$11)</f>
        <v>311360</v>
      </c>
    </row>
    <row r="27" spans="1:5" ht="13.5" customHeight="1">
      <c r="A27" s="23" t="s">
        <v>13</v>
      </c>
      <c r="B27" s="200" t="s">
        <v>20</v>
      </c>
      <c r="C27" s="188">
        <f>IF(ISERROR('[74]Récolte_N'!$F$11)=TRUE,"",'[74]Récolte_N'!$F$11)</f>
        <v>86500</v>
      </c>
      <c r="D27" s="188">
        <f t="shared" si="0"/>
        <v>63.495953757225436</v>
      </c>
      <c r="E27" s="189">
        <f>IF(ISERROR('[74]Récolte_N'!$H$11)=TRUE,"",'[74]Récolte_N'!$H$11)</f>
        <v>549240</v>
      </c>
    </row>
    <row r="28" spans="1:5" ht="13.5" customHeight="1">
      <c r="A28" s="23" t="s">
        <v>13</v>
      </c>
      <c r="B28" s="200" t="s">
        <v>21</v>
      </c>
      <c r="C28" s="188">
        <f>IF(ISERROR('[75]Récolte_N'!$F$11)=TRUE,"",'[75]Récolte_N'!$F$11)</f>
        <v>48902</v>
      </c>
      <c r="D28" s="188">
        <f t="shared" si="0"/>
        <v>80.15</v>
      </c>
      <c r="E28" s="189">
        <f>IF(ISERROR('[75]Récolte_N'!$H$11)=TRUE,"",'[75]Récolte_N'!$H$11)</f>
        <v>391949.53</v>
      </c>
    </row>
    <row r="29" spans="2:5" ht="12">
      <c r="B29" s="200" t="s">
        <v>30</v>
      </c>
      <c r="C29" s="188">
        <f>IF(ISERROR('[76]Récolte_N'!$F$11)=TRUE,"",'[76]Récolte_N'!$F$11)</f>
        <v>43700</v>
      </c>
      <c r="D29" s="188">
        <f>IF(OR(C29="",C29=0),"",(E29/C29)*10)</f>
        <v>71.54468085106383</v>
      </c>
      <c r="E29" s="189">
        <f>IF(ISERROR('[76]Récolte_N'!$H$11)=TRUE,"",'[76]Récolte_N'!$H$11)</f>
        <v>312650.25531914894</v>
      </c>
    </row>
    <row r="30" spans="2:5" ht="12">
      <c r="B30" s="200" t="s">
        <v>22</v>
      </c>
      <c r="C30" s="188">
        <f>IF(ISERROR('[77]Récolte_N'!$F$11)=TRUE,"",'[77]Récolte_N'!$F$11)</f>
        <v>88167</v>
      </c>
      <c r="D30" s="188">
        <f t="shared" si="0"/>
        <v>48.91728197624961</v>
      </c>
      <c r="E30" s="189">
        <f>IF(ISERROR('[77]Récolte_N'!$H$11)=TRUE,"",'[77]Récolte_N'!$H$11)</f>
        <v>431289</v>
      </c>
    </row>
    <row r="31" spans="2:5" ht="12">
      <c r="B31" s="200" t="s">
        <v>23</v>
      </c>
      <c r="C31" s="188">
        <f>IF(ISERROR('[78]Récolte_N'!$F$11)=TRUE,"",'[78]Récolte_N'!$F$11)</f>
        <v>11500</v>
      </c>
      <c r="D31" s="188">
        <f t="shared" si="0"/>
        <v>44.96086956521739</v>
      </c>
      <c r="E31" s="189">
        <f>IF(ISERROR('[78]Récolte_N'!$H$11)=TRUE,"",'[78]Récolte_N'!$H$11)</f>
        <v>51705</v>
      </c>
    </row>
    <row r="32" spans="2:5" ht="12">
      <c r="B32" s="149"/>
      <c r="C32" s="209"/>
      <c r="D32" s="209"/>
      <c r="E32" s="53"/>
    </row>
    <row r="33" spans="2:5" ht="15.75" thickBot="1">
      <c r="B33" s="219" t="s">
        <v>24</v>
      </c>
      <c r="C33" s="220">
        <f>IF(SUM(C12:C31)=0,"",SUM(C12:C31))</f>
        <v>1229103</v>
      </c>
      <c r="D33" s="220">
        <f>IF(OR(C33="",C33=0),"",(E33/C33)*10)</f>
        <v>68.71613351622403</v>
      </c>
      <c r="E33" s="220">
        <f>IF(SUM(E12:E31)=0,"",SUM(E12:E31))</f>
        <v>8445920.58531915</v>
      </c>
    </row>
    <row r="34" spans="2:5" ht="12.75" thickTop="1">
      <c r="B34" s="236"/>
      <c r="C34" s="237"/>
      <c r="D34" s="304"/>
      <c r="E34" s="237"/>
    </row>
    <row r="35" spans="2:5" ht="15" customHeight="1">
      <c r="B35" s="241"/>
      <c r="C35" s="242"/>
      <c r="D35" s="308"/>
      <c r="E35" s="242"/>
    </row>
    <row r="36" spans="2:5" ht="12">
      <c r="B36" s="241"/>
      <c r="C36" s="244"/>
      <c r="D36" s="245"/>
      <c r="E36" s="244"/>
    </row>
    <row r="37" spans="2:5" ht="12">
      <c r="B37" s="241"/>
      <c r="C37" s="246"/>
      <c r="D37" s="246"/>
      <c r="E37" s="246"/>
    </row>
    <row r="38" spans="2:5" ht="12">
      <c r="B38" s="309"/>
      <c r="C38" s="310"/>
      <c r="D38" s="246"/>
      <c r="E38" s="246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101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IF(ISERROR('[59]Récolte_N'!$F$8)=TRUE,"",'[59]Récolte_N'!$F$8)</f>
        <v>1995</v>
      </c>
      <c r="D12" s="188">
        <f aca="true" t="shared" si="0" ref="D12:D30">IF(OR(C12="",C12=0),"",(E12/C12)*10)</f>
        <v>48.59649122807017</v>
      </c>
      <c r="E12" s="189">
        <f>IF(ISERROR('[59]Récolte_N'!$H$8)=TRUE,"",'[59]Récolte_N'!$H$8)</f>
        <v>9695</v>
      </c>
      <c r="F12" s="189">
        <f>P12</f>
        <v>10675</v>
      </c>
      <c r="G12" s="190">
        <f>IF(ISERROR('[59]Récolte_N'!$I$8)=TRUE,"",'[59]Récolte_N'!$I$8)</f>
        <v>2200</v>
      </c>
      <c r="H12" s="190">
        <f>Q12</f>
        <v>3565.2</v>
      </c>
      <c r="I12" s="191">
        <f>IF(OR(H12=0,H12=""),"",(G12/H12)-1)</f>
        <v>-0.38292381914058116</v>
      </c>
      <c r="J12" s="192">
        <f>E12-G12</f>
        <v>7495</v>
      </c>
      <c r="K12" s="193">
        <f>P12-H12</f>
        <v>7109.8</v>
      </c>
      <c r="L12" s="296">
        <f>G12-H12</f>
        <v>-1365.1999999999998</v>
      </c>
      <c r="M12" s="196" t="s">
        <v>8</v>
      </c>
      <c r="N12" s="188">
        <f>IF(ISERROR('[1]Récolte_N'!$F$8)=TRUE,"",'[1]Récolte_N'!$F$8)</f>
        <v>2165</v>
      </c>
      <c r="O12" s="188">
        <f aca="true" t="shared" si="1" ref="O12:O19">IF(OR(N12="",N12=0),"",(P12/N12)*10)</f>
        <v>49.30715935334873</v>
      </c>
      <c r="P12" s="189">
        <f>IF(ISERROR('[1]Récolte_N'!$H$8)=TRUE,"",'[1]Récolte_N'!$H$8)</f>
        <v>10675</v>
      </c>
      <c r="Q12" s="190">
        <f>'[21]BD'!$AI168</f>
        <v>3565.2</v>
      </c>
    </row>
    <row r="13" spans="1:17" ht="13.5" customHeight="1">
      <c r="A13" s="23">
        <v>7280</v>
      </c>
      <c r="B13" s="200" t="s">
        <v>31</v>
      </c>
      <c r="C13" s="188">
        <f>IF(ISERROR('[60]Récolte_N'!$F$8)=TRUE,"",'[60]Récolte_N'!$F$8)</f>
        <v>0</v>
      </c>
      <c r="D13" s="188">
        <f t="shared" si="0"/>
      </c>
      <c r="E13" s="189">
        <f>IF(ISERROR('[60]Récolte_N'!$H$8)=TRUE,"",'[60]Récolte_N'!$H$8)</f>
        <v>0</v>
      </c>
      <c r="F13" s="189">
        <f>P13</f>
        <v>0</v>
      </c>
      <c r="G13" s="190">
        <f>IF(ISERROR('[60]Récolte_N'!$I$8)=TRUE,"",'[60]Récolte_N'!$I$8)</f>
        <v>0</v>
      </c>
      <c r="H13" s="190">
        <f>Q13</f>
        <v>436.9</v>
      </c>
      <c r="I13" s="191">
        <f>IF(OR(H13=0,H13=""),"",(G13/H13)-1)</f>
        <v>-1</v>
      </c>
      <c r="J13" s="192">
        <f aca="true" t="shared" si="2" ref="J13:J31">E13-G13</f>
        <v>0</v>
      </c>
      <c r="K13" s="193">
        <f>P13-H13</f>
        <v>-436.9</v>
      </c>
      <c r="L13" s="296">
        <f>G13-H13</f>
        <v>-436.9</v>
      </c>
      <c r="M13" s="203" t="s">
        <v>31</v>
      </c>
      <c r="N13" s="188">
        <f>IF(ISERROR('[2]Récolte_N'!$F$8)=TRUE,"",'[2]Récolte_N'!$F$8)</f>
        <v>0</v>
      </c>
      <c r="O13" s="188">
        <f t="shared" si="1"/>
      </c>
      <c r="P13" s="189">
        <f>IF(ISERROR('[2]Récolte_N'!$H$8)=TRUE,"",'[2]Récolte_N'!$H$8)</f>
        <v>0</v>
      </c>
      <c r="Q13" s="190">
        <f>'[21]BD'!$AI169</f>
        <v>436.9</v>
      </c>
    </row>
    <row r="14" spans="1:17" ht="13.5" customHeight="1">
      <c r="A14" s="23">
        <v>17376</v>
      </c>
      <c r="B14" s="200" t="s">
        <v>9</v>
      </c>
      <c r="C14" s="188">
        <f>IF(ISERROR('[61]Récolte_N'!$F$8)=TRUE,"",'[61]Récolte_N'!$F$8)</f>
        <v>1680</v>
      </c>
      <c r="D14" s="188">
        <f t="shared" si="0"/>
        <v>47</v>
      </c>
      <c r="E14" s="189">
        <f>IF(ISERROR('[61]Récolte_N'!$H$8)=TRUE,"",'[61]Récolte_N'!$H$8)</f>
        <v>7896</v>
      </c>
      <c r="F14" s="206">
        <f>P14</f>
        <v>7896</v>
      </c>
      <c r="G14" s="190">
        <f>IF(ISERROR('[61]Récolte_N'!$I$8)=TRUE,"",'[61]Récolte_N'!$I$8)</f>
        <v>1000</v>
      </c>
      <c r="H14" s="207">
        <f>Q14</f>
        <v>2017.2</v>
      </c>
      <c r="I14" s="191">
        <f aca="true" t="shared" si="3" ref="I14:I31">IF(OR(H14=0,H14=""),"",(G14/H14)-1)</f>
        <v>-0.50426333531628</v>
      </c>
      <c r="J14" s="192">
        <f t="shared" si="2"/>
        <v>6896</v>
      </c>
      <c r="K14" s="208">
        <f>P14-H14</f>
        <v>5878.8</v>
      </c>
      <c r="L14" s="296">
        <f>G14-H14</f>
        <v>-1017.2</v>
      </c>
      <c r="M14" s="159" t="s">
        <v>9</v>
      </c>
      <c r="N14" s="188">
        <f>IF(ISERROR('[3]Récolte_N'!$F$8)=TRUE,"",'[3]Récolte_N'!$F$8)</f>
        <v>1680</v>
      </c>
      <c r="O14" s="188">
        <f t="shared" si="1"/>
        <v>47</v>
      </c>
      <c r="P14" s="189">
        <f>IF(ISERROR('[3]Récolte_N'!$H$8)=TRUE,"",'[3]Récolte_N'!$H$8)</f>
        <v>7896</v>
      </c>
      <c r="Q14" s="190">
        <f>'[21]BD'!$AI170</f>
        <v>2017.2</v>
      </c>
    </row>
    <row r="15" spans="1:17" ht="13.5" customHeight="1">
      <c r="A15" s="23">
        <v>26391</v>
      </c>
      <c r="B15" s="200" t="s">
        <v>28</v>
      </c>
      <c r="C15" s="188">
        <f>IF(ISERROR('[62]Récolte_N'!$F$8)=TRUE,"",'[62]Récolte_N'!$F$8)</f>
        <v>0</v>
      </c>
      <c r="D15" s="188">
        <f t="shared" si="0"/>
      </c>
      <c r="E15" s="189">
        <f>IF(ISERROR('[62]Récolte_N'!$H$8)=TRUE,"",'[62]Récolte_N'!$H$8)</f>
        <v>0</v>
      </c>
      <c r="F15" s="206">
        <f aca="true" t="shared" si="4" ref="F15:F30">P15</f>
        <v>0</v>
      </c>
      <c r="G15" s="190">
        <f>IF(ISERROR('[62]Récolte_N'!$I$8)=TRUE,"",'[62]Récolte_N'!$I$8)</f>
        <v>0</v>
      </c>
      <c r="H15" s="207">
        <f aca="true" t="shared" si="5" ref="H15:H30">Q15</f>
        <v>25.9</v>
      </c>
      <c r="I15" s="191">
        <f t="shared" si="3"/>
        <v>-1</v>
      </c>
      <c r="J15" s="192">
        <f t="shared" si="2"/>
        <v>0</v>
      </c>
      <c r="K15" s="208">
        <f aca="true" t="shared" si="6" ref="K15:K29">P15-H15</f>
        <v>-25.9</v>
      </c>
      <c r="L15" s="296">
        <f aca="true" t="shared" si="7" ref="L15:L20">G16-H16</f>
        <v>-3.4</v>
      </c>
      <c r="M15" s="159" t="s">
        <v>28</v>
      </c>
      <c r="N15" s="188">
        <f>IF(ISERROR('[4]Récolte_N'!$F$8)=TRUE,"",'[4]Récolte_N'!$F$8)</f>
        <v>0</v>
      </c>
      <c r="O15" s="188">
        <f t="shared" si="1"/>
      </c>
      <c r="P15" s="189">
        <f>IF(ISERROR('[4]Récolte_N'!$H$8)=TRUE,"",'[4]Récolte_N'!$H$8)</f>
        <v>0</v>
      </c>
      <c r="Q15" s="190">
        <f>'[21]BD'!$AI171</f>
        <v>25.9</v>
      </c>
    </row>
    <row r="16" spans="1:17" ht="13.5" customHeight="1">
      <c r="A16" s="23">
        <v>19136</v>
      </c>
      <c r="B16" s="200" t="s">
        <v>10</v>
      </c>
      <c r="C16" s="188">
        <f>IF(ISERROR('[63]Récolte_N'!$F$8)=TRUE,"",'[63]Récolte_N'!$F$8)</f>
        <v>0</v>
      </c>
      <c r="D16" s="188">
        <f t="shared" si="0"/>
      </c>
      <c r="E16" s="189">
        <f>IF(ISERROR('[63]Récolte_N'!$H$8)=TRUE,"",'[63]Récolte_N'!$H$8)</f>
        <v>0</v>
      </c>
      <c r="F16" s="206">
        <f t="shared" si="4"/>
        <v>0</v>
      </c>
      <c r="G16" s="190">
        <f>IF(ISERROR('[63]Récolte_N'!$I$8)=TRUE,"",'[63]Récolte_N'!$I$8)</f>
        <v>0</v>
      </c>
      <c r="H16" s="207">
        <f t="shared" si="5"/>
        <v>3.4</v>
      </c>
      <c r="I16" s="191">
        <f t="shared" si="3"/>
        <v>-1</v>
      </c>
      <c r="J16" s="192">
        <f t="shared" si="2"/>
        <v>0</v>
      </c>
      <c r="K16" s="208">
        <f t="shared" si="6"/>
        <v>-3.4</v>
      </c>
      <c r="L16" s="296">
        <f t="shared" si="7"/>
        <v>257.5</v>
      </c>
      <c r="M16" s="159" t="s">
        <v>10</v>
      </c>
      <c r="N16" s="188">
        <f>IF(ISERROR('[5]Récolte_N'!$F$8)=TRUE,"",'[5]Récolte_N'!$F$8)</f>
        <v>0</v>
      </c>
      <c r="O16" s="188">
        <f t="shared" si="1"/>
      </c>
      <c r="P16" s="189">
        <f>IF(ISERROR('[5]Récolte_N'!$H$8)=TRUE,"",'[5]Récolte_N'!$H$8)</f>
        <v>0</v>
      </c>
      <c r="Q16" s="190">
        <f>'[21]BD'!$AI172</f>
        <v>3.4</v>
      </c>
    </row>
    <row r="17" spans="1:17" ht="13.5" customHeight="1">
      <c r="A17" s="23">
        <v>1790</v>
      </c>
      <c r="B17" s="200" t="s">
        <v>11</v>
      </c>
      <c r="C17" s="188">
        <f>IF(ISERROR('[64]Récolte_N'!$F$8)=TRUE,"",'[64]Récolte_N'!$F$8)</f>
        <v>100</v>
      </c>
      <c r="D17" s="188">
        <f t="shared" si="0"/>
        <v>60</v>
      </c>
      <c r="E17" s="189">
        <f>IF(ISERROR('[64]Récolte_N'!$H$8)=TRUE,"",'[64]Récolte_N'!$H$8)</f>
        <v>600</v>
      </c>
      <c r="F17" s="206">
        <f t="shared" si="4"/>
        <v>600</v>
      </c>
      <c r="G17" s="190">
        <f>IF(ISERROR('[64]Récolte_N'!$I$8)=TRUE,"",'[64]Récolte_N'!$I$8)</f>
        <v>400</v>
      </c>
      <c r="H17" s="207">
        <f t="shared" si="5"/>
        <v>142.5</v>
      </c>
      <c r="I17" s="191">
        <f t="shared" si="3"/>
        <v>1.807017543859649</v>
      </c>
      <c r="J17" s="192">
        <f t="shared" si="2"/>
        <v>200</v>
      </c>
      <c r="K17" s="208">
        <f t="shared" si="6"/>
        <v>457.5</v>
      </c>
      <c r="L17" s="296">
        <f t="shared" si="7"/>
        <v>-13787.300000000003</v>
      </c>
      <c r="M17" s="159" t="s">
        <v>11</v>
      </c>
      <c r="N17" s="188">
        <f>IF(ISERROR('[6]Récolte_N'!$F$8)=TRUE,"",'[6]Récolte_N'!$F$8)</f>
        <v>100</v>
      </c>
      <c r="O17" s="188">
        <f t="shared" si="1"/>
        <v>60</v>
      </c>
      <c r="P17" s="189">
        <f>IF(ISERROR('[6]Récolte_N'!$H$8)=TRUE,"",'[6]Récolte_N'!$H$8)</f>
        <v>600</v>
      </c>
      <c r="Q17" s="190">
        <f>'[21]BD'!$AI173</f>
        <v>142.5</v>
      </c>
    </row>
    <row r="18" spans="1:17" ht="13.5" customHeight="1">
      <c r="A18" s="23" t="s">
        <v>13</v>
      </c>
      <c r="B18" s="200" t="s">
        <v>12</v>
      </c>
      <c r="C18" s="188">
        <f>IF(ISERROR('[65]Récolte_N'!$F$8)=TRUE,"",'[65]Récolte_N'!$F$8)</f>
        <v>7345</v>
      </c>
      <c r="D18" s="188">
        <f t="shared" si="0"/>
        <v>47.038801906058545</v>
      </c>
      <c r="E18" s="189">
        <f>IF(ISERROR('[65]Récolte_N'!$H$8)=TRUE,"",'[65]Récolte_N'!$H$8)</f>
        <v>34550</v>
      </c>
      <c r="F18" s="206">
        <f t="shared" si="4"/>
        <v>42400</v>
      </c>
      <c r="G18" s="190">
        <f>IF(ISERROR('[65]Récolte_N'!$I$8)=TRUE,"",'[65]Récolte_N'!$I$8)</f>
        <v>28000</v>
      </c>
      <c r="H18" s="207">
        <f t="shared" si="5"/>
        <v>41787.3</v>
      </c>
      <c r="I18" s="191">
        <f t="shared" si="3"/>
        <v>-0.3299399578340788</v>
      </c>
      <c r="J18" s="192">
        <f t="shared" si="2"/>
        <v>6550</v>
      </c>
      <c r="K18" s="208">
        <f t="shared" si="6"/>
        <v>612.6999999999971</v>
      </c>
      <c r="L18" s="296">
        <f t="shared" si="7"/>
        <v>-49836.399999999994</v>
      </c>
      <c r="M18" s="159" t="s">
        <v>12</v>
      </c>
      <c r="N18" s="188">
        <f>IF(ISERROR('[7]Récolte_N'!$F$8)=TRUE,"",'[7]Récolte_N'!$F$8)</f>
        <v>7930</v>
      </c>
      <c r="O18" s="188">
        <f t="shared" si="1"/>
        <v>53.46784363177805</v>
      </c>
      <c r="P18" s="189">
        <f>IF(ISERROR('[7]Récolte_N'!$H$8)=TRUE,"",'[7]Récolte_N'!$H$8)</f>
        <v>42400</v>
      </c>
      <c r="Q18" s="190">
        <f>'[21]BD'!$AI174</f>
        <v>41787.3</v>
      </c>
    </row>
    <row r="19" spans="1:17" ht="13.5" customHeight="1">
      <c r="A19" s="23" t="s">
        <v>13</v>
      </c>
      <c r="B19" s="200" t="s">
        <v>14</v>
      </c>
      <c r="C19" s="188">
        <f>IF(ISERROR('[66]Récolte_N'!$F$8)=TRUE,"",'[66]Récolte_N'!$F$8)</f>
        <v>41200</v>
      </c>
      <c r="D19" s="188">
        <f t="shared" si="0"/>
        <v>32.52427184466019</v>
      </c>
      <c r="E19" s="189">
        <f>IF(ISERROR('[66]Récolte_N'!$H$8)=TRUE,"",'[66]Récolte_N'!$H$8)</f>
        <v>134000</v>
      </c>
      <c r="F19" s="206">
        <f t="shared" si="4"/>
        <v>180750</v>
      </c>
      <c r="G19" s="190">
        <f>IF(ISERROR('[66]Récolte_N'!$I$8)=TRUE,"",'[66]Récolte_N'!$I$8)</f>
        <v>130000</v>
      </c>
      <c r="H19" s="207">
        <f t="shared" si="5"/>
        <v>179836.4</v>
      </c>
      <c r="I19" s="191">
        <f t="shared" si="3"/>
        <v>-0.27712076086932347</v>
      </c>
      <c r="J19" s="192">
        <f t="shared" si="2"/>
        <v>4000</v>
      </c>
      <c r="K19" s="208">
        <f t="shared" si="6"/>
        <v>913.6000000000058</v>
      </c>
      <c r="L19" s="296">
        <f t="shared" si="7"/>
        <v>1599.9</v>
      </c>
      <c r="M19" s="159" t="s">
        <v>14</v>
      </c>
      <c r="N19" s="188">
        <f>IF(ISERROR('[8]Récolte_N'!$F$8)=TRUE,"",'[8]Récolte_N'!$F$8)</f>
        <v>42880</v>
      </c>
      <c r="O19" s="188">
        <f t="shared" si="1"/>
        <v>42.152518656716424</v>
      </c>
      <c r="P19" s="189">
        <f>IF(ISERROR('[8]Récolte_N'!$H$8)=TRUE,"",'[8]Récolte_N'!$H$8)</f>
        <v>180750</v>
      </c>
      <c r="Q19" s="190">
        <f>'[21]BD'!$AI175</f>
        <v>179836.4</v>
      </c>
    </row>
    <row r="20" spans="1:17" ht="13.5" customHeight="1">
      <c r="A20" s="23" t="s">
        <v>13</v>
      </c>
      <c r="B20" s="200" t="s">
        <v>27</v>
      </c>
      <c r="C20" s="188">
        <f>IF(ISERROR('[67]Récolte_N'!$F$8)=TRUE,"",'[67]Récolte_N'!$F$8)</f>
        <v>780</v>
      </c>
      <c r="D20" s="188">
        <f>IF(OR(C20="",C20=0),"",(E20/C20)*10)</f>
        <v>56.794871794871796</v>
      </c>
      <c r="E20" s="189">
        <f>IF(ISERROR('[67]Récolte_N'!$H$8)=TRUE,"",'[67]Récolte_N'!$H$8)</f>
        <v>4430</v>
      </c>
      <c r="F20" s="206">
        <f t="shared" si="4"/>
        <v>2271</v>
      </c>
      <c r="G20" s="190">
        <f>IF(ISERROR('[67]Récolte_N'!$I$8)=TRUE,"",'[67]Récolte_N'!$I$8)</f>
        <v>2300</v>
      </c>
      <c r="H20" s="207">
        <f t="shared" si="5"/>
        <v>700.1</v>
      </c>
      <c r="I20" s="191">
        <f t="shared" si="3"/>
        <v>2.285244965004999</v>
      </c>
      <c r="J20" s="192">
        <f t="shared" si="2"/>
        <v>2130</v>
      </c>
      <c r="K20" s="208">
        <f t="shared" si="6"/>
        <v>1570.9</v>
      </c>
      <c r="L20" s="296">
        <f t="shared" si="7"/>
        <v>-102.3</v>
      </c>
      <c r="M20" s="159" t="s">
        <v>27</v>
      </c>
      <c r="N20" s="188">
        <f>IF(ISERROR('[9]Récolte_N'!$F$8)=TRUE,"",'[9]Récolte_N'!$F$8)</f>
        <v>425</v>
      </c>
      <c r="O20" s="188">
        <f>IF(OR(N20="",N20=0),"",(P20/N20)*10)</f>
        <v>53.43529411764706</v>
      </c>
      <c r="P20" s="189">
        <f>IF(ISERROR('[9]Récolte_N'!$H$8)=TRUE,"",'[9]Récolte_N'!$H$8)</f>
        <v>2271</v>
      </c>
      <c r="Q20" s="190">
        <f>'[21]BD'!$AI176</f>
        <v>700.1</v>
      </c>
    </row>
    <row r="21" spans="1:17" ht="13.5" customHeight="1">
      <c r="A21" s="23" t="s">
        <v>13</v>
      </c>
      <c r="B21" s="200" t="s">
        <v>15</v>
      </c>
      <c r="C21" s="188">
        <f>IF(ISERROR('[68]Récolte_N'!$F$8)=TRUE,"",'[68]Récolte_N'!$F$8)</f>
        <v>0</v>
      </c>
      <c r="D21" s="188">
        <f>IF(OR(C21="",C21=0),"",(E21/C21)*10)</f>
      </c>
      <c r="E21" s="189">
        <f>IF(ISERROR('[68]Récolte_N'!$H$8)=TRUE,"",'[68]Récolte_N'!$H$8)</f>
        <v>0</v>
      </c>
      <c r="F21" s="206">
        <f t="shared" si="4"/>
        <v>0</v>
      </c>
      <c r="G21" s="190">
        <f>IF(ISERROR('[68]Récolte_N'!$I$8)=TRUE,"",'[68]Récolte_N'!$I$8)</f>
        <v>0</v>
      </c>
      <c r="H21" s="207">
        <f t="shared" si="5"/>
        <v>102.3</v>
      </c>
      <c r="I21" s="191">
        <f t="shared" si="3"/>
        <v>-1</v>
      </c>
      <c r="J21" s="192">
        <f t="shared" si="2"/>
        <v>0</v>
      </c>
      <c r="K21" s="208">
        <f t="shared" si="6"/>
        <v>-102.3</v>
      </c>
      <c r="L21" s="296">
        <f aca="true" t="shared" si="8" ref="L21:L26">G23-H23</f>
        <v>-707.1</v>
      </c>
      <c r="M21" s="159" t="s">
        <v>15</v>
      </c>
      <c r="N21" s="188">
        <f>IF(ISERROR('[10]Récolte_N'!$F$8)=TRUE,"",'[10]Récolte_N'!$F$8)</f>
        <v>0</v>
      </c>
      <c r="O21" s="188">
        <f>IF(OR(N21="",N21=0),"",(P21/N21)*10)</f>
      </c>
      <c r="P21" s="189">
        <f>IF(ISERROR('[10]Récolte_N'!$H$8)=TRUE,"",'[10]Récolte_N'!$H$8)</f>
        <v>0</v>
      </c>
      <c r="Q21" s="190">
        <f>'[21]BD'!$AI177</f>
        <v>102.3</v>
      </c>
    </row>
    <row r="22" spans="1:17" ht="13.5" customHeight="1">
      <c r="A22" s="23" t="s">
        <v>13</v>
      </c>
      <c r="B22" s="200" t="s">
        <v>29</v>
      </c>
      <c r="C22" s="188">
        <f>IF(ISERROR('[69]Récolte_N'!$F$8)=TRUE,"",'[69]Récolte_N'!$F$8)</f>
        <v>0</v>
      </c>
      <c r="D22" s="188">
        <f>IF(OR(C22="",C22=0),"",(E22/C22)*10)</f>
      </c>
      <c r="E22" s="189">
        <f>IF(ISERROR('[69]Récolte_N'!$H$8)=TRUE,"",'[69]Récolte_N'!$H$8)</f>
        <v>0</v>
      </c>
      <c r="F22" s="206">
        <f t="shared" si="4"/>
        <v>0</v>
      </c>
      <c r="G22" s="190">
        <f>IF(ISERROR('[69]Récolte_N'!$I$8)=TRUE,"",'[69]Récolte_N'!$I$8)</f>
        <v>0</v>
      </c>
      <c r="H22" s="207">
        <f t="shared" si="5"/>
        <v>0</v>
      </c>
      <c r="I22" s="191">
        <f t="shared" si="3"/>
      </c>
      <c r="J22" s="192">
        <f t="shared" si="2"/>
        <v>0</v>
      </c>
      <c r="K22" s="208">
        <f t="shared" si="6"/>
        <v>0</v>
      </c>
      <c r="L22" s="296">
        <f t="shared" si="8"/>
        <v>8693.799999999988</v>
      </c>
      <c r="M22" s="159" t="s">
        <v>29</v>
      </c>
      <c r="N22" s="188">
        <f>IF(ISERROR('[11]Récolte_N'!$F$8)=TRUE,"",'[11]Récolte_N'!$F$8)</f>
        <v>0</v>
      </c>
      <c r="O22" s="188">
        <f>IF(OR(N22="",N22=0),"",(P22/N22)*10)</f>
      </c>
      <c r="P22" s="189">
        <f>IF(ISERROR('[11]Récolte_N'!$H$8)=TRUE,"",'[11]Récolte_N'!$H$8)</f>
        <v>0</v>
      </c>
      <c r="Q22" s="190">
        <f>'[21]BD'!$AI178</f>
        <v>0</v>
      </c>
    </row>
    <row r="23" spans="1:17" ht="13.5" customHeight="1">
      <c r="A23" s="23" t="s">
        <v>13</v>
      </c>
      <c r="B23" s="200" t="s">
        <v>16</v>
      </c>
      <c r="C23" s="188">
        <f>IF(ISERROR('[70]Récolte_N'!$F$8)=TRUE,"",'[70]Récolte_N'!$F$8)</f>
        <v>0</v>
      </c>
      <c r="D23" s="188">
        <f t="shared" si="0"/>
      </c>
      <c r="E23" s="189">
        <f>IF(ISERROR('[70]Récolte_N'!$H$8)=TRUE,"",'[70]Récolte_N'!$H$8)</f>
        <v>0</v>
      </c>
      <c r="F23" s="206">
        <f t="shared" si="4"/>
        <v>0</v>
      </c>
      <c r="G23" s="190">
        <f>IF(ISERROR('[70]Récolte_N'!$I$8)=TRUE,"",'[70]Récolte_N'!$I$8)</f>
        <v>0</v>
      </c>
      <c r="H23" s="207">
        <f t="shared" si="5"/>
        <v>707.1</v>
      </c>
      <c r="I23" s="191">
        <f t="shared" si="3"/>
        <v>-1</v>
      </c>
      <c r="J23" s="192">
        <f t="shared" si="2"/>
        <v>0</v>
      </c>
      <c r="K23" s="208">
        <f t="shared" si="6"/>
        <v>-707.1</v>
      </c>
      <c r="L23" s="296">
        <f t="shared" si="8"/>
        <v>-72656.19999999995</v>
      </c>
      <c r="M23" s="159" t="s">
        <v>16</v>
      </c>
      <c r="N23" s="188">
        <f>IF(ISERROR('[12]Récolte_N'!$F$8)=TRUE,"",'[12]Récolte_N'!$F$8)</f>
        <v>0</v>
      </c>
      <c r="O23" s="188">
        <f aca="true" t="shared" si="9" ref="O23:O30">IF(OR(N23="",N23=0),"",(P23/N23)*10)</f>
      </c>
      <c r="P23" s="189">
        <f>IF(ISERROR('[12]Récolte_N'!$H$8)=TRUE,"",'[12]Récolte_N'!$H$8)</f>
        <v>0</v>
      </c>
      <c r="Q23" s="190">
        <f>'[21]BD'!$AI179</f>
        <v>707.1</v>
      </c>
    </row>
    <row r="24" spans="1:17" ht="13.5" customHeight="1">
      <c r="A24" s="23" t="s">
        <v>13</v>
      </c>
      <c r="B24" s="200" t="s">
        <v>17</v>
      </c>
      <c r="C24" s="188">
        <f>IF(ISERROR('[71]Récolte_N'!$F$8)=TRUE,"",'[71]Récolte_N'!$F$8)</f>
        <v>24845</v>
      </c>
      <c r="D24" s="188">
        <f t="shared" si="0"/>
        <v>66.95512175488025</v>
      </c>
      <c r="E24" s="189">
        <f>IF(ISERROR('[71]Récolte_N'!$H$8)=TRUE,"",'[71]Récolte_N'!$H$8)</f>
        <v>166350</v>
      </c>
      <c r="F24" s="206">
        <f t="shared" si="4"/>
        <v>154500</v>
      </c>
      <c r="G24" s="190">
        <f>IF(ISERROR('[71]Récolte_N'!$I$8)=TRUE,"",'[71]Récolte_N'!$I$8)</f>
        <v>163500</v>
      </c>
      <c r="H24" s="207">
        <f t="shared" si="5"/>
        <v>154806.2</v>
      </c>
      <c r="I24" s="191">
        <f t="shared" si="3"/>
        <v>0.05615924943574613</v>
      </c>
      <c r="J24" s="192">
        <f t="shared" si="2"/>
        <v>2850</v>
      </c>
      <c r="K24" s="208">
        <f t="shared" si="6"/>
        <v>-306.20000000001164</v>
      </c>
      <c r="L24" s="296">
        <f t="shared" si="8"/>
        <v>-12635.3</v>
      </c>
      <c r="M24" s="159" t="s">
        <v>17</v>
      </c>
      <c r="N24" s="188">
        <f>IF(ISERROR('[13]Récolte_N'!$F$8)=TRUE,"",'[13]Récolte_N'!$F$8)</f>
        <v>24045</v>
      </c>
      <c r="O24" s="188">
        <f t="shared" si="9"/>
        <v>64.25452276980661</v>
      </c>
      <c r="P24" s="189">
        <f>IF(ISERROR('[13]Récolte_N'!$H$8)=TRUE,"",'[13]Récolte_N'!$H$8)</f>
        <v>154500</v>
      </c>
      <c r="Q24" s="190">
        <f>'[21]BD'!$AI180</f>
        <v>154806.2</v>
      </c>
    </row>
    <row r="25" spans="1:17" ht="13.5" customHeight="1">
      <c r="A25" s="23" t="s">
        <v>13</v>
      </c>
      <c r="B25" s="200" t="s">
        <v>18</v>
      </c>
      <c r="C25" s="311">
        <f>IF(ISERROR('[72]Récolte_N'!$F$8)=TRUE,"",'[72]Récolte_N'!$F$8)</f>
        <v>66500</v>
      </c>
      <c r="D25" s="311">
        <f t="shared" si="0"/>
        <v>69.02255639097744</v>
      </c>
      <c r="E25" s="312">
        <f>IF(ISERROR('[72]Récolte_N'!$H$8)=TRUE,"",'[72]Récolte_N'!$H$8)</f>
        <v>459000</v>
      </c>
      <c r="F25" s="313">
        <f t="shared" si="4"/>
        <v>525000</v>
      </c>
      <c r="G25" s="314">
        <f>IF(ISERROR('[72]Récolte_N'!$I$8)=TRUE,"",'[72]Récolte_N'!$I$8)</f>
        <v>456000</v>
      </c>
      <c r="H25" s="207">
        <f t="shared" si="5"/>
        <v>528656.2</v>
      </c>
      <c r="I25" s="191">
        <f t="shared" si="3"/>
        <v>-0.13743563397156788</v>
      </c>
      <c r="J25" s="192">
        <f t="shared" si="2"/>
        <v>3000</v>
      </c>
      <c r="K25" s="208">
        <f t="shared" si="6"/>
        <v>-3656.1999999999534</v>
      </c>
      <c r="L25" s="296">
        <f t="shared" si="8"/>
        <v>-41379</v>
      </c>
      <c r="M25" s="159" t="s">
        <v>18</v>
      </c>
      <c r="N25" s="188">
        <f>IF(ISERROR('[14]Récolte_N'!$F$8)=TRUE,"",'[14]Récolte_N'!$F$8)</f>
        <v>79000</v>
      </c>
      <c r="O25" s="188">
        <f t="shared" si="9"/>
        <v>66.45569620253164</v>
      </c>
      <c r="P25" s="189">
        <f>IF(ISERROR('[14]Récolte_N'!$H$8)=TRUE,"",'[14]Récolte_N'!$H$8)</f>
        <v>525000</v>
      </c>
      <c r="Q25" s="190">
        <f>'[21]BD'!$AI181</f>
        <v>528656.2</v>
      </c>
    </row>
    <row r="26" spans="1:17" ht="13.5" customHeight="1">
      <c r="A26" s="23" t="s">
        <v>13</v>
      </c>
      <c r="B26" s="200" t="s">
        <v>19</v>
      </c>
      <c r="C26" s="188">
        <f>IF(ISERROR('[73]Récolte_N'!$F$8)=TRUE,"",'[73]Récolte_N'!$F$8)</f>
        <v>2470</v>
      </c>
      <c r="D26" s="188">
        <f t="shared" si="0"/>
        <v>70</v>
      </c>
      <c r="E26" s="189">
        <f>IF(ISERROR('[73]Récolte_N'!$H$8)=TRUE,"",'[73]Récolte_N'!$H$8)</f>
        <v>17290</v>
      </c>
      <c r="F26" s="206">
        <f t="shared" si="4"/>
        <v>23100</v>
      </c>
      <c r="G26" s="190">
        <f>IF(ISERROR('[73]Récolte_N'!$I$8)=TRUE,"",'[73]Récolte_N'!$I$8)</f>
        <v>15000</v>
      </c>
      <c r="H26" s="207">
        <f t="shared" si="5"/>
        <v>27635.3</v>
      </c>
      <c r="I26" s="191">
        <f t="shared" si="3"/>
        <v>-0.4572159520613128</v>
      </c>
      <c r="J26" s="192">
        <f t="shared" si="2"/>
        <v>2290</v>
      </c>
      <c r="K26" s="208">
        <f t="shared" si="6"/>
        <v>-4535.299999999999</v>
      </c>
      <c r="L26" s="296">
        <f t="shared" si="8"/>
        <v>-687.0999999999999</v>
      </c>
      <c r="M26" s="159" t="s">
        <v>19</v>
      </c>
      <c r="N26" s="188">
        <f>IF(ISERROR('[15]Récolte_N'!$F$8)=TRUE,"",'[15]Récolte_N'!$F$8)</f>
        <v>3500</v>
      </c>
      <c r="O26" s="188">
        <f t="shared" si="9"/>
        <v>66</v>
      </c>
      <c r="P26" s="189">
        <f>IF(ISERROR('[15]Récolte_N'!$H$8)=TRUE,"",'[15]Récolte_N'!$H$8)</f>
        <v>23100</v>
      </c>
      <c r="Q26" s="190">
        <f>'[21]BD'!$AI182</f>
        <v>27635.3</v>
      </c>
    </row>
    <row r="27" spans="1:17" ht="13.5" customHeight="1">
      <c r="A27" s="23" t="s">
        <v>13</v>
      </c>
      <c r="B27" s="200" t="s">
        <v>20</v>
      </c>
      <c r="C27" s="188">
        <f>IF(ISERROR('[74]Récolte_N'!$F$8)=TRUE,"",'[74]Récolte_N'!$F$8)</f>
        <v>26350</v>
      </c>
      <c r="D27" s="188">
        <f t="shared" si="0"/>
        <v>63.44781783681214</v>
      </c>
      <c r="E27" s="189">
        <f>IF(ISERROR('[74]Récolte_N'!$H$8)=TRUE,"",'[74]Récolte_N'!$H$8)</f>
        <v>167185</v>
      </c>
      <c r="F27" s="206">
        <f t="shared" si="4"/>
        <v>198409</v>
      </c>
      <c r="G27" s="190">
        <f>IF(ISERROR('[74]Récolte_N'!$I$8)=TRUE,"",'[74]Récolte_N'!$I$8)</f>
        <v>162000</v>
      </c>
      <c r="H27" s="207">
        <f t="shared" si="5"/>
        <v>203379</v>
      </c>
      <c r="I27" s="191">
        <f t="shared" si="3"/>
        <v>-0.20345758411635417</v>
      </c>
      <c r="J27" s="192">
        <f t="shared" si="2"/>
        <v>5185</v>
      </c>
      <c r="K27" s="208">
        <f t="shared" si="6"/>
        <v>-4970</v>
      </c>
      <c r="L27" s="296">
        <f>G30-H30</f>
        <v>-125529.09999999998</v>
      </c>
      <c r="M27" s="159" t="s">
        <v>20</v>
      </c>
      <c r="N27" s="188">
        <f>IF(ISERROR('[16]Récolte_N'!$F$8)=TRUE,"",'[16]Récolte_N'!$F$8)</f>
        <v>34265</v>
      </c>
      <c r="O27" s="188">
        <f t="shared" si="9"/>
        <v>57.90427549978112</v>
      </c>
      <c r="P27" s="189">
        <f>IF(ISERROR('[16]Récolte_N'!$H$8)=TRUE,"",'[16]Récolte_N'!$H$8)</f>
        <v>198409</v>
      </c>
      <c r="Q27" s="190">
        <f>'[21]BD'!$AI183</f>
        <v>203379</v>
      </c>
    </row>
    <row r="28" spans="1:17" ht="13.5" customHeight="1">
      <c r="A28" s="23" t="s">
        <v>13</v>
      </c>
      <c r="B28" s="200" t="s">
        <v>21</v>
      </c>
      <c r="C28" s="188">
        <f>IF(ISERROR('[75]Récolte_N'!$F$8)=TRUE,"",'[75]Récolte_N'!$F$8)</f>
        <v>651</v>
      </c>
      <c r="D28" s="188">
        <f t="shared" si="0"/>
        <v>61.99999999999999</v>
      </c>
      <c r="E28" s="189">
        <f>IF(ISERROR('[75]Récolte_N'!$H$8)=TRUE,"",'[75]Récolte_N'!$H$8)</f>
        <v>4036.2</v>
      </c>
      <c r="F28" s="206">
        <f t="shared" si="4"/>
        <v>3282</v>
      </c>
      <c r="G28" s="190">
        <f>IF(ISERROR('[75]Récolte_N'!$I$8)=TRUE,"",'[75]Récolte_N'!$I$8)</f>
        <v>370</v>
      </c>
      <c r="H28" s="207">
        <f t="shared" si="5"/>
        <v>1057.1</v>
      </c>
      <c r="I28" s="191">
        <f t="shared" si="3"/>
        <v>-0.64998581023555</v>
      </c>
      <c r="J28" s="192">
        <f t="shared" si="2"/>
        <v>3666.2</v>
      </c>
      <c r="K28" s="208">
        <f t="shared" si="6"/>
        <v>2224.9</v>
      </c>
      <c r="L28" s="296">
        <f>G31-H31</f>
        <v>-67384.5</v>
      </c>
      <c r="M28" s="159" t="s">
        <v>21</v>
      </c>
      <c r="N28" s="188">
        <f>IF(ISERROR('[17]Récolte_N'!$F$8)=TRUE,"",'[17]Récolte_N'!$F$8)</f>
        <v>600</v>
      </c>
      <c r="O28" s="188">
        <f t="shared" si="9"/>
        <v>54.699999999999996</v>
      </c>
      <c r="P28" s="189">
        <f>IF(ISERROR('[17]Récolte_N'!$H$8)=TRUE,"",'[17]Récolte_N'!$H$8)</f>
        <v>3282</v>
      </c>
      <c r="Q28" s="190">
        <f>'[21]BD'!$AI184</f>
        <v>1057.1</v>
      </c>
    </row>
    <row r="29" spans="2:17" ht="12.75">
      <c r="B29" s="200" t="s">
        <v>30</v>
      </c>
      <c r="C29" s="188">
        <f>IF(ISERROR('[76]Récolte_N'!$F$8)=TRUE,"",'[76]Récolte_N'!$F$8)</f>
        <v>500</v>
      </c>
      <c r="D29" s="188">
        <f t="shared" si="0"/>
        <v>54</v>
      </c>
      <c r="E29" s="189">
        <f>IF(ISERROR('[76]Récolte_N'!$H$8)=TRUE,"",'[76]Récolte_N'!$H$8)</f>
        <v>2700</v>
      </c>
      <c r="F29" s="206">
        <f t="shared" si="4"/>
        <v>2280</v>
      </c>
      <c r="G29" s="190">
        <f>IF(ISERROR('[76]Récolte_N'!$I$8)=TRUE,"",'[76]Récolte_N'!$I$8)</f>
        <v>1600</v>
      </c>
      <c r="H29" s="207">
        <f t="shared" si="5"/>
        <v>2272.7</v>
      </c>
      <c r="I29" s="191">
        <f t="shared" si="3"/>
        <v>-0.2959915518986227</v>
      </c>
      <c r="J29" s="192">
        <f t="shared" si="2"/>
        <v>1100</v>
      </c>
      <c r="K29" s="208">
        <f t="shared" si="6"/>
        <v>7.300000000000182</v>
      </c>
      <c r="M29" s="159" t="s">
        <v>30</v>
      </c>
      <c r="N29" s="188">
        <f>IF(ISERROR('[18]Récolte_N'!$F$8)=TRUE,"",'[18]Récolte_N'!$F$8)</f>
        <v>400</v>
      </c>
      <c r="O29" s="188">
        <f t="shared" si="9"/>
        <v>57</v>
      </c>
      <c r="P29" s="189">
        <f>IF(ISERROR('[18]Récolte_N'!$H$8)=TRUE,"",'[18]Récolte_N'!$H$8)</f>
        <v>2280</v>
      </c>
      <c r="Q29" s="190">
        <f>'[21]BD'!$AI185</f>
        <v>2272.7</v>
      </c>
    </row>
    <row r="30" spans="2:17" ht="12.75">
      <c r="B30" s="200" t="s">
        <v>22</v>
      </c>
      <c r="C30" s="311">
        <f>IF(ISERROR('[77]Récolte_N'!$F$8)=TRUE,"",'[77]Récolte_N'!$F$8)</f>
        <v>54250</v>
      </c>
      <c r="D30" s="311">
        <f t="shared" si="0"/>
        <v>51.86562211981567</v>
      </c>
      <c r="E30" s="312">
        <f>IF(ISERROR('[77]Récolte_N'!$H$8)=TRUE,"",'[77]Récolte_N'!$H$8)</f>
        <v>281371</v>
      </c>
      <c r="F30" s="206">
        <f t="shared" si="4"/>
        <v>395000</v>
      </c>
      <c r="G30" s="314">
        <f>IF(ISERROR('[77]Récolte_N'!$I$8)=TRUE,"",'[77]Récolte_N'!$I$8)</f>
        <v>280000</v>
      </c>
      <c r="H30" s="207">
        <f t="shared" si="5"/>
        <v>405529.1</v>
      </c>
      <c r="I30" s="191">
        <f t="shared" si="3"/>
        <v>-0.30954400066481047</v>
      </c>
      <c r="J30" s="192">
        <f t="shared" si="2"/>
        <v>1371</v>
      </c>
      <c r="K30" s="193">
        <f>P30-H30</f>
        <v>-10529.099999999977</v>
      </c>
      <c r="L30" s="296">
        <f>G33-H33</f>
        <v>-377674.3999999999</v>
      </c>
      <c r="M30" s="159" t="s">
        <v>22</v>
      </c>
      <c r="N30" s="188">
        <f>IF(ISERROR('[19]Récolte_N'!$F$8)=TRUE,"",'[19]Récolte_N'!$F$8)</f>
        <v>80147</v>
      </c>
      <c r="O30" s="188">
        <f t="shared" si="9"/>
        <v>49.284439841790714</v>
      </c>
      <c r="P30" s="189">
        <f>IF(ISERROR('[19]Récolte_N'!$H$8)=TRUE,"",'[19]Récolte_N'!$H$8)</f>
        <v>395000</v>
      </c>
      <c r="Q30" s="190">
        <f>'[21]BD'!$AI186</f>
        <v>405529.1</v>
      </c>
    </row>
    <row r="31" spans="2:17" ht="12.75">
      <c r="B31" s="200" t="s">
        <v>23</v>
      </c>
      <c r="C31" s="188">
        <f>IF(ISERROR('[78]Récolte_N'!$F$8)=TRUE,"",'[78]Récolte_N'!$F$8)</f>
        <v>59500</v>
      </c>
      <c r="D31" s="188">
        <f>IF(OR(C31="",C31=0),"",(E31/C31)*10)</f>
        <v>34.957983193277315</v>
      </c>
      <c r="E31" s="189">
        <f>IF(ISERROR('[78]Récolte_N'!$H$8)=TRUE,"",'[78]Récolte_N'!$H$8)</f>
        <v>208000</v>
      </c>
      <c r="F31" s="189">
        <f>P31</f>
        <v>271840</v>
      </c>
      <c r="G31" s="190">
        <f>IF(ISERROR('[78]Récolte_N'!$I$8)=TRUE,"",'[78]Récolte_N'!$I$8)</f>
        <v>200000</v>
      </c>
      <c r="H31" s="190">
        <f>Q31</f>
        <v>267384.5</v>
      </c>
      <c r="I31" s="191">
        <f t="shared" si="3"/>
        <v>-0.25201348619684383</v>
      </c>
      <c r="J31" s="192">
        <f t="shared" si="2"/>
        <v>8000</v>
      </c>
      <c r="K31" s="193">
        <f>P31-H31</f>
        <v>4455.5</v>
      </c>
      <c r="M31" s="159" t="s">
        <v>23</v>
      </c>
      <c r="N31" s="188">
        <f>IF(ISERROR('[20]Récolte_N'!$F$8)=TRUE,"",'[20]Récolte_N'!$F$8)</f>
        <v>63600</v>
      </c>
      <c r="O31" s="188">
        <f>IF(OR(N31="",N31=0),"",(P31/N31)*10)</f>
        <v>42.742138364779876</v>
      </c>
      <c r="P31" s="189">
        <f>IF(ISERROR('[20]Récolte_N'!$H$8)=TRUE,"",'[20]Récolte_N'!$H$8)</f>
        <v>271840</v>
      </c>
      <c r="Q31" s="190">
        <f>'[21]BD'!$AI187</f>
        <v>267384.5</v>
      </c>
    </row>
    <row r="32" spans="2:17" ht="12.75">
      <c r="B32" s="149"/>
      <c r="C32" s="209"/>
      <c r="D32" s="209"/>
      <c r="E32" s="53"/>
      <c r="F32" s="210"/>
      <c r="G32" s="211"/>
      <c r="H32" s="59"/>
      <c r="I32" s="212"/>
      <c r="J32" s="213"/>
      <c r="K32" s="214"/>
      <c r="M32" s="159"/>
      <c r="N32" s="216"/>
      <c r="O32" s="216"/>
      <c r="P32" s="216"/>
      <c r="Q32" s="59"/>
    </row>
    <row r="33" spans="2:17" ht="15.75" thickBot="1">
      <c r="B33" s="219" t="s">
        <v>24</v>
      </c>
      <c r="C33" s="220">
        <f>IF(SUM(C12:C31)=0,"",SUM(C12:C31))</f>
        <v>288166</v>
      </c>
      <c r="D33" s="220">
        <f>IF(OR(C33="",C33=0),"",(E33/C33)*10)</f>
        <v>51.95280498046265</v>
      </c>
      <c r="E33" s="220">
        <f>IF(SUM(E12:E31)=0,"",SUM(E12:E31))</f>
        <v>1497103.2</v>
      </c>
      <c r="F33" s="221">
        <f>IF(SUM(F12:F31)=0,"",SUM(F12:F31))</f>
        <v>1818003</v>
      </c>
      <c r="G33" s="222">
        <f>IF(SUM(G12:G31)=0,"",SUM(G12:G31))</f>
        <v>1442370</v>
      </c>
      <c r="H33" s="223">
        <f>IF(SUM(H12:H31)=0,"",SUM(H12:H31))</f>
        <v>1820044.4</v>
      </c>
      <c r="I33" s="224">
        <f>IF(OR(G33=0,G33=""),"",(G33/H33)-1)</f>
        <v>-0.20750834430193021</v>
      </c>
      <c r="J33" s="226">
        <f>SUM(J12:J31)</f>
        <v>54733.2</v>
      </c>
      <c r="K33" s="226">
        <f>SUM(K12:K31)</f>
        <v>-2041.399999999936</v>
      </c>
      <c r="M33" s="229" t="s">
        <v>24</v>
      </c>
      <c r="N33" s="298">
        <f>IF(SUM(N12:N31)=0,"",SUM(N12:N31))</f>
        <v>340737</v>
      </c>
      <c r="O33" s="298">
        <f>IF(OR(N33="",N33=0),"",(P33/N33)*10)</f>
        <v>53.35502161491121</v>
      </c>
      <c r="P33" s="225">
        <f>IF(SUM(P12:P31)=0,"",SUM(P12:P31))</f>
        <v>1818003</v>
      </c>
      <c r="Q33" s="223">
        <f>IF(SUM(Q12:Q31)=0,"",SUM(Q12:Q31))</f>
        <v>1820044.4</v>
      </c>
    </row>
    <row r="34" spans="2:10" ht="12.75" thickTop="1">
      <c r="B34" s="236"/>
      <c r="C34" s="237"/>
      <c r="D34" s="237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340737</v>
      </c>
      <c r="D35" s="242">
        <f>(E35/C35)*10</f>
        <v>53.35502161491121</v>
      </c>
      <c r="E35" s="242">
        <f>P33</f>
        <v>1818003</v>
      </c>
      <c r="G35" s="242">
        <f>Q33</f>
        <v>1820044.4</v>
      </c>
      <c r="H35" s="238"/>
      <c r="I35" s="239">
        <f>392000/C30*10</f>
        <v>72.25806451612902</v>
      </c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-0.15428615031534587</v>
      </c>
      <c r="D37" s="246">
        <f>IF(OR(D33="",D33=0),"",(D33/D35)-1)</f>
        <v>-0.02628087463948614</v>
      </c>
      <c r="E37" s="246">
        <f>IF(OR(E33="",E33=0),"",(E33/E35)-1)</f>
        <v>-0.17651224997978554</v>
      </c>
      <c r="G37" s="246">
        <f>IF(OR(G33="",G33=0),"",(G33/G35)-1)</f>
        <v>-0.20750834430193021</v>
      </c>
      <c r="H37" s="238"/>
      <c r="I37" s="239"/>
      <c r="J37" s="240"/>
    </row>
    <row r="38" ht="11.25" thickBot="1">
      <c r="L38" s="315"/>
    </row>
    <row r="39" spans="2:12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  <c r="L39" s="315"/>
    </row>
    <row r="40" spans="2:8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</row>
    <row r="41" spans="2:8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</row>
    <row r="42" spans="2:8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</row>
    <row r="43" spans="2:8" ht="12">
      <c r="B43" s="149" t="s">
        <v>8</v>
      </c>
      <c r="C43" s="99">
        <f>'[22]BD'!$AI168</f>
        <v>1766.1</v>
      </c>
      <c r="D43" s="52">
        <f>'[21]BD'!$AC168</f>
        <v>2643.9</v>
      </c>
      <c r="E43" s="266">
        <f>IF(OR(G12="",G12=0),"",C43/G12)</f>
        <v>0.8027727272727272</v>
      </c>
      <c r="F43" s="74">
        <f>IF(OR(H12="",H12=0),"",D43/H12)</f>
        <v>0.7415853248064626</v>
      </c>
      <c r="G43" s="267">
        <f aca="true" t="shared" si="10" ref="G43:G64">IF(OR(E43="",E43=0),"",(E43-F43)*100)</f>
        <v>6.118740246626464</v>
      </c>
      <c r="H43" s="238">
        <f>IF(E12="","",(G12/E12))</f>
        <v>0.22692109334708613</v>
      </c>
    </row>
    <row r="44" spans="2:8" ht="12">
      <c r="B44" s="149" t="s">
        <v>31</v>
      </c>
      <c r="C44" s="52">
        <f>'[22]BD'!$AI169</f>
        <v>942.4</v>
      </c>
      <c r="D44" s="52">
        <f>'[21]BD'!$AC169</f>
        <v>317.3</v>
      </c>
      <c r="E44" s="74">
        <f>IF(OR(G13="",G13=0),"",C44/G13)</f>
      </c>
      <c r="F44" s="74">
        <f>IF(OR(H13="",H13=0),"",D44/H13)</f>
        <v>0.7262531471732663</v>
      </c>
      <c r="G44" s="267">
        <f t="shared" si="10"/>
      </c>
      <c r="H44" s="238" t="e">
        <f>IF(E13="","",(G13/E13))</f>
        <v>#DIV/0!</v>
      </c>
    </row>
    <row r="45" spans="2:8" ht="12">
      <c r="B45" s="149" t="s">
        <v>9</v>
      </c>
      <c r="C45" s="52">
        <f>'[22]BD'!$AI170</f>
        <v>372.2</v>
      </c>
      <c r="D45" s="52">
        <f>'[21]BD'!$AC170</f>
        <v>813.7</v>
      </c>
      <c r="E45" s="74">
        <f aca="true" t="shared" si="11" ref="E45:F62">IF(OR(G14="",G14=0),"",C45/G14)</f>
        <v>0.3722</v>
      </c>
      <c r="F45" s="74">
        <f t="shared" si="11"/>
        <v>0.40338092405314296</v>
      </c>
      <c r="G45" s="267">
        <f t="shared" si="10"/>
        <v>-3.118092405314299</v>
      </c>
      <c r="H45" s="238">
        <f>IF(E14="","",(G14/E14))</f>
        <v>0.12664640324214793</v>
      </c>
    </row>
    <row r="46" spans="2:8" ht="12">
      <c r="B46" s="149" t="s">
        <v>28</v>
      </c>
      <c r="C46" s="52">
        <f>'[22]BD'!$AI171</f>
        <v>5.8</v>
      </c>
      <c r="D46" s="52">
        <f>'[21]BD'!$AC171</f>
        <v>25.9</v>
      </c>
      <c r="E46" s="74">
        <f t="shared" si="11"/>
      </c>
      <c r="F46" s="74">
        <f t="shared" si="11"/>
        <v>1</v>
      </c>
      <c r="G46" s="267">
        <f t="shared" si="10"/>
      </c>
      <c r="H46" s="238" t="e">
        <f>IF(E15="","",(G15/E15))</f>
        <v>#DIV/0!</v>
      </c>
    </row>
    <row r="47" spans="2:8" ht="12">
      <c r="B47" s="149" t="s">
        <v>10</v>
      </c>
      <c r="C47" s="52">
        <f>'[22]BD'!$AI172</f>
        <v>3486.7</v>
      </c>
      <c r="D47" s="52">
        <f>'[21]BD'!$AC172</f>
        <v>3.4</v>
      </c>
      <c r="E47" s="74">
        <f t="shared" si="11"/>
      </c>
      <c r="F47" s="74">
        <f t="shared" si="11"/>
        <v>1</v>
      </c>
      <c r="G47" s="267">
        <f t="shared" si="10"/>
      </c>
      <c r="H47" s="238" t="e">
        <f aca="true" t="shared" si="12" ref="H47:H62">IF(E16="","",(G16/E16))</f>
        <v>#DIV/0!</v>
      </c>
    </row>
    <row r="48" spans="2:8" ht="12">
      <c r="B48" s="149" t="s">
        <v>11</v>
      </c>
      <c r="C48" s="52">
        <f>'[22]BD'!$AI173</f>
        <v>0</v>
      </c>
      <c r="D48" s="52">
        <f>'[21]BD'!$AC173</f>
        <v>29.2</v>
      </c>
      <c r="E48" s="74">
        <f t="shared" si="11"/>
        <v>0</v>
      </c>
      <c r="F48" s="74">
        <f t="shared" si="11"/>
        <v>0.20491228070175438</v>
      </c>
      <c r="G48" s="267">
        <f t="shared" si="10"/>
      </c>
      <c r="H48" s="238">
        <f t="shared" si="12"/>
        <v>0.6666666666666666</v>
      </c>
    </row>
    <row r="49" spans="2:8" ht="12">
      <c r="B49" s="149" t="s">
        <v>12</v>
      </c>
      <c r="C49" s="52">
        <f>'[22]BD'!$AI174</f>
        <v>25424.8</v>
      </c>
      <c r="D49" s="52">
        <f>'[21]BD'!$AC174</f>
        <v>37550.6</v>
      </c>
      <c r="E49" s="74">
        <f t="shared" si="11"/>
        <v>0.9080285714285714</v>
      </c>
      <c r="F49" s="74">
        <f>IF(OR(H18="",H18=0),"",D49/H18)</f>
        <v>0.8986127364055585</v>
      </c>
      <c r="G49" s="267">
        <f t="shared" si="10"/>
        <v>0.9415835023012908</v>
      </c>
      <c r="H49" s="238">
        <f t="shared" si="12"/>
        <v>0.8104196816208393</v>
      </c>
    </row>
    <row r="50" spans="2:8" ht="12">
      <c r="B50" s="149" t="s">
        <v>14</v>
      </c>
      <c r="C50" s="52">
        <f>'[22]BD'!$AI175</f>
        <v>127594.4</v>
      </c>
      <c r="D50" s="52">
        <f>'[21]BD'!$AC175</f>
        <v>175399.3</v>
      </c>
      <c r="E50" s="74">
        <f t="shared" si="11"/>
        <v>0.9814953846153845</v>
      </c>
      <c r="F50" s="74">
        <f t="shared" si="11"/>
        <v>0.9753270194465636</v>
      </c>
      <c r="G50" s="267">
        <f t="shared" si="10"/>
        <v>0.6168365168820911</v>
      </c>
      <c r="H50" s="238">
        <f t="shared" si="12"/>
        <v>0.9701492537313433</v>
      </c>
    </row>
    <row r="51" spans="2:8" ht="12">
      <c r="B51" s="149" t="s">
        <v>27</v>
      </c>
      <c r="C51" s="52">
        <f>'[22]BD'!$AI176</f>
        <v>666.4</v>
      </c>
      <c r="D51" s="52">
        <f>'[21]BD'!$AC176</f>
        <v>243.8</v>
      </c>
      <c r="E51" s="74">
        <f t="shared" si="11"/>
        <v>0.2897391304347826</v>
      </c>
      <c r="F51" s="74">
        <f t="shared" si="11"/>
        <v>0.34823596629052994</v>
      </c>
      <c r="G51" s="267">
        <f t="shared" si="10"/>
        <v>-5.849683585574733</v>
      </c>
      <c r="H51" s="238">
        <f t="shared" si="12"/>
        <v>0.5191873589164786</v>
      </c>
    </row>
    <row r="52" spans="2:8" ht="12">
      <c r="B52" s="149" t="s">
        <v>15</v>
      </c>
      <c r="C52" s="52">
        <f>'[22]BD'!$AI177</f>
        <v>64.6</v>
      </c>
      <c r="D52" s="52">
        <f>'[21]BD'!$AC177</f>
        <v>0</v>
      </c>
      <c r="E52" s="74">
        <f t="shared" si="11"/>
      </c>
      <c r="F52" s="74">
        <f t="shared" si="11"/>
        <v>0</v>
      </c>
      <c r="G52" s="267">
        <f t="shared" si="10"/>
      </c>
      <c r="H52" s="238" t="e">
        <f t="shared" si="12"/>
        <v>#DIV/0!</v>
      </c>
    </row>
    <row r="53" spans="2:8" ht="12">
      <c r="B53" s="149" t="s">
        <v>29</v>
      </c>
      <c r="C53" s="52">
        <f>'[22]BD'!$AI178</f>
        <v>0</v>
      </c>
      <c r="D53" s="52">
        <f>'[21]BD'!$AC178</f>
        <v>0</v>
      </c>
      <c r="E53" s="74">
        <f t="shared" si="11"/>
      </c>
      <c r="F53" s="74">
        <f t="shared" si="11"/>
      </c>
      <c r="G53" s="267">
        <f t="shared" si="10"/>
      </c>
      <c r="H53" s="238" t="e">
        <f t="shared" si="12"/>
        <v>#DIV/0!</v>
      </c>
    </row>
    <row r="54" spans="2:8" ht="12">
      <c r="B54" s="149" t="s">
        <v>16</v>
      </c>
      <c r="C54" s="52">
        <f>'[22]BD'!$AI179</f>
        <v>476.4</v>
      </c>
      <c r="D54" s="52">
        <f>'[21]BD'!$AC179</f>
        <v>707.1</v>
      </c>
      <c r="E54" s="74">
        <f t="shared" si="11"/>
      </c>
      <c r="F54" s="74">
        <f t="shared" si="11"/>
        <v>1</v>
      </c>
      <c r="G54" s="267">
        <f t="shared" si="10"/>
      </c>
      <c r="H54" s="238" t="e">
        <f t="shared" si="12"/>
        <v>#DIV/0!</v>
      </c>
    </row>
    <row r="55" spans="2:8" ht="12">
      <c r="B55" s="149" t="s">
        <v>17</v>
      </c>
      <c r="C55" s="52">
        <f>'[22]BD'!$AI180</f>
        <v>141666.6</v>
      </c>
      <c r="D55" s="52">
        <f>'[21]BD'!$AC180</f>
        <v>111015</v>
      </c>
      <c r="E55" s="74">
        <f t="shared" si="11"/>
        <v>0.866462385321101</v>
      </c>
      <c r="F55" s="74">
        <f t="shared" si="11"/>
        <v>0.7171224408324731</v>
      </c>
      <c r="G55" s="267">
        <f t="shared" si="10"/>
        <v>14.933994448862787</v>
      </c>
      <c r="H55" s="238">
        <f t="shared" si="12"/>
        <v>0.9828674481514879</v>
      </c>
    </row>
    <row r="56" spans="2:8" ht="12">
      <c r="B56" s="149" t="s">
        <v>18</v>
      </c>
      <c r="C56" s="89">
        <f>'[22]BD'!$AI181</f>
        <v>322161.7</v>
      </c>
      <c r="D56" s="52">
        <f>'[21]BD'!$AC181</f>
        <v>275267.7</v>
      </c>
      <c r="E56" s="74">
        <f t="shared" si="11"/>
        <v>0.7064949561403508</v>
      </c>
      <c r="F56" s="74">
        <f t="shared" si="11"/>
        <v>0.5206932217951856</v>
      </c>
      <c r="G56" s="267">
        <f t="shared" si="10"/>
        <v>18.580173434516524</v>
      </c>
      <c r="H56" s="238">
        <f t="shared" si="12"/>
        <v>0.9934640522875817</v>
      </c>
    </row>
    <row r="57" spans="2:8" ht="12">
      <c r="B57" s="149" t="s">
        <v>19</v>
      </c>
      <c r="C57" s="52">
        <f>'[22]BD'!$AI182</f>
        <v>11098.7</v>
      </c>
      <c r="D57" s="52">
        <f>'[21]BD'!$AC182</f>
        <v>15508.6</v>
      </c>
      <c r="E57" s="74">
        <f t="shared" si="11"/>
        <v>0.7399133333333334</v>
      </c>
      <c r="F57" s="74">
        <f t="shared" si="11"/>
        <v>0.5611880457241283</v>
      </c>
      <c r="G57" s="267">
        <f t="shared" si="10"/>
        <v>17.872528760920513</v>
      </c>
      <c r="H57" s="238">
        <f t="shared" si="12"/>
        <v>0.8675534991324465</v>
      </c>
    </row>
    <row r="58" spans="2:8" ht="12">
      <c r="B58" s="149" t="s">
        <v>20</v>
      </c>
      <c r="C58" s="52">
        <f>'[22]BD'!$AI183</f>
        <v>153508</v>
      </c>
      <c r="D58" s="52">
        <f>'[21]BD'!$AC183</f>
        <v>159639</v>
      </c>
      <c r="E58" s="74">
        <f t="shared" si="11"/>
        <v>0.9475802469135802</v>
      </c>
      <c r="F58" s="74">
        <f t="shared" si="11"/>
        <v>0.7849335477114157</v>
      </c>
      <c r="G58" s="267">
        <f t="shared" si="10"/>
        <v>16.264669920216456</v>
      </c>
      <c r="H58" s="238">
        <f t="shared" si="12"/>
        <v>0.9689864521338637</v>
      </c>
    </row>
    <row r="59" spans="2:8" ht="12">
      <c r="B59" s="149" t="s">
        <v>21</v>
      </c>
      <c r="C59" s="52">
        <f>'[22]BD'!$AI184</f>
        <v>191.1</v>
      </c>
      <c r="D59" s="52">
        <f>'[21]BD'!$AC184</f>
        <v>263.6</v>
      </c>
      <c r="E59" s="74">
        <f t="shared" si="11"/>
        <v>0.5164864864864864</v>
      </c>
      <c r="F59" s="74">
        <f t="shared" si="11"/>
        <v>0.2493614605997541</v>
      </c>
      <c r="G59" s="267">
        <f t="shared" si="10"/>
        <v>26.71250258867324</v>
      </c>
      <c r="H59" s="238">
        <f>IF(E28="","",(G28/E28))</f>
        <v>0.09167038303354641</v>
      </c>
    </row>
    <row r="60" spans="2:8" ht="12">
      <c r="B60" s="149" t="s">
        <v>30</v>
      </c>
      <c r="C60" s="52">
        <f>'[22]BD'!$AI185</f>
        <v>1213.2</v>
      </c>
      <c r="D60" s="52">
        <f>'[21]BD'!$AC185</f>
        <v>1500.2</v>
      </c>
      <c r="E60" s="74">
        <f t="shared" si="11"/>
        <v>0.75825</v>
      </c>
      <c r="F60" s="74">
        <f t="shared" si="11"/>
        <v>0.6600959211510539</v>
      </c>
      <c r="G60" s="267">
        <f t="shared" si="10"/>
        <v>9.815407884894611</v>
      </c>
      <c r="H60" s="238">
        <f>IF(E29="","",(G29/E29))</f>
        <v>0.5925925925925926</v>
      </c>
    </row>
    <row r="61" spans="2:8" ht="12">
      <c r="B61" s="149" t="s">
        <v>22</v>
      </c>
      <c r="C61" s="89">
        <f>'[22]BD'!$AI186</f>
        <v>226155.2</v>
      </c>
      <c r="D61" s="52">
        <f>'[21]BD'!$AC186</f>
        <v>251006.1</v>
      </c>
      <c r="E61" s="74">
        <f t="shared" si="11"/>
        <v>0.8076971428571429</v>
      </c>
      <c r="F61" s="74">
        <f t="shared" si="11"/>
        <v>0.618959527195459</v>
      </c>
      <c r="G61" s="267">
        <f t="shared" si="10"/>
        <v>18.87376156616839</v>
      </c>
      <c r="H61" s="238">
        <f t="shared" si="12"/>
        <v>0.9951274296213896</v>
      </c>
    </row>
    <row r="62" spans="2:8" ht="12">
      <c r="B62" s="149" t="s">
        <v>23</v>
      </c>
      <c r="C62" s="52">
        <f>'[22]BD'!$AI187</f>
        <v>173493.3</v>
      </c>
      <c r="D62" s="52">
        <f>'[21]BD'!$AC187</f>
        <v>233229.4</v>
      </c>
      <c r="E62" s="74">
        <f t="shared" si="11"/>
        <v>0.8674664999999999</v>
      </c>
      <c r="F62" s="74">
        <f t="shared" si="11"/>
        <v>0.8722622291120091</v>
      </c>
      <c r="G62" s="267">
        <f t="shared" si="10"/>
        <v>-0.4795729112009206</v>
      </c>
      <c r="H62" s="238">
        <f t="shared" si="12"/>
        <v>0.9615384615384616</v>
      </c>
    </row>
    <row r="63" spans="2:8" ht="12">
      <c r="B63" s="149"/>
      <c r="C63" s="52"/>
      <c r="D63" s="52"/>
      <c r="E63" s="268"/>
      <c r="F63" s="74">
        <f>IF(OR(H32="",H32=0),"",D63/H32)</f>
      </c>
      <c r="G63" s="267"/>
      <c r="H63" s="238"/>
    </row>
    <row r="64" spans="2:8" ht="12.75" thickBot="1">
      <c r="B64" s="269" t="s">
        <v>24</v>
      </c>
      <c r="C64" s="270">
        <f>IF(SUM(C43:C62)=0,"",SUM(C43:C62))</f>
        <v>1190287.6</v>
      </c>
      <c r="D64" s="270">
        <f>IF(SUM(D43:D62)=0,"",SUM(D43:D62))</f>
        <v>1265163.7999999998</v>
      </c>
      <c r="E64" s="271">
        <f>IF(OR(G33="",G33=0),"",C64/G33)</f>
        <v>0.8252304193792163</v>
      </c>
      <c r="F64" s="272">
        <f>IF(OR(H33="",H33=0),"",D64/H33)</f>
        <v>0.6951279869875702</v>
      </c>
      <c r="G64" s="273">
        <f t="shared" si="10"/>
        <v>13.010243239164609</v>
      </c>
      <c r="H64" s="274">
        <f>IF(E33="","",(G33/E33))</f>
        <v>0.9634405964799221</v>
      </c>
    </row>
    <row r="65" ht="10.5">
      <c r="C65" s="316"/>
    </row>
    <row r="69" ht="10.5">
      <c r="E69" s="317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6.66015625" style="120" customWidth="1"/>
    <col min="5" max="5" width="16.66015625" style="119" customWidth="1"/>
    <col min="6" max="6" width="14.16015625" style="119" customWidth="1"/>
    <col min="7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102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spans="1:6" ht="11.25" thickBot="1">
      <c r="A7" s="23">
        <v>1679</v>
      </c>
      <c r="F7" s="318"/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IF(ISERROR('[59]Récolte_N'!$F$14)=TRUE,"",'[59]Récolte_N'!$F$14)</f>
        <v>2045</v>
      </c>
      <c r="D12" s="188">
        <f aca="true" t="shared" si="0" ref="D12:D31">IF(OR(C12="",C12=0),"",(E12/C12)*10)</f>
        <v>44.25427872860635</v>
      </c>
      <c r="E12" s="189">
        <f>IF(ISERROR('[59]Récolte_N'!$H$14)=TRUE,"",'[59]Récolte_N'!$H$14)</f>
        <v>9050</v>
      </c>
      <c r="F12" s="189">
        <f>P12</f>
        <v>8075</v>
      </c>
      <c r="G12" s="190">
        <f>IF(ISERROR('[59]Récolte_N'!$I$14)=TRUE,"",'[59]Récolte_N'!$I$14)</f>
        <v>2425</v>
      </c>
      <c r="H12" s="190">
        <f>Q12</f>
        <v>2676.4</v>
      </c>
      <c r="I12" s="191">
        <f>IF(OR(H12=0,H12=""),"",(G12/H12)-1)</f>
        <v>-0.09393214766103719</v>
      </c>
      <c r="J12" s="192">
        <f>E12-G12</f>
        <v>6625</v>
      </c>
      <c r="K12" s="193">
        <f>P12-H12</f>
        <v>5398.6</v>
      </c>
      <c r="L12" s="296"/>
      <c r="M12" s="196" t="s">
        <v>8</v>
      </c>
      <c r="N12" s="188">
        <f>IF(ISERROR('[1]Récolte_N'!$F$14)=TRUE,"",'[1]Récolte_N'!$F$14)</f>
        <v>1855</v>
      </c>
      <c r="O12" s="188">
        <f aca="true" t="shared" si="1" ref="O12:O28">IF(OR(N12="",N12=0),"",(P12/N12)*10)</f>
        <v>43.530997304582215</v>
      </c>
      <c r="P12" s="189">
        <f>IF(ISERROR('[1]Récolte_N'!$H$14)=TRUE,"",'[1]Récolte_N'!$H$14)</f>
        <v>8075</v>
      </c>
      <c r="Q12" s="190">
        <f>'[21]AV'!$AI168</f>
        <v>2676.4</v>
      </c>
    </row>
    <row r="13" spans="1:17" ht="13.5" customHeight="1">
      <c r="A13" s="23">
        <v>7280</v>
      </c>
      <c r="B13" s="200" t="s">
        <v>31</v>
      </c>
      <c r="C13" s="188">
        <f>IF(ISERROR('[60]Récolte_N'!$F$14)=TRUE,"",'[60]Récolte_N'!$F$14)</f>
        <v>5650</v>
      </c>
      <c r="D13" s="188">
        <f t="shared" si="0"/>
        <v>37.47964601769911</v>
      </c>
      <c r="E13" s="189">
        <f>IF(ISERROR('[60]Récolte_N'!$H$14)=TRUE,"",'[60]Récolte_N'!$H$14)</f>
        <v>21176</v>
      </c>
      <c r="F13" s="189">
        <f>P13</f>
        <v>18385</v>
      </c>
      <c r="G13" s="190">
        <f>IF(ISERROR('[60]Récolte_N'!$I$14)=TRUE,"",'[60]Récolte_N'!$I$14)</f>
        <v>7500</v>
      </c>
      <c r="H13" s="190">
        <f>Q13</f>
        <v>6417.1</v>
      </c>
      <c r="I13" s="191">
        <f>IF(OR(H13=0,H13=""),"",(G13/H13)-1)</f>
        <v>0.16875224010846024</v>
      </c>
      <c r="J13" s="192">
        <f aca="true" t="shared" si="2" ref="J13:J31">E13-G13</f>
        <v>13676</v>
      </c>
      <c r="K13" s="193">
        <f>P13-H13</f>
        <v>11967.9</v>
      </c>
      <c r="L13" s="296"/>
      <c r="M13" s="203" t="s">
        <v>31</v>
      </c>
      <c r="N13" s="188">
        <f>IF(ISERROR('[2]Récolte_N'!$F$14)=TRUE,"",'[2]Récolte_N'!$F$14)</f>
        <v>5070</v>
      </c>
      <c r="O13" s="188">
        <f t="shared" si="1"/>
        <v>36.26232741617357</v>
      </c>
      <c r="P13" s="189">
        <f>IF(ISERROR('[2]Récolte_N'!$H$14)=TRUE,"",'[2]Récolte_N'!$H$14)</f>
        <v>18385</v>
      </c>
      <c r="Q13" s="190">
        <f>'[21]AV'!$AI169</f>
        <v>6417.1</v>
      </c>
    </row>
    <row r="14" spans="1:17" ht="13.5" customHeight="1">
      <c r="A14" s="23">
        <v>17376</v>
      </c>
      <c r="B14" s="200" t="s">
        <v>9</v>
      </c>
      <c r="C14" s="188">
        <f>IF(ISERROR('[61]Récolte_N'!$F$14)=TRUE,"",'[61]Récolte_N'!$F$14)</f>
        <v>13300</v>
      </c>
      <c r="D14" s="188">
        <f t="shared" si="0"/>
        <v>37.00751879699248</v>
      </c>
      <c r="E14" s="189">
        <f>IF(ISERROR('[61]Récolte_N'!$H$14)=TRUE,"",'[61]Récolte_N'!$H$14)</f>
        <v>49220</v>
      </c>
      <c r="F14" s="206">
        <f>P14</f>
        <v>40270</v>
      </c>
      <c r="G14" s="190">
        <f>IF(ISERROR('[61]Récolte_N'!$I$14)=TRUE,"",'[61]Récolte_N'!$I$14)</f>
        <v>25000</v>
      </c>
      <c r="H14" s="207">
        <f>Q14</f>
        <v>23037.9</v>
      </c>
      <c r="I14" s="191">
        <f aca="true" t="shared" si="3" ref="I14:I31">IF(OR(H14=0,H14=""),"",(G14/H14)-1)</f>
        <v>0.08516835301828718</v>
      </c>
      <c r="J14" s="192">
        <f t="shared" si="2"/>
        <v>24220</v>
      </c>
      <c r="K14" s="208">
        <f>P14-H14</f>
        <v>17232.1</v>
      </c>
      <c r="L14" s="296"/>
      <c r="M14" s="159" t="s">
        <v>9</v>
      </c>
      <c r="N14" s="188">
        <f>IF(ISERROR('[3]Récolte_N'!$F$14)=TRUE,"",'[3]Récolte_N'!$F$14)</f>
        <v>11100</v>
      </c>
      <c r="O14" s="188">
        <f t="shared" si="1"/>
        <v>36.27927927927928</v>
      </c>
      <c r="P14" s="189">
        <f>IF(ISERROR('[3]Récolte_N'!$H$14)=TRUE,"",'[3]Récolte_N'!$H$14)</f>
        <v>40270</v>
      </c>
      <c r="Q14" s="190">
        <f>'[21]AV'!$AI170</f>
        <v>23037.9</v>
      </c>
    </row>
    <row r="15" spans="1:17" ht="13.5" customHeight="1">
      <c r="A15" s="23">
        <v>26391</v>
      </c>
      <c r="B15" s="200" t="s">
        <v>28</v>
      </c>
      <c r="C15" s="188">
        <f>IF(ISERROR('[62]Récolte_N'!$F$14)=TRUE,"",'[62]Récolte_N'!$F$14)</f>
        <v>1920</v>
      </c>
      <c r="D15" s="188">
        <f>IF(OR(C15="",C15=0),"",(E15/C15)*10)</f>
        <v>40</v>
      </c>
      <c r="E15" s="189">
        <f>IF(ISERROR('[62]Récolte_N'!$H$14)=TRUE,"",'[62]Récolte_N'!$H$14)</f>
        <v>7680</v>
      </c>
      <c r="F15" s="206">
        <f aca="true" t="shared" si="4" ref="F15:F30">P15</f>
        <v>6200</v>
      </c>
      <c r="G15" s="190">
        <f>IF(ISERROR('[62]Récolte_N'!$I$14)=TRUE,"",'[62]Récolte_N'!$I$14)</f>
        <v>3210</v>
      </c>
      <c r="H15" s="207">
        <f aca="true" t="shared" si="5" ref="H15:H30">Q15</f>
        <v>2244.7</v>
      </c>
      <c r="I15" s="191">
        <f t="shared" si="3"/>
        <v>0.43003519401256307</v>
      </c>
      <c r="J15" s="192">
        <f t="shared" si="2"/>
        <v>4470</v>
      </c>
      <c r="K15" s="208">
        <f aca="true" t="shared" si="6" ref="K15:K30">P15-H15</f>
        <v>3955.3</v>
      </c>
      <c r="L15" s="296"/>
      <c r="M15" s="159" t="s">
        <v>28</v>
      </c>
      <c r="N15" s="188">
        <f>IF(ISERROR('[4]Récolte_N'!$F$14)=TRUE,"",'[4]Récolte_N'!$F$14)</f>
        <v>1550</v>
      </c>
      <c r="O15" s="188">
        <f t="shared" si="1"/>
        <v>40</v>
      </c>
      <c r="P15" s="189">
        <f>IF(ISERROR('[4]Récolte_N'!$H$14)=TRUE,"",'[4]Récolte_N'!$H$14)</f>
        <v>6200</v>
      </c>
      <c r="Q15" s="190">
        <f>'[21]AV'!$AI171</f>
        <v>2244.7</v>
      </c>
    </row>
    <row r="16" spans="1:17" ht="13.5" customHeight="1">
      <c r="A16" s="23">
        <v>19136</v>
      </c>
      <c r="B16" s="200" t="s">
        <v>10</v>
      </c>
      <c r="C16" s="188">
        <f>IF(ISERROR('[63]Récolte_N'!$F$14)=TRUE,"",'[63]Récolte_N'!$F$14)</f>
        <v>3000</v>
      </c>
      <c r="D16" s="188">
        <f t="shared" si="0"/>
        <v>55</v>
      </c>
      <c r="E16" s="189">
        <f>IF(ISERROR('[63]Récolte_N'!$H$14)=TRUE,"",'[63]Récolte_N'!$H$14)</f>
        <v>16500</v>
      </c>
      <c r="F16" s="206">
        <f t="shared" si="4"/>
        <v>24700</v>
      </c>
      <c r="G16" s="190">
        <f>IF(ISERROR('[63]Récolte_N'!$I$14)=TRUE,"",'[63]Récolte_N'!$I$14)</f>
        <v>8000</v>
      </c>
      <c r="H16" s="207">
        <f t="shared" si="5"/>
        <v>13417</v>
      </c>
      <c r="I16" s="191">
        <f t="shared" si="3"/>
        <v>-0.4037415219497652</v>
      </c>
      <c r="J16" s="192">
        <f t="shared" si="2"/>
        <v>8500</v>
      </c>
      <c r="K16" s="208">
        <f t="shared" si="6"/>
        <v>11283</v>
      </c>
      <c r="L16" s="296"/>
      <c r="M16" s="159" t="s">
        <v>10</v>
      </c>
      <c r="N16" s="188">
        <f>IF(ISERROR('[5]Récolte_N'!$F$14)=TRUE,"",'[5]Récolte_N'!$F$14)</f>
        <v>3800</v>
      </c>
      <c r="O16" s="188">
        <f t="shared" si="1"/>
        <v>65</v>
      </c>
      <c r="P16" s="189">
        <f>IF(ISERROR('[5]Récolte_N'!$H$14)=TRUE,"",'[5]Récolte_N'!$H$14)</f>
        <v>24700</v>
      </c>
      <c r="Q16" s="190">
        <f>'[21]AV'!$AI172</f>
        <v>13417</v>
      </c>
    </row>
    <row r="17" spans="1:17" ht="13.5" customHeight="1">
      <c r="A17" s="23">
        <v>1790</v>
      </c>
      <c r="B17" s="200" t="s">
        <v>11</v>
      </c>
      <c r="C17" s="188">
        <f>IF(ISERROR('[64]Récolte_N'!$F$14)=TRUE,"",'[64]Récolte_N'!$F$14)</f>
        <v>4300</v>
      </c>
      <c r="D17" s="188">
        <f t="shared" si="0"/>
        <v>60.46511627906977</v>
      </c>
      <c r="E17" s="189">
        <f>IF(ISERROR('[64]Récolte_N'!$H$14)=TRUE,"",'[64]Récolte_N'!$H$14)</f>
        <v>26000</v>
      </c>
      <c r="F17" s="206">
        <f t="shared" si="4"/>
        <v>24800</v>
      </c>
      <c r="G17" s="190">
        <f>IF(ISERROR('[64]Récolte_N'!$I$14)=TRUE,"",'[64]Récolte_N'!$I$14)</f>
        <v>21000</v>
      </c>
      <c r="H17" s="207">
        <f t="shared" si="5"/>
        <v>20764.1</v>
      </c>
      <c r="I17" s="191">
        <f t="shared" si="3"/>
        <v>0.011360954724741301</v>
      </c>
      <c r="J17" s="192">
        <f t="shared" si="2"/>
        <v>5000</v>
      </c>
      <c r="K17" s="208">
        <f t="shared" si="6"/>
        <v>4035.9000000000015</v>
      </c>
      <c r="L17" s="296"/>
      <c r="M17" s="159" t="s">
        <v>11</v>
      </c>
      <c r="N17" s="188">
        <f>IF(ISERROR('[6]Récolte_N'!$F$14)=TRUE,"",'[6]Récolte_N'!$F$14)</f>
        <v>4000</v>
      </c>
      <c r="O17" s="188">
        <f t="shared" si="1"/>
        <v>62</v>
      </c>
      <c r="P17" s="189">
        <f>IF(ISERROR('[6]Récolte_N'!$H$14)=TRUE,"",'[6]Récolte_N'!$H$14)</f>
        <v>24800</v>
      </c>
      <c r="Q17" s="190">
        <f>'[21]AV'!$AI173</f>
        <v>20764.1</v>
      </c>
    </row>
    <row r="18" spans="1:17" ht="13.5" customHeight="1">
      <c r="A18" s="23" t="s">
        <v>13</v>
      </c>
      <c r="B18" s="200" t="s">
        <v>12</v>
      </c>
      <c r="C18" s="188">
        <f>IF(ISERROR('[65]Récolte_N'!$F$14)=TRUE,"",'[65]Récolte_N'!$F$14)</f>
        <v>2560</v>
      </c>
      <c r="D18" s="188">
        <f t="shared" si="0"/>
        <v>35.0390625</v>
      </c>
      <c r="E18" s="189">
        <f>IF(ISERROR('[65]Récolte_N'!$H$14)=TRUE,"",'[65]Récolte_N'!$H$14)</f>
        <v>8970</v>
      </c>
      <c r="F18" s="206">
        <f t="shared" si="4"/>
        <v>8160</v>
      </c>
      <c r="G18" s="190">
        <f>IF(ISERROR('[65]Récolte_N'!$I$14)=TRUE,"",'[65]Récolte_N'!$I$14)</f>
        <v>6000</v>
      </c>
      <c r="H18" s="207">
        <f t="shared" si="5"/>
        <v>3313.5</v>
      </c>
      <c r="I18" s="191">
        <f t="shared" si="3"/>
        <v>0.8107741059302851</v>
      </c>
      <c r="J18" s="192">
        <f t="shared" si="2"/>
        <v>2970</v>
      </c>
      <c r="K18" s="208">
        <f t="shared" si="6"/>
        <v>4846.5</v>
      </c>
      <c r="L18" s="296"/>
      <c r="M18" s="159" t="s">
        <v>12</v>
      </c>
      <c r="N18" s="188">
        <f>IF(ISERROR('[7]Récolte_N'!$F$14)=TRUE,"",'[7]Récolte_N'!$F$14)</f>
        <v>2320</v>
      </c>
      <c r="O18" s="188">
        <f t="shared" si="1"/>
        <v>35.172413793103445</v>
      </c>
      <c r="P18" s="189">
        <f>IF(ISERROR('[7]Récolte_N'!$H$14)=TRUE,"",'[7]Récolte_N'!$H$14)</f>
        <v>8160</v>
      </c>
      <c r="Q18" s="190">
        <f>'[21]AV'!$AI174</f>
        <v>3313.5</v>
      </c>
    </row>
    <row r="19" spans="1:17" ht="13.5" customHeight="1">
      <c r="A19" s="23" t="s">
        <v>13</v>
      </c>
      <c r="B19" s="200" t="s">
        <v>14</v>
      </c>
      <c r="C19" s="188">
        <f>IF(ISERROR('[66]Récolte_N'!$F$14)=TRUE,"",'[66]Récolte_N'!$F$14)</f>
        <v>1500</v>
      </c>
      <c r="D19" s="188">
        <f t="shared" si="0"/>
        <v>24.333333333333332</v>
      </c>
      <c r="E19" s="189">
        <f>IF(ISERROR('[66]Récolte_N'!$H$14)=TRUE,"",'[66]Récolte_N'!$H$14)</f>
        <v>3650</v>
      </c>
      <c r="F19" s="206">
        <f t="shared" si="4"/>
        <v>4075</v>
      </c>
      <c r="G19" s="190">
        <f>IF(ISERROR('[66]Récolte_N'!$I$14)=TRUE,"",'[66]Récolte_N'!$I$14)</f>
        <v>350</v>
      </c>
      <c r="H19" s="207">
        <f t="shared" si="5"/>
        <v>314.3</v>
      </c>
      <c r="I19" s="191">
        <f t="shared" si="3"/>
        <v>0.11358574610244987</v>
      </c>
      <c r="J19" s="192">
        <f t="shared" si="2"/>
        <v>3300</v>
      </c>
      <c r="K19" s="208">
        <f t="shared" si="6"/>
        <v>3760.7</v>
      </c>
      <c r="L19" s="296"/>
      <c r="M19" s="159" t="s">
        <v>14</v>
      </c>
      <c r="N19" s="188">
        <f>IF(ISERROR('[8]Récolte_N'!$F$14)=TRUE,"",'[8]Récolte_N'!$F$14)</f>
        <v>1650</v>
      </c>
      <c r="O19" s="188">
        <f t="shared" si="1"/>
        <v>24.696969696969695</v>
      </c>
      <c r="P19" s="189">
        <f>IF(ISERROR('[8]Récolte_N'!$H$14)=TRUE,"",'[8]Récolte_N'!$H$14)</f>
        <v>4075</v>
      </c>
      <c r="Q19" s="190">
        <f>'[21]AV'!$AI175</f>
        <v>314.3</v>
      </c>
    </row>
    <row r="20" spans="1:17" ht="13.5" customHeight="1">
      <c r="A20" s="23" t="s">
        <v>13</v>
      </c>
      <c r="B20" s="200" t="s">
        <v>27</v>
      </c>
      <c r="C20" s="188">
        <f>IF(ISERROR('[67]Récolte_N'!$F$14)=TRUE,"",'[67]Récolte_N'!$F$14)</f>
        <v>6140</v>
      </c>
      <c r="D20" s="188">
        <f>IF(OR(C20="",C20=0),"",(E20/C20)*10)</f>
        <v>49.6742671009772</v>
      </c>
      <c r="E20" s="189">
        <f>IF(ISERROR('[67]Récolte_N'!$H$14)=TRUE,"",'[67]Récolte_N'!$H$14)</f>
        <v>30500</v>
      </c>
      <c r="F20" s="206">
        <f t="shared" si="4"/>
        <v>31788</v>
      </c>
      <c r="G20" s="190">
        <f>IF(ISERROR('[67]Récolte_N'!$I$14)=TRUE,"",'[67]Récolte_N'!$I$14)</f>
        <v>23500</v>
      </c>
      <c r="H20" s="207">
        <f t="shared" si="5"/>
        <v>21636.9</v>
      </c>
      <c r="I20" s="191">
        <f t="shared" si="3"/>
        <v>0.08610752926713161</v>
      </c>
      <c r="J20" s="192">
        <f t="shared" si="2"/>
        <v>7000</v>
      </c>
      <c r="K20" s="208">
        <f t="shared" si="6"/>
        <v>10151.099999999999</v>
      </c>
      <c r="L20" s="296"/>
      <c r="M20" s="159" t="s">
        <v>27</v>
      </c>
      <c r="N20" s="188">
        <f>IF(ISERROR('[9]Récolte_N'!$F$14)=TRUE,"",'[9]Récolte_N'!$F$14)</f>
        <v>6000</v>
      </c>
      <c r="O20" s="188">
        <f t="shared" si="1"/>
        <v>52.980000000000004</v>
      </c>
      <c r="P20" s="189">
        <f>IF(ISERROR('[9]Récolte_N'!$H$14)=TRUE,"",'[9]Récolte_N'!$H$14)</f>
        <v>31788</v>
      </c>
      <c r="Q20" s="190">
        <f>'[21]AV'!$AI176</f>
        <v>21636.9</v>
      </c>
    </row>
    <row r="21" spans="1:17" ht="13.5" customHeight="1">
      <c r="A21" s="23" t="s">
        <v>13</v>
      </c>
      <c r="B21" s="200" t="s">
        <v>15</v>
      </c>
      <c r="C21" s="188">
        <f>IF(ISERROR('[68]Récolte_N'!$F$14)=TRUE,"",'[68]Récolte_N'!$F$14)</f>
        <v>5190</v>
      </c>
      <c r="D21" s="188">
        <f>IF(OR(C21="",C21=0),"",(E21/C21)*10)</f>
        <v>39.4990366088632</v>
      </c>
      <c r="E21" s="189">
        <f>IF(ISERROR('[68]Récolte_N'!$H$14)=TRUE,"",'[68]Récolte_N'!$H$14)</f>
        <v>20500</v>
      </c>
      <c r="F21" s="206">
        <f t="shared" si="4"/>
        <v>15900</v>
      </c>
      <c r="G21" s="190">
        <f>IF(ISERROR('[68]Récolte_N'!$I$14)=TRUE,"",'[68]Récolte_N'!$I$14)</f>
        <v>7000</v>
      </c>
      <c r="H21" s="207">
        <f t="shared" si="5"/>
        <v>6779.1</v>
      </c>
      <c r="I21" s="191">
        <f t="shared" si="3"/>
        <v>0.03258544644569339</v>
      </c>
      <c r="J21" s="192">
        <f t="shared" si="2"/>
        <v>13500</v>
      </c>
      <c r="K21" s="208">
        <f t="shared" si="6"/>
        <v>9120.9</v>
      </c>
      <c r="L21" s="296"/>
      <c r="M21" s="159" t="s">
        <v>15</v>
      </c>
      <c r="N21" s="188">
        <f>IF(ISERROR('[10]Récolte_N'!$F$14)=TRUE,"",'[10]Récolte_N'!$F$14)</f>
        <v>4290</v>
      </c>
      <c r="O21" s="188">
        <f t="shared" si="1"/>
        <v>37.06293706293706</v>
      </c>
      <c r="P21" s="189">
        <f>IF(ISERROR('[10]Récolte_N'!$H$14)=TRUE,"",'[10]Récolte_N'!$H$14)</f>
        <v>15900</v>
      </c>
      <c r="Q21" s="190">
        <f>'[21]AV'!$AI177</f>
        <v>6779.1</v>
      </c>
    </row>
    <row r="22" spans="1:17" ht="13.5" customHeight="1">
      <c r="A22" s="23" t="s">
        <v>13</v>
      </c>
      <c r="B22" s="200" t="s">
        <v>29</v>
      </c>
      <c r="C22" s="188">
        <f>IF(ISERROR('[69]Récolte_N'!$F$14)=TRUE,"",'[69]Récolte_N'!$F$14)</f>
        <v>720</v>
      </c>
      <c r="D22" s="188">
        <f>IF(OR(C22="",C22=0),"",(E22/C22)*10)</f>
        <v>41.66666666666667</v>
      </c>
      <c r="E22" s="189">
        <f>IF(ISERROR('[69]Récolte_N'!$H$14)=TRUE,"",'[69]Récolte_N'!$H$14)</f>
        <v>3000</v>
      </c>
      <c r="F22" s="206">
        <f t="shared" si="4"/>
        <v>2700</v>
      </c>
      <c r="G22" s="190">
        <f>IF(ISERROR('[69]Récolte_N'!$I$14)=TRUE,"",'[69]Récolte_N'!$I$14)</f>
        <v>700</v>
      </c>
      <c r="H22" s="207">
        <f t="shared" si="5"/>
        <v>480.2</v>
      </c>
      <c r="I22" s="191">
        <f t="shared" si="3"/>
        <v>0.457725947521866</v>
      </c>
      <c r="J22" s="192">
        <f t="shared" si="2"/>
        <v>2300</v>
      </c>
      <c r="K22" s="208">
        <f t="shared" si="6"/>
        <v>2219.8</v>
      </c>
      <c r="L22" s="296"/>
      <c r="M22" s="159" t="s">
        <v>29</v>
      </c>
      <c r="N22" s="188">
        <f>IF(ISERROR('[11]Récolte_N'!$F$14)=TRUE,"",'[11]Récolte_N'!$F$14)</f>
        <v>600</v>
      </c>
      <c r="O22" s="188">
        <f t="shared" si="1"/>
        <v>45</v>
      </c>
      <c r="P22" s="189">
        <f>IF(ISERROR('[11]Récolte_N'!$H$14)=TRUE,"",'[11]Récolte_N'!$H$14)</f>
        <v>2700</v>
      </c>
      <c r="Q22" s="190">
        <f>'[21]AV'!$AI178</f>
        <v>480.2</v>
      </c>
    </row>
    <row r="23" spans="1:17" ht="13.5" customHeight="1">
      <c r="A23" s="23" t="s">
        <v>13</v>
      </c>
      <c r="B23" s="200" t="s">
        <v>16</v>
      </c>
      <c r="C23" s="188">
        <f>IF(ISERROR('[70]Récolte_N'!$F$14)=TRUE,"",'[70]Récolte_N'!$F$14)</f>
        <v>10860</v>
      </c>
      <c r="D23" s="188">
        <f t="shared" si="0"/>
        <v>54.99963167587477</v>
      </c>
      <c r="E23" s="189">
        <f>IF(ISERROR('[70]Récolte_N'!$H$14)=TRUE,"",'[70]Récolte_N'!$H$14)</f>
        <v>59729.6</v>
      </c>
      <c r="F23" s="206">
        <f t="shared" si="4"/>
        <v>61010.5</v>
      </c>
      <c r="G23" s="190">
        <f>IF(ISERROR('[70]Récolte_N'!$I$14)=TRUE,"",'[70]Récolte_N'!$I$14)</f>
        <v>35694</v>
      </c>
      <c r="H23" s="207">
        <f t="shared" si="5"/>
        <v>39673.8</v>
      </c>
      <c r="I23" s="191">
        <f t="shared" si="3"/>
        <v>-0.10031305294678106</v>
      </c>
      <c r="J23" s="192">
        <f t="shared" si="2"/>
        <v>24035.6</v>
      </c>
      <c r="K23" s="208">
        <f t="shared" si="6"/>
        <v>21336.699999999997</v>
      </c>
      <c r="L23" s="296"/>
      <c r="M23" s="159" t="s">
        <v>16</v>
      </c>
      <c r="N23" s="188">
        <f>IF(ISERROR('[12]Récolte_N'!$F$14)=TRUE,"",'[12]Récolte_N'!$F$14)</f>
        <v>10790</v>
      </c>
      <c r="O23" s="188">
        <f t="shared" si="1"/>
        <v>56.54355885078776</v>
      </c>
      <c r="P23" s="189">
        <f>IF(ISERROR('[12]Récolte_N'!$H$14)=TRUE,"",'[12]Récolte_N'!$H$14)</f>
        <v>61010.5</v>
      </c>
      <c r="Q23" s="190">
        <f>'[21]AV'!$AI179</f>
        <v>39673.8</v>
      </c>
    </row>
    <row r="24" spans="1:17" ht="13.5" customHeight="1">
      <c r="A24" s="23" t="s">
        <v>13</v>
      </c>
      <c r="B24" s="200" t="s">
        <v>17</v>
      </c>
      <c r="C24" s="188">
        <f>IF(ISERROR('[71]Récolte_N'!$F$14)=TRUE,"",'[71]Récolte_N'!$F$14)</f>
        <v>5235</v>
      </c>
      <c r="D24" s="188">
        <f t="shared" si="0"/>
        <v>54.63228271251194</v>
      </c>
      <c r="E24" s="189">
        <f>IF(ISERROR('[71]Récolte_N'!$H$14)=TRUE,"",'[71]Récolte_N'!$H$14)</f>
        <v>28600</v>
      </c>
      <c r="F24" s="206">
        <f t="shared" si="4"/>
        <v>27155</v>
      </c>
      <c r="G24" s="190">
        <f>IF(ISERROR('[71]Récolte_N'!$I$14)=TRUE,"",'[71]Récolte_N'!$I$14)</f>
        <v>12800</v>
      </c>
      <c r="H24" s="207">
        <f t="shared" si="5"/>
        <v>14547.3</v>
      </c>
      <c r="I24" s="191">
        <f t="shared" si="3"/>
        <v>-0.12011163583620321</v>
      </c>
      <c r="J24" s="192">
        <f t="shared" si="2"/>
        <v>15800</v>
      </c>
      <c r="K24" s="208">
        <f t="shared" si="6"/>
        <v>12607.7</v>
      </c>
      <c r="L24" s="296"/>
      <c r="M24" s="159" t="s">
        <v>17</v>
      </c>
      <c r="N24" s="188">
        <f>IF(ISERROR('[13]Récolte_N'!$F$14)=TRUE,"",'[13]Récolte_N'!$F$14)</f>
        <v>5320</v>
      </c>
      <c r="O24" s="188">
        <f t="shared" si="1"/>
        <v>51.04323308270676</v>
      </c>
      <c r="P24" s="189">
        <f>IF(ISERROR('[13]Récolte_N'!$H$14)=TRUE,"",'[13]Récolte_N'!$H$14)</f>
        <v>27155</v>
      </c>
      <c r="Q24" s="190">
        <f>'[21]AV'!$AI180</f>
        <v>14547.3</v>
      </c>
    </row>
    <row r="25" spans="1:17" ht="13.5" customHeight="1">
      <c r="A25" s="23" t="s">
        <v>13</v>
      </c>
      <c r="B25" s="200" t="s">
        <v>18</v>
      </c>
      <c r="C25" s="188">
        <f>IF(ISERROR('[72]Récolte_N'!$F$14)=TRUE,"",'[72]Récolte_N'!$F$14)</f>
        <v>11100</v>
      </c>
      <c r="D25" s="188">
        <f t="shared" si="0"/>
        <v>49.54954954954955</v>
      </c>
      <c r="E25" s="189">
        <f>IF(ISERROR('[72]Récolte_N'!$H$14)=TRUE,"",'[72]Récolte_N'!$H$14)</f>
        <v>55000</v>
      </c>
      <c r="F25" s="206">
        <f t="shared" si="4"/>
        <v>53500</v>
      </c>
      <c r="G25" s="190">
        <f>IF(ISERROR('[72]Récolte_N'!$I$14)=TRUE,"",'[72]Récolte_N'!$I$14)</f>
        <v>31000</v>
      </c>
      <c r="H25" s="207">
        <f t="shared" si="5"/>
        <v>30779.9</v>
      </c>
      <c r="I25" s="191">
        <f t="shared" si="3"/>
        <v>0.007150770470339296</v>
      </c>
      <c r="J25" s="192">
        <f t="shared" si="2"/>
        <v>24000</v>
      </c>
      <c r="K25" s="208">
        <f t="shared" si="6"/>
        <v>22720.1</v>
      </c>
      <c r="L25" s="296"/>
      <c r="M25" s="159" t="s">
        <v>18</v>
      </c>
      <c r="N25" s="188">
        <f>IF(ISERROR('[14]Récolte_N'!$F$14)=TRUE,"",'[14]Récolte_N'!$F$14)</f>
        <v>11000</v>
      </c>
      <c r="O25" s="188">
        <f t="shared" si="1"/>
        <v>48.63636363636363</v>
      </c>
      <c r="P25" s="189">
        <f>IF(ISERROR('[14]Récolte_N'!$H$14)=TRUE,"",'[14]Récolte_N'!$H$14)</f>
        <v>53500</v>
      </c>
      <c r="Q25" s="190">
        <f>'[21]AV'!$AI181</f>
        <v>30779.9</v>
      </c>
    </row>
    <row r="26" spans="1:17" ht="13.5" customHeight="1">
      <c r="A26" s="23" t="s">
        <v>13</v>
      </c>
      <c r="B26" s="200" t="s">
        <v>19</v>
      </c>
      <c r="C26" s="188">
        <f>IF(ISERROR('[73]Récolte_N'!$F$14)=TRUE,"",'[73]Récolte_N'!$F$14)</f>
        <v>2450</v>
      </c>
      <c r="D26" s="188">
        <f t="shared" si="0"/>
        <v>65</v>
      </c>
      <c r="E26" s="189">
        <f>IF(ISERROR('[73]Récolte_N'!$H$14)=TRUE,"",'[73]Récolte_N'!$H$14)</f>
        <v>15925</v>
      </c>
      <c r="F26" s="206">
        <f t="shared" si="4"/>
        <v>14880</v>
      </c>
      <c r="G26" s="190">
        <f>IF(ISERROR('[73]Récolte_N'!$I$14)=TRUE,"",'[73]Récolte_N'!$I$14)</f>
        <v>12700</v>
      </c>
      <c r="H26" s="207">
        <f t="shared" si="5"/>
        <v>11571.4</v>
      </c>
      <c r="I26" s="191">
        <f t="shared" si="3"/>
        <v>0.09753357415697317</v>
      </c>
      <c r="J26" s="192">
        <f t="shared" si="2"/>
        <v>3225</v>
      </c>
      <c r="K26" s="208">
        <f t="shared" si="6"/>
        <v>3308.6000000000004</v>
      </c>
      <c r="L26" s="296"/>
      <c r="M26" s="159" t="s">
        <v>19</v>
      </c>
      <c r="N26" s="188">
        <f>IF(ISERROR('[15]Récolte_N'!$F$14)=TRUE,"",'[15]Récolte_N'!$F$14)</f>
        <v>2480</v>
      </c>
      <c r="O26" s="188">
        <f t="shared" si="1"/>
        <v>60</v>
      </c>
      <c r="P26" s="189">
        <f>IF(ISERROR('[15]Récolte_N'!$H$14)=TRUE,"",'[15]Récolte_N'!$H$14)</f>
        <v>14880</v>
      </c>
      <c r="Q26" s="190">
        <f>'[21]AV'!$AI182</f>
        <v>11571.4</v>
      </c>
    </row>
    <row r="27" spans="1:17" ht="13.5" customHeight="1">
      <c r="A27" s="23" t="s">
        <v>13</v>
      </c>
      <c r="B27" s="200" t="s">
        <v>20</v>
      </c>
      <c r="C27" s="188">
        <f>IF(ISERROR('[74]Récolte_N'!$F$14)=TRUE,"",'[74]Récolte_N'!$F$14)</f>
        <v>5050</v>
      </c>
      <c r="D27" s="188">
        <f t="shared" si="0"/>
        <v>41.360396039603955</v>
      </c>
      <c r="E27" s="189">
        <f>IF(ISERROR('[74]Récolte_N'!$H$14)=TRUE,"",'[74]Récolte_N'!$H$14)</f>
        <v>20887</v>
      </c>
      <c r="F27" s="206">
        <f t="shared" si="4"/>
        <v>16518</v>
      </c>
      <c r="G27" s="190">
        <f>IF(ISERROR('[74]Récolte_N'!$I$14)=TRUE,"",'[74]Récolte_N'!$I$14)</f>
        <v>7200</v>
      </c>
      <c r="H27" s="207">
        <f t="shared" si="5"/>
        <v>6217.7</v>
      </c>
      <c r="I27" s="191">
        <f t="shared" si="3"/>
        <v>0.15798446370844532</v>
      </c>
      <c r="J27" s="192">
        <f t="shared" si="2"/>
        <v>13687</v>
      </c>
      <c r="K27" s="208">
        <f t="shared" si="6"/>
        <v>10300.3</v>
      </c>
      <c r="L27" s="296"/>
      <c r="M27" s="159" t="s">
        <v>20</v>
      </c>
      <c r="N27" s="188">
        <f>IF(ISERROR('[16]Récolte_N'!$F$14)=TRUE,"",'[16]Récolte_N'!$F$14)</f>
        <v>4550</v>
      </c>
      <c r="O27" s="188">
        <f t="shared" si="1"/>
        <v>36.3032967032967</v>
      </c>
      <c r="P27" s="189">
        <f>IF(ISERROR('[16]Récolte_N'!$H$14)=TRUE,"",'[16]Récolte_N'!$H$14)</f>
        <v>16518</v>
      </c>
      <c r="Q27" s="190">
        <f>'[21]AV'!$AI183</f>
        <v>6217.7</v>
      </c>
    </row>
    <row r="28" spans="1:17" ht="13.5" customHeight="1">
      <c r="A28" s="23" t="s">
        <v>13</v>
      </c>
      <c r="B28" s="200" t="s">
        <v>21</v>
      </c>
      <c r="C28" s="188">
        <f>IF(ISERROR('[75]Récolte_N'!$F$14)=TRUE,"",'[75]Récolte_N'!$F$14)</f>
        <v>1520</v>
      </c>
      <c r="D28" s="188">
        <f t="shared" si="0"/>
        <v>53.47</v>
      </c>
      <c r="E28" s="189">
        <f>IF(ISERROR('[75]Récolte_N'!$H$14)=TRUE,"",'[75]Récolte_N'!$H$14)</f>
        <v>8127.44</v>
      </c>
      <c r="F28" s="206">
        <f t="shared" si="4"/>
        <v>13392</v>
      </c>
      <c r="G28" s="190">
        <f>IF(ISERROR('[75]Récolte_N'!$I$14)=TRUE,"",'[75]Récolte_N'!$I$14)</f>
        <v>4300</v>
      </c>
      <c r="H28" s="207">
        <f t="shared" si="5"/>
        <v>6816.7</v>
      </c>
      <c r="I28" s="191">
        <f t="shared" si="3"/>
        <v>-0.3691962386491997</v>
      </c>
      <c r="J28" s="192">
        <f t="shared" si="2"/>
        <v>3827.4399999999996</v>
      </c>
      <c r="K28" s="208">
        <f t="shared" si="6"/>
        <v>6575.3</v>
      </c>
      <c r="L28" s="296"/>
      <c r="M28" s="159" t="s">
        <v>21</v>
      </c>
      <c r="N28" s="188">
        <f>IF(ISERROR('[17]Récolte_N'!$F$14)=TRUE,"",'[17]Récolte_N'!$F$14)</f>
        <v>2400</v>
      </c>
      <c r="O28" s="188">
        <f t="shared" si="1"/>
        <v>55.8</v>
      </c>
      <c r="P28" s="189">
        <f>IF(ISERROR('[17]Récolte_N'!$H$14)=TRUE,"",'[17]Récolte_N'!$H$14)</f>
        <v>13392</v>
      </c>
      <c r="Q28" s="190">
        <f>'[21]AV'!$AI184</f>
        <v>6816.7</v>
      </c>
    </row>
    <row r="29" spans="2:17" ht="12.75">
      <c r="B29" s="200" t="s">
        <v>30</v>
      </c>
      <c r="C29" s="188">
        <f>IF(ISERROR('[76]Récolte_N'!$F$14)=TRUE,"",'[76]Récolte_N'!$F$14)</f>
        <v>7200</v>
      </c>
      <c r="D29" s="188">
        <f>IF(OR(C29="",C29=0),"",(E29/C29)*10)</f>
        <v>59.833333333333336</v>
      </c>
      <c r="E29" s="189">
        <f>IF(ISERROR('[76]Récolte_N'!$H$14)=TRUE,"",'[76]Récolte_N'!$H$14)</f>
        <v>43080</v>
      </c>
      <c r="F29" s="206">
        <f t="shared" si="4"/>
        <v>44810</v>
      </c>
      <c r="G29" s="190">
        <f>IF(ISERROR('[76]Récolte_N'!$I$14)=TRUE,"",'[76]Récolte_N'!$I$14)</f>
        <v>28800</v>
      </c>
      <c r="H29" s="207">
        <f t="shared" si="5"/>
        <v>30790.8</v>
      </c>
      <c r="I29" s="191">
        <f t="shared" si="3"/>
        <v>-0.064655676370864</v>
      </c>
      <c r="J29" s="192">
        <f t="shared" si="2"/>
        <v>14280</v>
      </c>
      <c r="K29" s="208">
        <f t="shared" si="6"/>
        <v>14019.2</v>
      </c>
      <c r="M29" s="159" t="s">
        <v>30</v>
      </c>
      <c r="N29" s="188">
        <f>IF(ISERROR('[18]Récolte_N'!$F$14)=TRUE,"",'[18]Récolte_N'!$F$14)</f>
        <v>7850</v>
      </c>
      <c r="O29" s="188">
        <f>IF(OR(N29="",N29=0),"",(P29/N29)*10)</f>
        <v>57.0828025477707</v>
      </c>
      <c r="P29" s="189">
        <f>IF(ISERROR('[18]Récolte_N'!$H$14)=TRUE,"",'[18]Récolte_N'!$H$14)</f>
        <v>44810</v>
      </c>
      <c r="Q29" s="190">
        <f>'[21]AV'!$AI185</f>
        <v>30790.8</v>
      </c>
    </row>
    <row r="30" spans="2:17" ht="12.75">
      <c r="B30" s="200" t="s">
        <v>22</v>
      </c>
      <c r="C30" s="188">
        <f>IF(ISERROR('[77]Récolte_N'!$F$14)=TRUE,"",'[77]Récolte_N'!$F$14)</f>
        <v>6560</v>
      </c>
      <c r="D30" s="188">
        <f t="shared" si="0"/>
        <v>32.5625</v>
      </c>
      <c r="E30" s="189">
        <f>IF(ISERROR('[77]Récolte_N'!$H$14)=TRUE,"",'[77]Récolte_N'!$H$14)</f>
        <v>21361</v>
      </c>
      <c r="F30" s="206">
        <f t="shared" si="4"/>
        <v>19085</v>
      </c>
      <c r="G30" s="190">
        <f>IF(ISERROR('[77]Récolte_N'!$I$14)=TRUE,"",'[77]Récolte_N'!$I$14)</f>
        <v>7500</v>
      </c>
      <c r="H30" s="207">
        <f t="shared" si="5"/>
        <v>6730.9</v>
      </c>
      <c r="I30" s="191">
        <f t="shared" si="3"/>
        <v>0.1142640657267231</v>
      </c>
      <c r="J30" s="192">
        <f t="shared" si="2"/>
        <v>13861</v>
      </c>
      <c r="K30" s="208">
        <f t="shared" si="6"/>
        <v>12354.1</v>
      </c>
      <c r="L30"/>
      <c r="M30" s="159" t="s">
        <v>22</v>
      </c>
      <c r="N30" s="188">
        <f>IF(ISERROR('[19]Récolte_N'!$F$14)=TRUE,"",'[19]Récolte_N'!$F$14)</f>
        <v>5799</v>
      </c>
      <c r="O30" s="188">
        <f>IF(OR(N30="",N30=0),"",(P30/N30)*10)</f>
        <v>32.9108466977065</v>
      </c>
      <c r="P30" s="189">
        <f>IF(ISERROR('[19]Récolte_N'!$H$14)=TRUE,"",'[19]Récolte_N'!$H$14)</f>
        <v>19085</v>
      </c>
      <c r="Q30" s="190">
        <f>'[21]AV'!$AI186</f>
        <v>6730.9</v>
      </c>
    </row>
    <row r="31" spans="2:17" ht="12.75">
      <c r="B31" s="200" t="s">
        <v>23</v>
      </c>
      <c r="C31" s="188">
        <f>IF(ISERROR('[78]Récolte_N'!$F$14)=TRUE,"",'[78]Récolte_N'!$F$14)</f>
        <v>1000</v>
      </c>
      <c r="D31" s="188">
        <f t="shared" si="0"/>
        <v>30</v>
      </c>
      <c r="E31" s="189">
        <f>IF(ISERROR('[78]Récolte_N'!$H$14)=TRUE,"",'[78]Récolte_N'!$H$14)</f>
        <v>3000</v>
      </c>
      <c r="F31" s="189">
        <f>P31</f>
        <v>8253</v>
      </c>
      <c r="G31" s="190">
        <f>IF(ISERROR('[78]Récolte_N'!$I$14)=TRUE,"",'[78]Récolte_N'!$I$14)</f>
        <v>500</v>
      </c>
      <c r="H31" s="190">
        <f>Q31</f>
        <v>662.5</v>
      </c>
      <c r="I31" s="191">
        <f t="shared" si="3"/>
        <v>-0.24528301886792447</v>
      </c>
      <c r="J31" s="192">
        <f t="shared" si="2"/>
        <v>2500</v>
      </c>
      <c r="K31" s="193">
        <f>P31-H31</f>
        <v>7590.5</v>
      </c>
      <c r="M31" s="159" t="s">
        <v>23</v>
      </c>
      <c r="N31" s="188">
        <f>IF(ISERROR('[20]Récolte_N'!$F$14)=TRUE,"",'[20]Récolte_N'!$F$14)</f>
        <v>2200</v>
      </c>
      <c r="O31" s="188">
        <f>IF(OR(N31="",N31=0),"",(P31/N31)*10)</f>
        <v>37.513636363636365</v>
      </c>
      <c r="P31" s="189">
        <f>IF(ISERROR('[20]Récolte_N'!$H$14)=TRUE,"",'[20]Récolte_N'!$H$14)</f>
        <v>8253</v>
      </c>
      <c r="Q31" s="190">
        <f>'[21]AV'!$AI187</f>
        <v>662.5</v>
      </c>
    </row>
    <row r="32" spans="2:17" ht="12.75">
      <c r="B32" s="149"/>
      <c r="C32" s="209"/>
      <c r="D32" s="209"/>
      <c r="E32" s="53"/>
      <c r="F32" s="210"/>
      <c r="G32" s="211"/>
      <c r="H32" s="319"/>
      <c r="I32" s="212"/>
      <c r="J32" s="213"/>
      <c r="K32" s="214"/>
      <c r="M32" s="159"/>
      <c r="N32" s="209"/>
      <c r="O32" s="267"/>
      <c r="P32" s="53"/>
      <c r="Q32" s="211"/>
    </row>
    <row r="33" spans="2:17" ht="15.75" thickBot="1">
      <c r="B33" s="219" t="s">
        <v>24</v>
      </c>
      <c r="C33" s="220">
        <f>IF(SUM(C12:C31)=0,"",SUM(C12:C31))</f>
        <v>97300</v>
      </c>
      <c r="D33" s="220">
        <f>IF(OR(C33="",C33=0),"",(E33/C33)*10)</f>
        <v>46.449747173689616</v>
      </c>
      <c r="E33" s="220">
        <f>IF(SUM(E12:E31)=0,"",SUM(E12:E31))</f>
        <v>451956.04</v>
      </c>
      <c r="F33" s="221">
        <f>IF(SUM(F12:F31)=0,"",SUM(F12:F31))</f>
        <v>443656.5</v>
      </c>
      <c r="G33" s="222">
        <f>IF(SUM(G12:G31)=0,"",SUM(G12:G31))</f>
        <v>245179</v>
      </c>
      <c r="H33" s="320">
        <f>IF(SUM(H12:H31)=0,"",SUM(H12:H31))</f>
        <v>248872.19999999998</v>
      </c>
      <c r="I33" s="224">
        <f>IF(OR(G33=0,G33=""),"",(G33/H33)-1)</f>
        <v>-0.014839745057905196</v>
      </c>
      <c r="J33" s="225">
        <f>SUM(J12:J31)</f>
        <v>206777.04</v>
      </c>
      <c r="K33" s="226">
        <f>SUM(K12:K31)</f>
        <v>194784.3</v>
      </c>
      <c r="M33" s="229" t="s">
        <v>24</v>
      </c>
      <c r="N33" s="220">
        <f>IF(SUM(N12:N31)=0,"",SUM(N12:N31))</f>
        <v>94624</v>
      </c>
      <c r="O33" s="298">
        <f>IF(OR(N33="",N33=0),"",(P33/N33)*10)</f>
        <v>46.88625507270882</v>
      </c>
      <c r="P33" s="220">
        <f>IF(SUM(P12:P31)=0,"",SUM(P12:P31))</f>
        <v>443656.5</v>
      </c>
      <c r="Q33" s="222">
        <f>IF(SUM(Q12:Q31)=0,"",SUM(Q12:Q31))</f>
        <v>248872.19999999998</v>
      </c>
    </row>
    <row r="34" spans="2:10" ht="12.75" thickTop="1">
      <c r="B34" s="236"/>
      <c r="C34" s="237"/>
      <c r="D34" s="304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94624</v>
      </c>
      <c r="D35" s="242">
        <f>(E35/C35)*10</f>
        <v>46.88625507270882</v>
      </c>
      <c r="E35" s="242">
        <f>P33</f>
        <v>443656.5</v>
      </c>
      <c r="F35" s="242"/>
      <c r="G35" s="242">
        <f>Q33</f>
        <v>248872.19999999998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F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0.028280351707812068</v>
      </c>
      <c r="D37" s="246">
        <f>IF(OR(D33="",D33=0),"",(D33/D35)-1)</f>
        <v>-0.00930993312096029</v>
      </c>
      <c r="E37" s="246">
        <f>IF(OR(E33="",E33=0),"",(E33/E35)-1)</f>
        <v>0.018707130403814665</v>
      </c>
      <c r="F37" s="246"/>
      <c r="G37" s="246">
        <f>IF(OR(G33="",G33=0),"",(G33/G35)-1)</f>
        <v>-0.014839745057905196</v>
      </c>
      <c r="H37" s="238"/>
      <c r="I37" s="239"/>
      <c r="J37" s="240"/>
    </row>
    <row r="38" ht="11.25" thickBot="1"/>
    <row r="39" spans="2:8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</row>
    <row r="40" spans="2:8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</row>
    <row r="41" spans="2:8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</row>
    <row r="42" spans="2:8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</row>
    <row r="43" spans="2:8" ht="12">
      <c r="B43" s="149" t="s">
        <v>8</v>
      </c>
      <c r="C43" s="99">
        <f>'[22]AV'!$AI168</f>
        <v>1978.4</v>
      </c>
      <c r="D43" s="52">
        <f>'[21]AV'!$AC168</f>
        <v>2225.7</v>
      </c>
      <c r="E43" s="266">
        <f aca="true" t="shared" si="7" ref="E43:F62">IF(OR(G12="",G12=0),"",C43/G12)</f>
        <v>0.8158350515463918</v>
      </c>
      <c r="F43" s="74">
        <f t="shared" si="7"/>
        <v>0.8316021521446718</v>
      </c>
      <c r="G43" s="267">
        <f aca="true" t="shared" si="8" ref="G43:G62">IF(OR(E43="",E43=0),"",(E43-F43)*100)</f>
        <v>-1.5767100598280015</v>
      </c>
      <c r="H43" s="238">
        <f aca="true" t="shared" si="9" ref="H43:H62">IF(E12="","",(G12/E12))</f>
        <v>0.26795580110497236</v>
      </c>
    </row>
    <row r="44" spans="2:8" ht="12">
      <c r="B44" s="149" t="s">
        <v>31</v>
      </c>
      <c r="C44" s="52">
        <f>'[22]AV'!$AI169</f>
        <v>5567</v>
      </c>
      <c r="D44" s="52">
        <f>'[21]AV'!$AC169</f>
        <v>5556.3</v>
      </c>
      <c r="E44" s="74">
        <f t="shared" si="7"/>
        <v>0.7422666666666666</v>
      </c>
      <c r="F44" s="74">
        <f t="shared" si="7"/>
        <v>0.8658584095619516</v>
      </c>
      <c r="G44" s="267">
        <f t="shared" si="8"/>
        <v>-12.359174289528497</v>
      </c>
      <c r="H44" s="238">
        <f t="shared" si="9"/>
        <v>0.35417453721193803</v>
      </c>
    </row>
    <row r="45" spans="2:8" ht="12">
      <c r="B45" s="149" t="s">
        <v>9</v>
      </c>
      <c r="C45" s="52">
        <f>'[22]AV'!$AI170</f>
        <v>21810.3</v>
      </c>
      <c r="D45" s="52">
        <f>'[21]AV'!$AC170</f>
        <v>18386.9</v>
      </c>
      <c r="E45" s="74">
        <f t="shared" si="7"/>
        <v>0.872412</v>
      </c>
      <c r="F45" s="321">
        <f t="shared" si="7"/>
        <v>0.7981152796044778</v>
      </c>
      <c r="G45" s="267">
        <f t="shared" si="8"/>
        <v>7.429672039552216</v>
      </c>
      <c r="H45" s="238">
        <f t="shared" si="9"/>
        <v>0.5079236082893133</v>
      </c>
    </row>
    <row r="46" spans="2:8" ht="12">
      <c r="B46" s="149" t="s">
        <v>28</v>
      </c>
      <c r="C46" s="52">
        <f>'[22]AV'!$AI171</f>
        <v>3103.3</v>
      </c>
      <c r="D46" s="52">
        <f>'[21]AV'!$AC171</f>
        <v>2013.5</v>
      </c>
      <c r="E46" s="74">
        <f t="shared" si="7"/>
        <v>0.9667601246105919</v>
      </c>
      <c r="F46" s="321">
        <f t="shared" si="7"/>
        <v>0.8970018265247027</v>
      </c>
      <c r="G46" s="267">
        <f t="shared" si="8"/>
        <v>6.975829808588918</v>
      </c>
      <c r="H46" s="238">
        <f t="shared" si="9"/>
        <v>0.41796875</v>
      </c>
    </row>
    <row r="47" spans="2:8" ht="12">
      <c r="B47" s="149" t="s">
        <v>10</v>
      </c>
      <c r="C47" s="52">
        <f>'[22]AV'!$AI172</f>
        <v>5690.7</v>
      </c>
      <c r="D47" s="52">
        <f>'[21]AV'!$AC172</f>
        <v>10432.5</v>
      </c>
      <c r="E47" s="74">
        <f t="shared" si="7"/>
        <v>0.7113375</v>
      </c>
      <c r="F47" s="321">
        <f t="shared" si="7"/>
        <v>0.7775583215323842</v>
      </c>
      <c r="G47" s="267">
        <f t="shared" si="8"/>
        <v>-6.622082153238429</v>
      </c>
      <c r="H47" s="238">
        <f t="shared" si="9"/>
        <v>0.48484848484848486</v>
      </c>
    </row>
    <row r="48" spans="2:8" ht="12">
      <c r="B48" s="149" t="s">
        <v>11</v>
      </c>
      <c r="C48" s="52">
        <f>'[22]AV'!$AI173</f>
        <v>15746</v>
      </c>
      <c r="D48" s="52">
        <f>'[21]AV'!$AC173</f>
        <v>17851.7</v>
      </c>
      <c r="E48" s="74">
        <f t="shared" si="7"/>
        <v>0.7498095238095238</v>
      </c>
      <c r="F48" s="321">
        <f t="shared" si="7"/>
        <v>0.8597386835933174</v>
      </c>
      <c r="G48" s="267">
        <f t="shared" si="8"/>
        <v>-10.992915978379358</v>
      </c>
      <c r="H48" s="238">
        <f t="shared" si="9"/>
        <v>0.8076923076923077</v>
      </c>
    </row>
    <row r="49" spans="2:8" ht="12">
      <c r="B49" s="149" t="s">
        <v>12</v>
      </c>
      <c r="C49" s="52">
        <f>'[22]AV'!$AI174</f>
        <v>5178.4</v>
      </c>
      <c r="D49" s="52">
        <f>'[21]AV'!$AC174</f>
        <v>2958.8</v>
      </c>
      <c r="E49" s="74">
        <f t="shared" si="7"/>
        <v>0.8630666666666666</v>
      </c>
      <c r="F49" s="321">
        <f t="shared" si="7"/>
        <v>0.892953070771088</v>
      </c>
      <c r="G49" s="267">
        <f t="shared" si="8"/>
        <v>-2.988640410442134</v>
      </c>
      <c r="H49" s="238">
        <f t="shared" si="9"/>
        <v>0.6688963210702341</v>
      </c>
    </row>
    <row r="50" spans="2:8" ht="12">
      <c r="B50" s="149" t="s">
        <v>14</v>
      </c>
      <c r="C50" s="52">
        <f>'[22]AV'!$AI175</f>
        <v>298.7</v>
      </c>
      <c r="D50" s="52">
        <f>'[21]AV'!$AC175</f>
        <v>314.3</v>
      </c>
      <c r="E50" s="74">
        <f t="shared" si="7"/>
        <v>0.8534285714285714</v>
      </c>
      <c r="F50" s="321">
        <f t="shared" si="7"/>
        <v>1</v>
      </c>
      <c r="G50" s="267">
        <f t="shared" si="8"/>
        <v>-14.657142857142858</v>
      </c>
      <c r="H50" s="238">
        <f t="shared" si="9"/>
        <v>0.0958904109589041</v>
      </c>
    </row>
    <row r="51" spans="2:8" ht="12">
      <c r="B51" s="149" t="s">
        <v>27</v>
      </c>
      <c r="C51" s="52">
        <f>'[22]AV'!$AI176</f>
        <v>16763.7</v>
      </c>
      <c r="D51" s="52">
        <f>'[21]AV'!$AC176</f>
        <v>18937.2</v>
      </c>
      <c r="E51" s="74">
        <f t="shared" si="7"/>
        <v>0.7133489361702128</v>
      </c>
      <c r="F51" s="321">
        <f t="shared" si="7"/>
        <v>0.8752270426909585</v>
      </c>
      <c r="G51" s="267">
        <f t="shared" si="8"/>
        <v>-16.187810652074575</v>
      </c>
      <c r="H51" s="238">
        <f t="shared" si="9"/>
        <v>0.7704918032786885</v>
      </c>
    </row>
    <row r="52" spans="2:8" ht="12">
      <c r="B52" s="149" t="s">
        <v>15</v>
      </c>
      <c r="C52" s="52">
        <f>'[22]AV'!$AI177</f>
        <v>6014.7</v>
      </c>
      <c r="D52" s="52">
        <f>'[21]AV'!$AC177</f>
        <v>5549.6</v>
      </c>
      <c r="E52" s="74">
        <f t="shared" si="7"/>
        <v>0.8592428571428571</v>
      </c>
      <c r="F52" s="321">
        <f t="shared" si="7"/>
        <v>0.8186337419421458</v>
      </c>
      <c r="G52" s="267">
        <f t="shared" si="8"/>
        <v>4.060911520071131</v>
      </c>
      <c r="H52" s="238">
        <f t="shared" si="9"/>
        <v>0.34146341463414637</v>
      </c>
    </row>
    <row r="53" spans="2:8" ht="12">
      <c r="B53" s="149" t="s">
        <v>29</v>
      </c>
      <c r="C53" s="52">
        <f>'[22]AV'!$AI178</f>
        <v>582.2</v>
      </c>
      <c r="D53" s="52">
        <f>'[21]AV'!$AC178</f>
        <v>434.5</v>
      </c>
      <c r="E53" s="74">
        <f t="shared" si="7"/>
        <v>0.8317142857142857</v>
      </c>
      <c r="F53" s="321">
        <f t="shared" si="7"/>
        <v>0.9048313202832153</v>
      </c>
      <c r="G53" s="267">
        <f t="shared" si="8"/>
        <v>-7.3117034568929595</v>
      </c>
      <c r="H53" s="238">
        <f t="shared" si="9"/>
        <v>0.23333333333333334</v>
      </c>
    </row>
    <row r="54" spans="2:8" ht="12">
      <c r="B54" s="149" t="s">
        <v>16</v>
      </c>
      <c r="C54" s="52">
        <f>'[22]AV'!$AI179</f>
        <v>35444.2</v>
      </c>
      <c r="D54" s="52">
        <f>'[21]AV'!$AC179</f>
        <v>38580.4</v>
      </c>
      <c r="E54" s="74">
        <f t="shared" si="7"/>
        <v>0.9930016249229562</v>
      </c>
      <c r="F54" s="321">
        <f t="shared" si="7"/>
        <v>0.972440250240713</v>
      </c>
      <c r="G54" s="267">
        <f t="shared" si="8"/>
        <v>2.056137468224317</v>
      </c>
      <c r="H54" s="238">
        <f t="shared" si="9"/>
        <v>0.5975931531435</v>
      </c>
    </row>
    <row r="55" spans="2:8" ht="12">
      <c r="B55" s="149" t="s">
        <v>17</v>
      </c>
      <c r="C55" s="52">
        <f>'[22]AV'!$AI180</f>
        <v>11511.2</v>
      </c>
      <c r="D55" s="52">
        <f>'[21]AV'!$AC180</f>
        <v>12287.7</v>
      </c>
      <c r="E55" s="74">
        <f t="shared" si="7"/>
        <v>0.8993125000000001</v>
      </c>
      <c r="F55" s="321">
        <f t="shared" si="7"/>
        <v>0.8446722072137098</v>
      </c>
      <c r="G55" s="267">
        <f t="shared" si="8"/>
        <v>5.464029278629024</v>
      </c>
      <c r="H55" s="238">
        <f t="shared" si="9"/>
        <v>0.44755244755244755</v>
      </c>
    </row>
    <row r="56" spans="2:8" ht="12">
      <c r="B56" s="149" t="s">
        <v>18</v>
      </c>
      <c r="C56" s="52">
        <f>'[22]AV'!$AI181</f>
        <v>22918</v>
      </c>
      <c r="D56" s="52">
        <f>'[21]AV'!$AC181</f>
        <v>20860.7</v>
      </c>
      <c r="E56" s="74">
        <f t="shared" si="7"/>
        <v>0.7392903225806452</v>
      </c>
      <c r="F56" s="321">
        <f t="shared" si="7"/>
        <v>0.6777377444371164</v>
      </c>
      <c r="G56" s="267">
        <f t="shared" si="8"/>
        <v>6.155257814352877</v>
      </c>
      <c r="H56" s="238">
        <f t="shared" si="9"/>
        <v>0.5636363636363636</v>
      </c>
    </row>
    <row r="57" spans="2:8" ht="12">
      <c r="B57" s="149" t="s">
        <v>19</v>
      </c>
      <c r="C57" s="52">
        <f>'[22]AV'!$AI182</f>
        <v>8865.7</v>
      </c>
      <c r="D57" s="52">
        <f>'[21]AV'!$AC182</f>
        <v>9648</v>
      </c>
      <c r="E57" s="74">
        <f t="shared" si="7"/>
        <v>0.6980866141732284</v>
      </c>
      <c r="F57" s="321">
        <f t="shared" si="7"/>
        <v>0.8337798364934235</v>
      </c>
      <c r="G57" s="267">
        <f t="shared" si="8"/>
        <v>-13.569322232019509</v>
      </c>
      <c r="H57" s="238">
        <f t="shared" si="9"/>
        <v>0.7974882260596546</v>
      </c>
    </row>
    <row r="58" spans="2:8" ht="12">
      <c r="B58" s="149" t="s">
        <v>20</v>
      </c>
      <c r="C58" s="52">
        <f>'[22]AV'!$AI183</f>
        <v>6569.6</v>
      </c>
      <c r="D58" s="52">
        <f>'[21]AV'!$AC183</f>
        <v>5581.5</v>
      </c>
      <c r="E58" s="74">
        <f t="shared" si="7"/>
        <v>0.9124444444444445</v>
      </c>
      <c r="F58" s="321">
        <f t="shared" si="7"/>
        <v>0.8976792061373177</v>
      </c>
      <c r="G58" s="267">
        <f t="shared" si="8"/>
        <v>1.4765238307126838</v>
      </c>
      <c r="H58" s="238">
        <f t="shared" si="9"/>
        <v>0.34471202183176136</v>
      </c>
    </row>
    <row r="59" spans="2:8" ht="12">
      <c r="B59" s="149" t="s">
        <v>21</v>
      </c>
      <c r="C59" s="52">
        <f>'[22]AV'!$AI184</f>
        <v>3259.7</v>
      </c>
      <c r="D59" s="52">
        <f>'[21]AV'!$AC184</f>
        <v>5297.4</v>
      </c>
      <c r="E59" s="74">
        <f t="shared" si="7"/>
        <v>0.7580697674418604</v>
      </c>
      <c r="F59" s="321">
        <f t="shared" si="7"/>
        <v>0.7771208942743556</v>
      </c>
      <c r="G59" s="267">
        <f t="shared" si="8"/>
        <v>-1.9051126832495213</v>
      </c>
      <c r="H59" s="238">
        <f t="shared" si="9"/>
        <v>0.5290718848739578</v>
      </c>
    </row>
    <row r="60" spans="2:8" ht="12">
      <c r="B60" s="149" t="s">
        <v>30</v>
      </c>
      <c r="C60" s="52">
        <f>'[22]AV'!$AI185</f>
        <v>23327.2</v>
      </c>
      <c r="D60" s="52">
        <f>'[21]AV'!$AC185</f>
        <v>25248.3</v>
      </c>
      <c r="E60" s="74">
        <f t="shared" si="7"/>
        <v>0.8099722222222222</v>
      </c>
      <c r="F60" s="321">
        <f t="shared" si="7"/>
        <v>0.8199949335515804</v>
      </c>
      <c r="G60" s="267">
        <f t="shared" si="8"/>
        <v>-1.002271132935817</v>
      </c>
      <c r="H60" s="238">
        <f t="shared" si="9"/>
        <v>0.6685236768802229</v>
      </c>
    </row>
    <row r="61" spans="2:8" ht="12">
      <c r="B61" s="149" t="s">
        <v>22</v>
      </c>
      <c r="C61" s="52">
        <f>'[22]AV'!$AI186</f>
        <v>6533.8</v>
      </c>
      <c r="D61" s="52">
        <f>'[21]AV'!$AC186</f>
        <v>5953.1</v>
      </c>
      <c r="E61" s="74">
        <f t="shared" si="7"/>
        <v>0.8711733333333334</v>
      </c>
      <c r="F61" s="321">
        <f t="shared" si="7"/>
        <v>0.884443387957034</v>
      </c>
      <c r="G61" s="267">
        <f t="shared" si="8"/>
        <v>-1.3270054623700678</v>
      </c>
      <c r="H61" s="238">
        <f t="shared" si="9"/>
        <v>0.35110715790459246</v>
      </c>
    </row>
    <row r="62" spans="2:8" ht="12">
      <c r="B62" s="149" t="s">
        <v>23</v>
      </c>
      <c r="C62" s="52">
        <f>'[22]AV'!$AI187</f>
        <v>463.8</v>
      </c>
      <c r="D62" s="52">
        <f>'[21]AV'!$AC187</f>
        <v>662.3</v>
      </c>
      <c r="E62" s="74">
        <f t="shared" si="7"/>
        <v>0.9276</v>
      </c>
      <c r="F62" s="321">
        <f t="shared" si="7"/>
        <v>0.9996981132075471</v>
      </c>
      <c r="G62" s="267">
        <f t="shared" si="8"/>
        <v>-7.209811320754711</v>
      </c>
      <c r="H62" s="238">
        <f t="shared" si="9"/>
        <v>0.16666666666666666</v>
      </c>
    </row>
    <row r="63" spans="2:8" ht="12">
      <c r="B63" s="149"/>
      <c r="C63" s="52"/>
      <c r="D63" s="52"/>
      <c r="E63" s="268"/>
      <c r="F63" s="74">
        <f>IF(OR(H32="",H32=0),"",D63/H32)</f>
      </c>
      <c r="G63" s="267"/>
      <c r="H63" s="238"/>
    </row>
    <row r="64" spans="2:8" ht="12.75" thickBot="1">
      <c r="B64" s="269" t="s">
        <v>24</v>
      </c>
      <c r="C64" s="270">
        <f>IF(SUM(C43:C62)=0,"",SUM(C43:C62))</f>
        <v>201626.6</v>
      </c>
      <c r="D64" s="270">
        <f>IF(SUM(D43:D62)=0,"",SUM(D43:D62))</f>
        <v>208780.40000000002</v>
      </c>
      <c r="E64" s="271">
        <f>IF(OR(G33="",G33=0),"",C64/G33)</f>
        <v>0.8223648844313747</v>
      </c>
      <c r="F64" s="272">
        <f>IF(OR(H33="",H33=0),"",D64/H33)</f>
        <v>0.8389060730768645</v>
      </c>
      <c r="G64" s="273">
        <f>IF(OR(E64="",E64=0),"",(E64-F64)*100)</f>
        <v>-1.6541188645489813</v>
      </c>
      <c r="H64" s="274">
        <f>IF(E33="","",(G33/E33))</f>
        <v>0.5424841761158895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103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IF(ISERROR('[59]Récolte_N'!$F$10)=TRUE,"",'[59]Récolte_N'!$F$10)</f>
        <v>350</v>
      </c>
      <c r="D12" s="188">
        <f aca="true" t="shared" si="0" ref="D12:D31">IF(OR(C12="",C12=0),"",(E12/C12)*10)</f>
        <v>45</v>
      </c>
      <c r="E12" s="189">
        <f>IF(ISERROR('[59]Récolte_N'!$H$10)=TRUE,"",'[59]Récolte_N'!$H$10)</f>
        <v>1575</v>
      </c>
      <c r="F12" s="189">
        <f>P12</f>
        <v>2140</v>
      </c>
      <c r="G12" s="190">
        <f>IF(ISERROR('[59]Récolte_N'!$I$10)=TRUE,"",'[59]Récolte_N'!$I$10)</f>
        <v>295</v>
      </c>
      <c r="H12" s="190">
        <f>Q12</f>
        <v>423.1</v>
      </c>
      <c r="I12" s="191">
        <f>IF(OR(H12=0,H12=""),"",(G12/H12)-1)</f>
        <v>-0.30276530371070676</v>
      </c>
      <c r="J12" s="192">
        <f>E12-G12</f>
        <v>1280</v>
      </c>
      <c r="K12" s="193">
        <f>P12-H12</f>
        <v>1716.9</v>
      </c>
      <c r="L12" s="296"/>
      <c r="M12" s="196" t="s">
        <v>8</v>
      </c>
      <c r="N12" s="188">
        <f>IF(ISERROR('[1]Récolte_N'!$F$10)=TRUE,"",'[1]Récolte_N'!$F$10)</f>
        <v>480</v>
      </c>
      <c r="O12" s="188">
        <f aca="true" t="shared" si="1" ref="O12:O19">IF(OR(N12="",N12=0),"",(P12/N12)*10)</f>
        <v>44.58333333333333</v>
      </c>
      <c r="P12" s="189">
        <f>IF(ISERROR('[1]Récolte_N'!$H$10)=TRUE,"",'[1]Récolte_N'!$H$10)</f>
        <v>2140</v>
      </c>
      <c r="Q12" s="190">
        <f>'[21]SE'!$AI168</f>
        <v>423.1</v>
      </c>
    </row>
    <row r="13" spans="1:17" ht="13.5" customHeight="1">
      <c r="A13" s="23">
        <v>7280</v>
      </c>
      <c r="B13" s="200" t="s">
        <v>31</v>
      </c>
      <c r="C13" s="188">
        <f>IF(ISERROR('[60]Récolte_N'!$F$10)=TRUE,"",'[60]Récolte_N'!$F$10)</f>
        <v>5510</v>
      </c>
      <c r="D13" s="188">
        <f t="shared" si="0"/>
        <v>44.32667876588022</v>
      </c>
      <c r="E13" s="189">
        <f>IF(ISERROR('[60]Récolte_N'!$H$10)=TRUE,"",'[60]Récolte_N'!$H$10)</f>
        <v>24424</v>
      </c>
      <c r="F13" s="189">
        <f>P13</f>
        <v>26661</v>
      </c>
      <c r="G13" s="190">
        <f>IF(ISERROR('[60]Récolte_N'!$I$10)=TRUE,"",'[60]Récolte_N'!$I$10)</f>
        <v>5200</v>
      </c>
      <c r="H13" s="190">
        <f>Q13</f>
        <v>5579.6</v>
      </c>
      <c r="I13" s="191">
        <f>IF(OR(H13=0,H13=""),"",(G13/H13)-1)</f>
        <v>-0.06803355079217155</v>
      </c>
      <c r="J13" s="192">
        <f aca="true" t="shared" si="2" ref="J13:J31">E13-G13</f>
        <v>19224</v>
      </c>
      <c r="K13" s="193">
        <f>P13-H13</f>
        <v>21081.4</v>
      </c>
      <c r="L13" s="296"/>
      <c r="M13" s="203" t="s">
        <v>31</v>
      </c>
      <c r="N13" s="188">
        <f>IF(ISERROR('[2]Récolte_N'!$F$10)=TRUE,"",'[2]Récolte_N'!$F$10)</f>
        <v>6040</v>
      </c>
      <c r="O13" s="188">
        <f t="shared" si="1"/>
        <v>44.140728476821195</v>
      </c>
      <c r="P13" s="189">
        <f>IF(ISERROR('[2]Récolte_N'!$H$10)=TRUE,"",'[2]Récolte_N'!$H$10)</f>
        <v>26661</v>
      </c>
      <c r="Q13" s="190">
        <f>'[21]SE'!$AI169</f>
        <v>5579.6</v>
      </c>
    </row>
    <row r="14" spans="1:17" ht="13.5" customHeight="1">
      <c r="A14" s="23">
        <v>17376</v>
      </c>
      <c r="B14" s="200" t="s">
        <v>9</v>
      </c>
      <c r="C14" s="188">
        <f>IF(ISERROR('[61]Récolte_N'!$F$10)=TRUE,"",'[61]Récolte_N'!$F$10)</f>
        <v>1470</v>
      </c>
      <c r="D14" s="188">
        <f t="shared" si="0"/>
        <v>46</v>
      </c>
      <c r="E14" s="189">
        <f>IF(ISERROR('[61]Récolte_N'!$H$10)=TRUE,"",'[61]Récolte_N'!$H$10)</f>
        <v>6762</v>
      </c>
      <c r="F14" s="206">
        <f>P14</f>
        <v>10279</v>
      </c>
      <c r="G14" s="190">
        <f>IF(ISERROR('[61]Récolte_N'!$I$10)=TRUE,"",'[61]Récolte_N'!$I$10)</f>
        <v>4000</v>
      </c>
      <c r="H14" s="207">
        <f>Q14</f>
        <v>5631.5</v>
      </c>
      <c r="I14" s="191">
        <f aca="true" t="shared" si="3" ref="I14:I31">IF(OR(H14=0,H14=""),"",(G14/H14)-1)</f>
        <v>-0.2897096688271331</v>
      </c>
      <c r="J14" s="192">
        <f t="shared" si="2"/>
        <v>2762</v>
      </c>
      <c r="K14" s="208">
        <f>P14-H14</f>
        <v>4647.5</v>
      </c>
      <c r="L14" s="296"/>
      <c r="M14" s="159" t="s">
        <v>9</v>
      </c>
      <c r="N14" s="188">
        <f>IF(ISERROR('[3]Récolte_N'!$F$10)=TRUE,"",'[3]Récolte_N'!$F$10)</f>
        <v>2130</v>
      </c>
      <c r="O14" s="188">
        <f t="shared" si="1"/>
        <v>48.25821596244132</v>
      </c>
      <c r="P14" s="189">
        <f>IF(ISERROR('[3]Récolte_N'!$H$10)=TRUE,"",'[3]Récolte_N'!$H$10)</f>
        <v>10279</v>
      </c>
      <c r="Q14" s="190">
        <f>'[21]SE'!$AI170</f>
        <v>5631.5</v>
      </c>
    </row>
    <row r="15" spans="1:17" ht="13.5" customHeight="1">
      <c r="A15" s="23">
        <v>26391</v>
      </c>
      <c r="B15" s="200" t="s">
        <v>28</v>
      </c>
      <c r="C15" s="188">
        <f>IF(ISERROR('[62]Récolte_N'!$F$10)=TRUE,"",'[62]Récolte_N'!$F$10)</f>
        <v>1370</v>
      </c>
      <c r="D15" s="188">
        <f t="shared" si="0"/>
        <v>53</v>
      </c>
      <c r="E15" s="189">
        <f>IF(ISERROR('[62]Récolte_N'!$H$10)=TRUE,"",'[62]Récolte_N'!$H$10)</f>
        <v>7261</v>
      </c>
      <c r="F15" s="206">
        <f aca="true" t="shared" si="4" ref="F15:F30">P15</f>
        <v>8109</v>
      </c>
      <c r="G15" s="190">
        <f>IF(ISERROR('[62]Récolte_N'!$I$10)=TRUE,"",'[62]Récolte_N'!$I$10)</f>
        <v>5500</v>
      </c>
      <c r="H15" s="207">
        <f aca="true" t="shared" si="5" ref="H15:H30">Q15</f>
        <v>4896.1</v>
      </c>
      <c r="I15" s="191">
        <f t="shared" si="3"/>
        <v>0.12334306897326441</v>
      </c>
      <c r="J15" s="192">
        <f t="shared" si="2"/>
        <v>1761</v>
      </c>
      <c r="K15" s="208">
        <f aca="true" t="shared" si="6" ref="K15:K30">P15-H15</f>
        <v>3212.8999999999996</v>
      </c>
      <c r="L15" s="296"/>
      <c r="M15" s="159" t="s">
        <v>28</v>
      </c>
      <c r="N15" s="188">
        <f>IF(ISERROR('[4]Récolte_N'!$F$10)=TRUE,"",'[4]Récolte_N'!$F$10)</f>
        <v>1530</v>
      </c>
      <c r="O15" s="188">
        <f t="shared" si="1"/>
        <v>53</v>
      </c>
      <c r="P15" s="189">
        <f>IF(ISERROR('[4]Récolte_N'!$H$10)=TRUE,"",'[4]Récolte_N'!$H$10)</f>
        <v>8109</v>
      </c>
      <c r="Q15" s="190">
        <f>'[21]SE'!$AI171</f>
        <v>4896.1</v>
      </c>
    </row>
    <row r="16" spans="1:17" ht="13.5" customHeight="1">
      <c r="A16" s="23">
        <v>19136</v>
      </c>
      <c r="B16" s="200" t="s">
        <v>10</v>
      </c>
      <c r="C16" s="188">
        <f>IF(ISERROR('[63]Récolte_N'!$F$10)=TRUE,"",'[63]Récolte_N'!$F$10)</f>
        <v>100</v>
      </c>
      <c r="D16" s="188">
        <f t="shared" si="0"/>
        <v>70</v>
      </c>
      <c r="E16" s="189">
        <f>IF(ISERROR('[63]Récolte_N'!$H$10)=TRUE,"",'[63]Récolte_N'!$H$10)</f>
        <v>700</v>
      </c>
      <c r="F16" s="206">
        <f t="shared" si="4"/>
        <v>760</v>
      </c>
      <c r="G16" s="190">
        <f>IF(ISERROR('[63]Récolte_N'!$I$10)=TRUE,"",'[63]Récolte_N'!$I$10)</f>
        <v>1000</v>
      </c>
      <c r="H16" s="207">
        <f t="shared" si="5"/>
        <v>838.7</v>
      </c>
      <c r="I16" s="191">
        <f>IF(OR(H16=0,H16=""),"",(G16/H16)-1)</f>
        <v>0.1923214498628829</v>
      </c>
      <c r="J16" s="192">
        <f t="shared" si="2"/>
        <v>-300</v>
      </c>
      <c r="K16" s="208">
        <f t="shared" si="6"/>
        <v>-78.70000000000005</v>
      </c>
      <c r="L16" s="296"/>
      <c r="M16" s="159" t="s">
        <v>10</v>
      </c>
      <c r="N16" s="188">
        <f>IF(ISERROR('[5]Récolte_N'!$F$10)=TRUE,"",'[5]Récolte_N'!$F$10)</f>
        <v>100</v>
      </c>
      <c r="O16" s="188">
        <f t="shared" si="1"/>
        <v>76</v>
      </c>
      <c r="P16" s="189">
        <f>IF(ISERROR('[5]Récolte_N'!$H$10)=TRUE,"",'[5]Récolte_N'!$H$10)</f>
        <v>760</v>
      </c>
      <c r="Q16" s="190">
        <f>'[21]SE'!$AI172</f>
        <v>838.7</v>
      </c>
    </row>
    <row r="17" spans="1:17" ht="13.5" customHeight="1">
      <c r="A17" s="23">
        <v>1790</v>
      </c>
      <c r="B17" s="200" t="s">
        <v>11</v>
      </c>
      <c r="C17" s="188">
        <f>IF(ISERROR('[64]Récolte_N'!$F$10)=TRUE,"",'[64]Récolte_N'!$F$10)</f>
        <v>600</v>
      </c>
      <c r="D17" s="188">
        <f t="shared" si="0"/>
        <v>63.33333333333333</v>
      </c>
      <c r="E17" s="189">
        <f>IF(ISERROR('[64]Récolte_N'!$H$10)=TRUE,"",'[64]Récolte_N'!$H$10)</f>
        <v>3800</v>
      </c>
      <c r="F17" s="206">
        <f t="shared" si="4"/>
        <v>3760</v>
      </c>
      <c r="G17" s="190">
        <f>IF(ISERROR('[64]Récolte_N'!$I$10)=TRUE,"",'[64]Récolte_N'!$I$10)</f>
        <v>3000</v>
      </c>
      <c r="H17" s="207">
        <f t="shared" si="5"/>
        <v>2913.2</v>
      </c>
      <c r="I17" s="191">
        <f t="shared" si="3"/>
        <v>0.029795413977756535</v>
      </c>
      <c r="J17" s="192">
        <f t="shared" si="2"/>
        <v>800</v>
      </c>
      <c r="K17" s="208">
        <f t="shared" si="6"/>
        <v>846.8000000000002</v>
      </c>
      <c r="L17" s="296"/>
      <c r="M17" s="159" t="s">
        <v>11</v>
      </c>
      <c r="N17" s="188">
        <f>IF(ISERROR('[6]Récolte_N'!$F$10)=TRUE,"",'[6]Récolte_N'!$F$10)</f>
        <v>580</v>
      </c>
      <c r="O17" s="188">
        <f t="shared" si="1"/>
        <v>64.82758620689654</v>
      </c>
      <c r="P17" s="189">
        <f>IF(ISERROR('[6]Récolte_N'!$H$10)=TRUE,"",'[6]Récolte_N'!$H$10)</f>
        <v>3760</v>
      </c>
      <c r="Q17" s="190">
        <f>'[21]SE'!$AI173</f>
        <v>2913.2</v>
      </c>
    </row>
    <row r="18" spans="1:17" ht="13.5" customHeight="1">
      <c r="A18" s="23" t="s">
        <v>13</v>
      </c>
      <c r="B18" s="200" t="s">
        <v>12</v>
      </c>
      <c r="C18" s="188">
        <f>IF(ISERROR('[65]Récolte_N'!$F$10)=TRUE,"",'[65]Récolte_N'!$F$10)</f>
        <v>3125</v>
      </c>
      <c r="D18" s="188">
        <f t="shared" si="0"/>
        <v>41.760000000000005</v>
      </c>
      <c r="E18" s="189">
        <f>IF(ISERROR('[65]Récolte_N'!$H$10)=TRUE,"",'[65]Récolte_N'!$H$10)</f>
        <v>13050</v>
      </c>
      <c r="F18" s="206">
        <f t="shared" si="4"/>
        <v>16050</v>
      </c>
      <c r="G18" s="190">
        <f>IF(ISERROR('[65]Récolte_N'!$I$10)=TRUE,"",'[65]Récolte_N'!$I$10)</f>
        <v>3500</v>
      </c>
      <c r="H18" s="207">
        <f t="shared" si="5"/>
        <v>5023</v>
      </c>
      <c r="I18" s="191">
        <f t="shared" si="3"/>
        <v>-0.3032052558232132</v>
      </c>
      <c r="J18" s="192">
        <f t="shared" si="2"/>
        <v>9550</v>
      </c>
      <c r="K18" s="208">
        <f t="shared" si="6"/>
        <v>11027</v>
      </c>
      <c r="L18" s="296"/>
      <c r="M18" s="159" t="s">
        <v>12</v>
      </c>
      <c r="N18" s="188">
        <f>IF(ISERROR('[7]Récolte_N'!$F$10)=TRUE,"",'[7]Récolte_N'!$F$10)</f>
        <v>3550</v>
      </c>
      <c r="O18" s="188">
        <f t="shared" si="1"/>
        <v>45.2112676056338</v>
      </c>
      <c r="P18" s="189">
        <f>IF(ISERROR('[7]Récolte_N'!$H$10)=TRUE,"",'[7]Récolte_N'!$H$10)</f>
        <v>16050</v>
      </c>
      <c r="Q18" s="190">
        <f>'[21]SE'!$AI174</f>
        <v>5023</v>
      </c>
    </row>
    <row r="19" spans="1:17" ht="13.5" customHeight="1">
      <c r="A19" s="23" t="s">
        <v>13</v>
      </c>
      <c r="B19" s="200" t="s">
        <v>14</v>
      </c>
      <c r="C19" s="188">
        <f>IF(ISERROR('[66]Récolte_N'!$F$10)=TRUE,"",'[66]Récolte_N'!$F$10)</f>
        <v>335</v>
      </c>
      <c r="D19" s="188">
        <f t="shared" si="0"/>
        <v>30.597014925373138</v>
      </c>
      <c r="E19" s="189">
        <f>IF(ISERROR('[66]Récolte_N'!$H$10)=TRUE,"",'[66]Récolte_N'!$H$10)</f>
        <v>1025</v>
      </c>
      <c r="F19" s="206">
        <f t="shared" si="4"/>
        <v>1230</v>
      </c>
      <c r="G19" s="190">
        <f>IF(ISERROR('[66]Récolte_N'!$I$10)=TRUE,"",'[66]Récolte_N'!$I$10)</f>
        <v>400</v>
      </c>
      <c r="H19" s="207">
        <f t="shared" si="5"/>
        <v>533.4</v>
      </c>
      <c r="I19" s="191">
        <f>IF(OR(H19=0,H19=""),"",(G19/H19)-1)</f>
        <v>-0.25009373828271464</v>
      </c>
      <c r="J19" s="192">
        <f t="shared" si="2"/>
        <v>625</v>
      </c>
      <c r="K19" s="208">
        <f t="shared" si="6"/>
        <v>696.6</v>
      </c>
      <c r="L19" s="296"/>
      <c r="M19" s="159" t="s">
        <v>14</v>
      </c>
      <c r="N19" s="188">
        <f>IF(ISERROR('[8]Récolte_N'!$F$10)=TRUE,"",'[8]Récolte_N'!$F$10)</f>
        <v>410</v>
      </c>
      <c r="O19" s="188">
        <f t="shared" si="1"/>
        <v>30</v>
      </c>
      <c r="P19" s="189">
        <f>IF(ISERROR('[8]Récolte_N'!$H$10)=TRUE,"",'[8]Récolte_N'!$H$10)</f>
        <v>1230</v>
      </c>
      <c r="Q19" s="190">
        <f>'[21]SE'!$AI175</f>
        <v>533.4</v>
      </c>
    </row>
    <row r="20" spans="1:17" ht="13.5" customHeight="1">
      <c r="A20" s="23" t="s">
        <v>13</v>
      </c>
      <c r="B20" s="200" t="s">
        <v>27</v>
      </c>
      <c r="C20" s="188">
        <f>IF(ISERROR('[67]Récolte_N'!$F$10)=TRUE,"",'[67]Récolte_N'!$F$10)</f>
        <v>280</v>
      </c>
      <c r="D20" s="188">
        <f>IF(OR(C20="",C20=0),"",(E20/C20)*10)</f>
        <v>45.357142857142854</v>
      </c>
      <c r="E20" s="189">
        <f>IF(ISERROR('[67]Récolte_N'!$H$10)=TRUE,"",'[67]Récolte_N'!$H$10)</f>
        <v>1270</v>
      </c>
      <c r="F20" s="206">
        <f t="shared" si="4"/>
        <v>1080</v>
      </c>
      <c r="G20" s="190">
        <f>IF(ISERROR('[67]Récolte_N'!$I$10)=TRUE,"",'[67]Récolte_N'!$I$10)</f>
        <v>1205</v>
      </c>
      <c r="H20" s="207">
        <f t="shared" si="5"/>
        <v>844.6</v>
      </c>
      <c r="I20" s="191">
        <f>IF(OR(H20=0,H20=""),"",(G20/H20)-1)</f>
        <v>0.426710869050438</v>
      </c>
      <c r="J20" s="192">
        <f t="shared" si="2"/>
        <v>65</v>
      </c>
      <c r="K20" s="208">
        <f t="shared" si="6"/>
        <v>235.39999999999998</v>
      </c>
      <c r="L20" s="296"/>
      <c r="M20" s="159" t="s">
        <v>27</v>
      </c>
      <c r="N20" s="188">
        <f>IF(ISERROR('[9]Récolte_N'!$F$10)=TRUE,"",'[9]Récolte_N'!$F$10)</f>
        <v>240</v>
      </c>
      <c r="O20" s="188">
        <f>IF(OR(N20="",N20=0),"",(P20/N20)*10)</f>
        <v>45</v>
      </c>
      <c r="P20" s="189">
        <f>IF(ISERROR('[9]Récolte_N'!$H$10)=TRUE,"",'[9]Récolte_N'!$H$10)</f>
        <v>1080</v>
      </c>
      <c r="Q20" s="190">
        <f>'[21]SE'!$AI176</f>
        <v>844.6</v>
      </c>
    </row>
    <row r="21" spans="1:17" ht="13.5" customHeight="1">
      <c r="A21" s="23" t="s">
        <v>13</v>
      </c>
      <c r="B21" s="200" t="s">
        <v>15</v>
      </c>
      <c r="C21" s="188">
        <f>IF(ISERROR('[68]Récolte_N'!$F$10)=TRUE,"",'[68]Récolte_N'!$F$10)</f>
        <v>430</v>
      </c>
      <c r="D21" s="188">
        <f>IF(OR(C21="",C21=0),"",(E21/C21)*10)</f>
        <v>44.18604651162791</v>
      </c>
      <c r="E21" s="189">
        <f>IF(ISERROR('[68]Récolte_N'!$H$10)=TRUE,"",'[68]Récolte_N'!$H$10)</f>
        <v>1900</v>
      </c>
      <c r="F21" s="206">
        <f t="shared" si="4"/>
        <v>4250</v>
      </c>
      <c r="G21" s="190">
        <f>IF(ISERROR('[68]Récolte_N'!$I$10)=TRUE,"",'[68]Récolte_N'!$I$10)</f>
        <v>1000</v>
      </c>
      <c r="H21" s="207">
        <f t="shared" si="5"/>
        <v>1089.4</v>
      </c>
      <c r="I21" s="191">
        <f t="shared" si="3"/>
        <v>-0.08206352120433269</v>
      </c>
      <c r="J21" s="192">
        <f t="shared" si="2"/>
        <v>900</v>
      </c>
      <c r="K21" s="208">
        <f t="shared" si="6"/>
        <v>3160.6</v>
      </c>
      <c r="L21" s="296"/>
      <c r="M21" s="159" t="s">
        <v>15</v>
      </c>
      <c r="N21" s="188">
        <f>IF(ISERROR('[10]Récolte_N'!$F$10)=TRUE,"",'[10]Récolte_N'!$F$10)</f>
        <v>850</v>
      </c>
      <c r="O21" s="188">
        <f>IF(OR(N21="",N21=0),"",(P21/N21)*10)</f>
        <v>50</v>
      </c>
      <c r="P21" s="189">
        <f>IF(ISERROR('[10]Récolte_N'!$H$10)=TRUE,"",'[10]Récolte_N'!$H$10)</f>
        <v>4250</v>
      </c>
      <c r="Q21" s="190">
        <f>'[21]SE'!$AI177</f>
        <v>1089.4</v>
      </c>
    </row>
    <row r="22" spans="1:17" ht="13.5" customHeight="1">
      <c r="A22" s="23" t="s">
        <v>13</v>
      </c>
      <c r="B22" s="200" t="s">
        <v>29</v>
      </c>
      <c r="C22" s="188">
        <f>IF(ISERROR('[69]Récolte_N'!$F$10)=TRUE,"",'[69]Récolte_N'!$F$10)</f>
        <v>180</v>
      </c>
      <c r="D22" s="188">
        <f>IF(OR(C22="",C22=0),"",(E22/C22)*10)</f>
        <v>44.44444444444444</v>
      </c>
      <c r="E22" s="189">
        <f>IF(ISERROR('[69]Récolte_N'!$H$10)=TRUE,"",'[69]Récolte_N'!$H$10)</f>
        <v>800</v>
      </c>
      <c r="F22" s="206">
        <f t="shared" si="4"/>
        <v>1035</v>
      </c>
      <c r="G22" s="190">
        <f>IF(ISERROR('[69]Récolte_N'!$I$10)=TRUE,"",'[69]Récolte_N'!$I$10)</f>
        <v>350</v>
      </c>
      <c r="H22" s="207">
        <f t="shared" si="5"/>
        <v>596</v>
      </c>
      <c r="I22" s="191">
        <f t="shared" si="3"/>
        <v>-0.412751677852349</v>
      </c>
      <c r="J22" s="192">
        <f t="shared" si="2"/>
        <v>450</v>
      </c>
      <c r="K22" s="208">
        <f t="shared" si="6"/>
        <v>439</v>
      </c>
      <c r="L22" s="296"/>
      <c r="M22" s="159" t="s">
        <v>29</v>
      </c>
      <c r="N22" s="188">
        <f>IF(ISERROR('[11]Récolte_N'!$F$10)=TRUE,"",'[11]Récolte_N'!$F$10)</f>
        <v>230</v>
      </c>
      <c r="O22" s="188">
        <f>IF(OR(N22="",N22=0),"",(P22/N22)*10)</f>
        <v>45</v>
      </c>
      <c r="P22" s="189">
        <f>IF(ISERROR('[11]Récolte_N'!$H$10)=TRUE,"",'[11]Récolte_N'!$H$10)</f>
        <v>1035</v>
      </c>
      <c r="Q22" s="190">
        <f>'[21]SE'!$AI178</f>
        <v>596</v>
      </c>
    </row>
    <row r="23" spans="1:17" ht="13.5" customHeight="1">
      <c r="A23" s="23" t="s">
        <v>13</v>
      </c>
      <c r="B23" s="200" t="s">
        <v>16</v>
      </c>
      <c r="C23" s="188">
        <f>IF(ISERROR('[70]Récolte_N'!$F$10)=TRUE,"",'[70]Récolte_N'!$F$10)</f>
        <v>300</v>
      </c>
      <c r="D23" s="188">
        <f t="shared" si="0"/>
        <v>45.68333333333334</v>
      </c>
      <c r="E23" s="189">
        <f>IF(ISERROR('[70]Récolte_N'!$H$10)=TRUE,"",'[70]Récolte_N'!$H$10)</f>
        <v>1370.5</v>
      </c>
      <c r="F23" s="206">
        <f t="shared" si="4"/>
        <v>958.4</v>
      </c>
      <c r="G23" s="190">
        <f>IF(ISERROR('[70]Récolte_N'!$I$10)=TRUE,"",'[70]Récolte_N'!$I$10)</f>
        <v>814</v>
      </c>
      <c r="H23" s="207">
        <f t="shared" si="5"/>
        <v>250</v>
      </c>
      <c r="I23" s="191">
        <f t="shared" si="3"/>
        <v>2.256</v>
      </c>
      <c r="J23" s="192">
        <f t="shared" si="2"/>
        <v>556.5</v>
      </c>
      <c r="K23" s="208">
        <f t="shared" si="6"/>
        <v>708.4</v>
      </c>
      <c r="L23" s="296"/>
      <c r="M23" s="159" t="s">
        <v>16</v>
      </c>
      <c r="N23" s="188">
        <f>IF(ISERROR('[12]Récolte_N'!$F$10)=TRUE,"",'[12]Récolte_N'!$F$10)</f>
        <v>219</v>
      </c>
      <c r="O23" s="188">
        <f aca="true" t="shared" si="7" ref="O23:O31">IF(OR(N23="",N23=0),"",(P23/N23)*10)</f>
        <v>43.762557077625566</v>
      </c>
      <c r="P23" s="189">
        <f>IF(ISERROR('[12]Récolte_N'!$H$10)=TRUE,"",'[12]Récolte_N'!$H$10)</f>
        <v>958.4</v>
      </c>
      <c r="Q23" s="190">
        <f>'[21]SE'!$AI179</f>
        <v>250</v>
      </c>
    </row>
    <row r="24" spans="1:17" ht="13.5" customHeight="1">
      <c r="A24" s="23" t="s">
        <v>13</v>
      </c>
      <c r="B24" s="200" t="s">
        <v>17</v>
      </c>
      <c r="C24" s="188">
        <f>IF(ISERROR('[71]Récolte_N'!$F$10)=TRUE,"",'[71]Récolte_N'!$F$10)</f>
        <v>1175</v>
      </c>
      <c r="D24" s="188">
        <f t="shared" si="0"/>
        <v>55.319148936170215</v>
      </c>
      <c r="E24" s="189">
        <f>IF(ISERROR('[71]Récolte_N'!$H$10)=TRUE,"",'[71]Récolte_N'!$H$10)</f>
        <v>6500</v>
      </c>
      <c r="F24" s="206">
        <f t="shared" si="4"/>
        <v>4150</v>
      </c>
      <c r="G24" s="190">
        <f>IF(ISERROR('[71]Récolte_N'!$I$10)=TRUE,"",'[71]Récolte_N'!$I$10)</f>
        <v>4000</v>
      </c>
      <c r="H24" s="207">
        <f t="shared" si="5"/>
        <v>2890</v>
      </c>
      <c r="I24" s="191">
        <f t="shared" si="3"/>
        <v>0.38408304498269885</v>
      </c>
      <c r="J24" s="192">
        <f t="shared" si="2"/>
        <v>2500</v>
      </c>
      <c r="K24" s="208">
        <f t="shared" si="6"/>
        <v>1260</v>
      </c>
      <c r="L24" s="296"/>
      <c r="M24" s="159" t="s">
        <v>17</v>
      </c>
      <c r="N24" s="188">
        <f>IF(ISERROR('[13]Récolte_N'!$F$10)=TRUE,"",'[13]Récolte_N'!$F$10)</f>
        <v>765</v>
      </c>
      <c r="O24" s="188">
        <f t="shared" si="7"/>
        <v>54.2483660130719</v>
      </c>
      <c r="P24" s="189">
        <f>IF(ISERROR('[13]Récolte_N'!$H$10)=TRUE,"",'[13]Récolte_N'!$H$10)</f>
        <v>4150</v>
      </c>
      <c r="Q24" s="190">
        <f>'[21]SE'!$AI180</f>
        <v>2890</v>
      </c>
    </row>
    <row r="25" spans="1:17" ht="13.5" customHeight="1">
      <c r="A25" s="23" t="s">
        <v>13</v>
      </c>
      <c r="B25" s="200" t="s">
        <v>18</v>
      </c>
      <c r="C25" s="188">
        <f>IF(ISERROR('[72]Récolte_N'!$F$10)=TRUE,"",'[72]Récolte_N'!$F$10)</f>
        <v>6800</v>
      </c>
      <c r="D25" s="188">
        <f t="shared" si="0"/>
        <v>58.82352941176471</v>
      </c>
      <c r="E25" s="189">
        <f>IF(ISERROR('[72]Récolte_N'!$H$10)=TRUE,"",'[72]Récolte_N'!$H$10)</f>
        <v>40000</v>
      </c>
      <c r="F25" s="206">
        <f t="shared" si="4"/>
        <v>45000</v>
      </c>
      <c r="G25" s="190">
        <f>IF(ISERROR('[72]Récolte_N'!$I$10)=TRUE,"",'[72]Récolte_N'!$I$10)</f>
        <v>24000</v>
      </c>
      <c r="H25" s="207">
        <f t="shared" si="5"/>
        <v>24438</v>
      </c>
      <c r="I25" s="191">
        <f t="shared" si="3"/>
        <v>-0.017922906948195427</v>
      </c>
      <c r="J25" s="192">
        <f t="shared" si="2"/>
        <v>16000</v>
      </c>
      <c r="K25" s="208">
        <f t="shared" si="6"/>
        <v>20562</v>
      </c>
      <c r="L25" s="296"/>
      <c r="M25" s="159" t="s">
        <v>18</v>
      </c>
      <c r="N25" s="188">
        <f>IF(ISERROR('[14]Récolte_N'!$F$10)=TRUE,"",'[14]Récolte_N'!$F$10)</f>
        <v>7700</v>
      </c>
      <c r="O25" s="188">
        <f t="shared" si="7"/>
        <v>58.44155844155844</v>
      </c>
      <c r="P25" s="189">
        <f>IF(ISERROR('[14]Récolte_N'!$H$10)=TRUE,"",'[14]Récolte_N'!$H$10)</f>
        <v>45000</v>
      </c>
      <c r="Q25" s="190">
        <f>'[21]SE'!$AI181</f>
        <v>24438</v>
      </c>
    </row>
    <row r="26" spans="1:17" ht="13.5" customHeight="1">
      <c r="A26" s="23" t="s">
        <v>13</v>
      </c>
      <c r="B26" s="200" t="s">
        <v>19</v>
      </c>
      <c r="C26" s="188">
        <f>IF(ISERROR('[73]Récolte_N'!$F$10)=TRUE,"",'[73]Récolte_N'!$F$10)</f>
        <v>360</v>
      </c>
      <c r="D26" s="188">
        <f t="shared" si="0"/>
        <v>65</v>
      </c>
      <c r="E26" s="189">
        <f>IF(ISERROR('[73]Récolte_N'!$H$10)=TRUE,"",'[73]Récolte_N'!$H$10)</f>
        <v>2340</v>
      </c>
      <c r="F26" s="206">
        <f t="shared" si="4"/>
        <v>2470</v>
      </c>
      <c r="G26" s="190">
        <f>IF(ISERROR('[73]Récolte_N'!$I$10)=TRUE,"",'[73]Récolte_N'!$I$10)</f>
        <v>2000</v>
      </c>
      <c r="H26" s="207">
        <f t="shared" si="5"/>
        <v>1682.4</v>
      </c>
      <c r="I26" s="191">
        <f t="shared" si="3"/>
        <v>0.18877793628150252</v>
      </c>
      <c r="J26" s="192">
        <f t="shared" si="2"/>
        <v>340</v>
      </c>
      <c r="K26" s="208">
        <f t="shared" si="6"/>
        <v>787.5999999999999</v>
      </c>
      <c r="L26" s="296"/>
      <c r="M26" s="159" t="s">
        <v>19</v>
      </c>
      <c r="N26" s="188">
        <f>IF(ISERROR('[15]Récolte_N'!$F$10)=TRUE,"",'[15]Récolte_N'!$F$10)</f>
        <v>380</v>
      </c>
      <c r="O26" s="188">
        <f t="shared" si="7"/>
        <v>65</v>
      </c>
      <c r="P26" s="189">
        <f>IF(ISERROR('[15]Récolte_N'!$H$10)=TRUE,"",'[15]Récolte_N'!$H$10)</f>
        <v>2470</v>
      </c>
      <c r="Q26" s="190">
        <f>'[21]SE'!$AI182</f>
        <v>1682.4</v>
      </c>
    </row>
    <row r="27" spans="1:17" ht="13.5" customHeight="1">
      <c r="A27" s="23" t="s">
        <v>13</v>
      </c>
      <c r="B27" s="200" t="s">
        <v>20</v>
      </c>
      <c r="C27" s="188">
        <f>IF(ISERROR('[74]Récolte_N'!$F$10)=TRUE,"",'[74]Récolte_N'!$F$10)</f>
        <v>655</v>
      </c>
      <c r="D27" s="188">
        <f t="shared" si="0"/>
        <v>50</v>
      </c>
      <c r="E27" s="189">
        <f>IF(ISERROR('[74]Récolte_N'!$H$10)=TRUE,"",'[74]Récolte_N'!$H$10)</f>
        <v>3275</v>
      </c>
      <c r="F27" s="206">
        <f t="shared" si="4"/>
        <v>3507</v>
      </c>
      <c r="G27" s="190">
        <f>IF(ISERROR('[74]Récolte_N'!$I$10)=TRUE,"",'[74]Récolte_N'!$I$10)</f>
        <v>1380</v>
      </c>
      <c r="H27" s="207">
        <f t="shared" si="5"/>
        <v>976.1</v>
      </c>
      <c r="I27" s="191">
        <f t="shared" si="3"/>
        <v>0.41378957074070266</v>
      </c>
      <c r="J27" s="192">
        <f t="shared" si="2"/>
        <v>1895</v>
      </c>
      <c r="K27" s="208">
        <f t="shared" si="6"/>
        <v>2530.9</v>
      </c>
      <c r="L27" s="296"/>
      <c r="M27" s="159" t="s">
        <v>20</v>
      </c>
      <c r="N27" s="188">
        <f>IF(ISERROR('[16]Récolte_N'!$F$10)=TRUE,"",'[16]Récolte_N'!$F$10)</f>
        <v>625</v>
      </c>
      <c r="O27" s="188">
        <f t="shared" si="7"/>
        <v>56.112</v>
      </c>
      <c r="P27" s="189">
        <f>IF(ISERROR('[16]Récolte_N'!$H$10)=TRUE,"",'[16]Récolte_N'!$H$10)</f>
        <v>3507</v>
      </c>
      <c r="Q27" s="190">
        <f>'[21]SE'!$AI183</f>
        <v>976.1</v>
      </c>
    </row>
    <row r="28" spans="1:17" ht="13.5" customHeight="1">
      <c r="A28" s="23" t="s">
        <v>13</v>
      </c>
      <c r="B28" s="200" t="s">
        <v>21</v>
      </c>
      <c r="C28" s="188">
        <f>IF(ISERROR('[75]Récolte_N'!$F$10)=TRUE,"",'[75]Récolte_N'!$F$10)</f>
        <v>62</v>
      </c>
      <c r="D28" s="188">
        <f t="shared" si="0"/>
        <v>70</v>
      </c>
      <c r="E28" s="189">
        <f>IF(ISERROR('[75]Récolte_N'!$H$10)=TRUE,"",'[75]Récolte_N'!$H$10)</f>
        <v>434</v>
      </c>
      <c r="F28" s="206">
        <f t="shared" si="4"/>
        <v>425</v>
      </c>
      <c r="G28" s="190">
        <f>IF(ISERROR('[75]Récolte_N'!$I$10)=TRUE,"",'[75]Récolte_N'!$I$10)</f>
        <v>430</v>
      </c>
      <c r="H28" s="207">
        <f t="shared" si="5"/>
        <v>349.5</v>
      </c>
      <c r="I28" s="191">
        <f t="shared" si="3"/>
        <v>0.23032904148783984</v>
      </c>
      <c r="J28" s="192">
        <f t="shared" si="2"/>
        <v>4</v>
      </c>
      <c r="K28" s="208">
        <f t="shared" si="6"/>
        <v>75.5</v>
      </c>
      <c r="L28" s="296"/>
      <c r="M28" s="159" t="s">
        <v>21</v>
      </c>
      <c r="N28" s="188">
        <f>IF(ISERROR('[17]Récolte_N'!$F$10)=TRUE,"",'[17]Récolte_N'!$F$10)</f>
        <v>85</v>
      </c>
      <c r="O28" s="188">
        <f t="shared" si="7"/>
        <v>50</v>
      </c>
      <c r="P28" s="189">
        <f>IF(ISERROR('[17]Récolte_N'!$H$10)=TRUE,"",'[17]Récolte_N'!$H$10)</f>
        <v>425</v>
      </c>
      <c r="Q28" s="190">
        <f>'[21]SE'!$AI184</f>
        <v>349.5</v>
      </c>
    </row>
    <row r="29" spans="2:17" ht="12.75">
      <c r="B29" s="200" t="s">
        <v>30</v>
      </c>
      <c r="C29" s="188">
        <f>IF(ISERROR('[76]Récolte_N'!$F$10)=TRUE,"",'[76]Récolte_N'!$F$10)</f>
        <v>265</v>
      </c>
      <c r="D29" s="188">
        <f t="shared" si="0"/>
        <v>56.22641509433962</v>
      </c>
      <c r="E29" s="189">
        <f>IF(ISERROR('[76]Récolte_N'!$H$10)=TRUE,"",'[76]Récolte_N'!$H$10)</f>
        <v>1490</v>
      </c>
      <c r="F29" s="206">
        <f t="shared" si="4"/>
        <v>1525</v>
      </c>
      <c r="G29" s="190">
        <f>IF(ISERROR('[76]Récolte_N'!$I$10)=TRUE,"",'[76]Récolte_N'!$I$10)</f>
        <v>945</v>
      </c>
      <c r="H29" s="207">
        <f t="shared" si="5"/>
        <v>588.6</v>
      </c>
      <c r="I29" s="191">
        <f>IF(OR(H29=0,H29=""),"",(G29/H29)-1)</f>
        <v>0.6055045871559632</v>
      </c>
      <c r="J29" s="192">
        <f t="shared" si="2"/>
        <v>545</v>
      </c>
      <c r="K29" s="208">
        <f t="shared" si="6"/>
        <v>936.4</v>
      </c>
      <c r="M29" s="159" t="s">
        <v>30</v>
      </c>
      <c r="N29" s="188">
        <f>IF(ISERROR('[18]Récolte_N'!$F$10)=TRUE,"",'[18]Récolte_N'!$F$10)</f>
        <v>300</v>
      </c>
      <c r="O29" s="188">
        <f t="shared" si="7"/>
        <v>50.83333333333333</v>
      </c>
      <c r="P29" s="189">
        <f>IF(ISERROR('[18]Récolte_N'!$H$10)=TRUE,"",'[18]Récolte_N'!$H$10)</f>
        <v>1525</v>
      </c>
      <c r="Q29" s="190">
        <f>'[21]SE'!$AI185</f>
        <v>588.6</v>
      </c>
    </row>
    <row r="30" spans="2:17" ht="12.75">
      <c r="B30" s="200" t="s">
        <v>22</v>
      </c>
      <c r="C30" s="188">
        <f>IF(ISERROR('[77]Récolte_N'!$F$10)=TRUE,"",'[77]Récolte_N'!$F$10)</f>
        <v>1155</v>
      </c>
      <c r="D30" s="188">
        <f t="shared" si="0"/>
        <v>38.26839826839827</v>
      </c>
      <c r="E30" s="189">
        <f>IF(ISERROR('[77]Récolte_N'!$H$10)=TRUE,"",'[77]Récolte_N'!$H$10)</f>
        <v>4420</v>
      </c>
      <c r="F30" s="206">
        <f t="shared" si="4"/>
        <v>5348</v>
      </c>
      <c r="G30" s="190">
        <f>IF(ISERROR('[77]Récolte_N'!$I$10)=TRUE,"",'[77]Récolte_N'!$I$10)</f>
        <v>2000</v>
      </c>
      <c r="H30" s="207">
        <f t="shared" si="5"/>
        <v>1382.8</v>
      </c>
      <c r="I30" s="191">
        <f t="shared" si="3"/>
        <v>0.4463407578825571</v>
      </c>
      <c r="J30" s="192">
        <f t="shared" si="2"/>
        <v>2420</v>
      </c>
      <c r="K30" s="208">
        <f t="shared" si="6"/>
        <v>3965.2</v>
      </c>
      <c r="L30"/>
      <c r="M30" s="159" t="s">
        <v>22</v>
      </c>
      <c r="N30" s="188">
        <f>IF(ISERROR('[19]Récolte_N'!$F$10)=TRUE,"",'[19]Récolte_N'!$F$10)</f>
        <v>1387</v>
      </c>
      <c r="O30" s="188">
        <f t="shared" si="7"/>
        <v>38.55803893294881</v>
      </c>
      <c r="P30" s="189">
        <f>IF(ISERROR('[19]Récolte_N'!$H$10)=TRUE,"",'[19]Récolte_N'!$H$10)</f>
        <v>5348</v>
      </c>
      <c r="Q30" s="190">
        <f>'[21]SE'!$AI186</f>
        <v>1382.8</v>
      </c>
    </row>
    <row r="31" spans="2:17" ht="12.75">
      <c r="B31" s="200" t="s">
        <v>23</v>
      </c>
      <c r="C31" s="188">
        <f>IF(ISERROR('[78]Récolte_N'!$F$10)=TRUE,"",'[78]Récolte_N'!$F$10)</f>
        <v>1600</v>
      </c>
      <c r="D31" s="188">
        <f t="shared" si="0"/>
        <v>34</v>
      </c>
      <c r="E31" s="189">
        <f>IF(ISERROR('[78]Récolte_N'!$H$10)=TRUE,"",'[78]Récolte_N'!$H$10)</f>
        <v>5440</v>
      </c>
      <c r="F31" s="189">
        <f>P31</f>
        <v>6572</v>
      </c>
      <c r="G31" s="190">
        <f>IF(ISERROR('[78]Récolte_N'!$I$10)=TRUE,"",'[78]Récolte_N'!$I$10)</f>
        <v>450</v>
      </c>
      <c r="H31" s="190">
        <f>Q31</f>
        <v>421.8</v>
      </c>
      <c r="I31" s="191">
        <f t="shared" si="3"/>
        <v>0.06685633001422464</v>
      </c>
      <c r="J31" s="192">
        <f t="shared" si="2"/>
        <v>4990</v>
      </c>
      <c r="K31" s="193">
        <f>P31-H31</f>
        <v>6150.2</v>
      </c>
      <c r="M31" s="159" t="s">
        <v>23</v>
      </c>
      <c r="N31" s="188">
        <f>IF(ISERROR('[20]Récolte_N'!$F$10)=TRUE,"",'[20]Récolte_N'!$F$10)</f>
        <v>1900</v>
      </c>
      <c r="O31" s="188">
        <f t="shared" si="7"/>
        <v>34.589473684210525</v>
      </c>
      <c r="P31" s="189">
        <f>IF(ISERROR('[20]Récolte_N'!$H$10)=TRUE,"",'[20]Récolte_N'!$H$10)</f>
        <v>6572</v>
      </c>
      <c r="Q31" s="190">
        <f>'[21]SE'!$AI187</f>
        <v>421.8</v>
      </c>
    </row>
    <row r="32" spans="2:17" ht="12.75">
      <c r="B32" s="149"/>
      <c r="C32" s="209"/>
      <c r="D32" s="209"/>
      <c r="E32" s="53"/>
      <c r="F32" s="210"/>
      <c r="G32" s="211"/>
      <c r="H32" s="59"/>
      <c r="I32" s="212"/>
      <c r="J32" s="213"/>
      <c r="K32" s="214"/>
      <c r="M32" s="159"/>
      <c r="N32" s="216"/>
      <c r="O32" s="216"/>
      <c r="P32" s="216"/>
      <c r="Q32" s="297"/>
    </row>
    <row r="33" spans="2:17" ht="15.75" thickBot="1">
      <c r="B33" s="219" t="s">
        <v>24</v>
      </c>
      <c r="C33" s="220">
        <f>IF(SUM(C12:C31)=0,"",SUM(C12:C31))</f>
        <v>26122</v>
      </c>
      <c r="D33" s="220">
        <f>IF(OR(C33="",C33=0),"",(E33/C33)*10)</f>
        <v>48.938251282443915</v>
      </c>
      <c r="E33" s="220">
        <f>IF(SUM(E12:E31)=0,"",SUM(E12:E31))</f>
        <v>127836.5</v>
      </c>
      <c r="F33" s="221">
        <f>IF(SUM(F12:F31)=0,"",SUM(F12:F31))</f>
        <v>145309.4</v>
      </c>
      <c r="G33" s="222">
        <f>IF(SUM(G12:G31)=0,"",SUM(G12:G31))</f>
        <v>61469</v>
      </c>
      <c r="H33" s="223">
        <f>IF(SUM(H12:H31)=0,"",SUM(H12:H31))</f>
        <v>61347.80000000001</v>
      </c>
      <c r="I33" s="224">
        <f>IF(OR(G33=0,G33=""),"",(G33/H33)-1)</f>
        <v>0.0019756209676629055</v>
      </c>
      <c r="J33" s="225">
        <f>SUM(J12:J31)</f>
        <v>66367.5</v>
      </c>
      <c r="K33" s="226">
        <f>SUM(K12:K31)</f>
        <v>83961.59999999999</v>
      </c>
      <c r="M33" s="229" t="s">
        <v>24</v>
      </c>
      <c r="N33" s="298">
        <f>IF(SUM(N12:N31)=0,"",SUM(N12:N31))</f>
        <v>29501</v>
      </c>
      <c r="O33" s="298">
        <f>IF(OR(N33="",N33=0),"",(P33/N33)*10)</f>
        <v>49.25575404223586</v>
      </c>
      <c r="P33" s="225">
        <f>IF(SUM(P12:P31)=0,"",SUM(P12:P31))</f>
        <v>145309.4</v>
      </c>
      <c r="Q33" s="299">
        <f>IF(SUM(Q12:Q31)=0,"",SUM(Q12:Q31))</f>
        <v>61347.80000000001</v>
      </c>
    </row>
    <row r="34" spans="2:10" ht="12.75" thickTop="1">
      <c r="B34" s="236"/>
      <c r="C34" s="237"/>
      <c r="D34" s="237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29501</v>
      </c>
      <c r="D35" s="242">
        <f>(E35/C35)*10</f>
        <v>49.25575404223586</v>
      </c>
      <c r="E35" s="242">
        <f>P33</f>
        <v>145309.4</v>
      </c>
      <c r="G35" s="242">
        <f>Q33</f>
        <v>61347.80000000001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-0.11453849022067053</v>
      </c>
      <c r="D37" s="246">
        <f>IF(OR(D33="",D33=0),"",(D33/D35)-1)</f>
        <v>-0.006446003435856218</v>
      </c>
      <c r="E37" s="246">
        <f>IF(OR(E33="",E33=0),"",(E33/E35)-1)</f>
        <v>-0.12024617815502636</v>
      </c>
      <c r="G37" s="246">
        <f>IF(OR(G33="",G33=0),"",(G33/G35)-1)</f>
        <v>0.0019756209676629055</v>
      </c>
      <c r="H37" s="238"/>
      <c r="I37" s="239"/>
      <c r="J37" s="240"/>
    </row>
    <row r="38" ht="11.25" thickBot="1"/>
    <row r="39" spans="2:8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</row>
    <row r="40" spans="2:8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</row>
    <row r="41" spans="2:8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</row>
    <row r="42" spans="2:8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</row>
    <row r="43" spans="2:8" ht="12">
      <c r="B43" s="187" t="s">
        <v>8</v>
      </c>
      <c r="C43" s="99">
        <f>'[22]SE'!$AI168</f>
        <v>203.3</v>
      </c>
      <c r="D43" s="52">
        <f>'[21]SE'!$AC168</f>
        <v>405.6</v>
      </c>
      <c r="E43" s="266">
        <f>IF(OR(G12="",G12=0),"",C43/G12)</f>
        <v>0.6891525423728814</v>
      </c>
      <c r="F43" s="74">
        <f>IF(OR(H12="",H12=0),"",D43/H12)</f>
        <v>0.9586386197116521</v>
      </c>
      <c r="G43" s="267">
        <f>IF(OR(E43="",E43=0),"",(E43-F43)*100)</f>
        <v>-26.948607733877072</v>
      </c>
      <c r="H43" s="238">
        <f>IF(E12="","",(G12/E12))</f>
        <v>0.1873015873015873</v>
      </c>
    </row>
    <row r="44" spans="2:8" ht="12">
      <c r="B44" s="200" t="s">
        <v>31</v>
      </c>
      <c r="C44" s="52">
        <f>'[22]SE'!$AI169</f>
        <v>5002.2</v>
      </c>
      <c r="D44" s="52">
        <f>'[21]SE'!$AC169</f>
        <v>5057.2</v>
      </c>
      <c r="E44" s="74">
        <f>IF(OR(G13="",G13=0),"",C44/G13)</f>
        <v>0.9619615384615384</v>
      </c>
      <c r="F44" s="74">
        <f>IF(OR(H13="",H13=0),"",D44/H13)</f>
        <v>0.9063732167180442</v>
      </c>
      <c r="G44" s="267">
        <f>IF(OR(E44="",E44=0),"",(E44-F44)*100)</f>
        <v>5.558832174349426</v>
      </c>
      <c r="H44" s="238">
        <f>IF(E13="","",(G13/E13))</f>
        <v>0.21290533901080905</v>
      </c>
    </row>
    <row r="45" spans="2:8" ht="12">
      <c r="B45" s="200" t="s">
        <v>9</v>
      </c>
      <c r="C45" s="52">
        <f>'[22]SE'!$AI170</f>
        <v>2826.4</v>
      </c>
      <c r="D45" s="52">
        <f>'[21]SE'!$AC170</f>
        <v>3800.1</v>
      </c>
      <c r="E45" s="74">
        <f aca="true" t="shared" si="8" ref="E45:F62">IF(OR(G14="",G14=0),"",C45/G14)</f>
        <v>0.7066</v>
      </c>
      <c r="F45" s="74">
        <f t="shared" si="8"/>
        <v>0.6747935718725029</v>
      </c>
      <c r="G45" s="267">
        <f aca="true" t="shared" si="9" ref="G45:G62">IF(OR(E45="",E45=0),"",(E45-F45)*100)</f>
        <v>3.180642812749712</v>
      </c>
      <c r="H45" s="238">
        <f>IF(E14="","",(G14/E14))</f>
        <v>0.5915409642117717</v>
      </c>
    </row>
    <row r="46" spans="2:8" ht="12">
      <c r="B46" s="200" t="s">
        <v>28</v>
      </c>
      <c r="C46" s="52">
        <f>'[22]SE'!$AI171</f>
        <v>4084.1</v>
      </c>
      <c r="D46" s="52">
        <f>'[21]SE'!$AC171</f>
        <v>3907.2</v>
      </c>
      <c r="E46" s="74">
        <f t="shared" si="8"/>
        <v>0.7425636363636363</v>
      </c>
      <c r="F46" s="74">
        <f t="shared" si="8"/>
        <v>0.798022916198607</v>
      </c>
      <c r="G46" s="267">
        <f t="shared" si="9"/>
        <v>-5.545927983497068</v>
      </c>
      <c r="H46" s="238">
        <f>IF(E15="","",(G15/E15))</f>
        <v>0.7574714226690539</v>
      </c>
    </row>
    <row r="47" spans="2:8" ht="12">
      <c r="B47" s="200" t="s">
        <v>10</v>
      </c>
      <c r="C47" s="52">
        <f>'[22]SE'!$AI172</f>
        <v>988.3</v>
      </c>
      <c r="D47" s="52">
        <f>'[21]SE'!$AC172</f>
        <v>838.7</v>
      </c>
      <c r="E47" s="74">
        <f t="shared" si="8"/>
        <v>0.9883</v>
      </c>
      <c r="F47" s="74">
        <f t="shared" si="8"/>
        <v>1</v>
      </c>
      <c r="G47" s="267">
        <f t="shared" si="9"/>
        <v>-1.1700000000000044</v>
      </c>
      <c r="H47" s="238">
        <f aca="true" t="shared" si="10" ref="H47:H62">IF(E16="","",(G16/E16))</f>
        <v>1.4285714285714286</v>
      </c>
    </row>
    <row r="48" spans="2:8" ht="12">
      <c r="B48" s="200" t="s">
        <v>11</v>
      </c>
      <c r="C48" s="52">
        <f>'[22]SE'!$AI173</f>
        <v>2301.6</v>
      </c>
      <c r="D48" s="52">
        <f>'[21]SE'!$AC173</f>
        <v>2538</v>
      </c>
      <c r="E48" s="74">
        <f t="shared" si="8"/>
        <v>0.7672</v>
      </c>
      <c r="F48" s="74">
        <f t="shared" si="8"/>
        <v>0.871206920225182</v>
      </c>
      <c r="G48" s="267">
        <f t="shared" si="9"/>
        <v>-10.400692022518198</v>
      </c>
      <c r="H48" s="238">
        <f t="shared" si="10"/>
        <v>0.7894736842105263</v>
      </c>
    </row>
    <row r="49" spans="2:8" ht="12">
      <c r="B49" s="200" t="s">
        <v>12</v>
      </c>
      <c r="C49" s="52">
        <f>'[22]SE'!$AI174</f>
        <v>3088.9</v>
      </c>
      <c r="D49" s="52">
        <f>'[21]SE'!$AC174</f>
        <v>4977.4</v>
      </c>
      <c r="E49" s="74">
        <f t="shared" si="8"/>
        <v>0.8825428571428572</v>
      </c>
      <c r="F49" s="74">
        <f t="shared" si="8"/>
        <v>0.9909217599044395</v>
      </c>
      <c r="G49" s="267">
        <f t="shared" si="9"/>
        <v>-10.837890276158236</v>
      </c>
      <c r="H49" s="238">
        <f t="shared" si="10"/>
        <v>0.2681992337164751</v>
      </c>
    </row>
    <row r="50" spans="2:8" ht="12">
      <c r="B50" s="200" t="s">
        <v>14</v>
      </c>
      <c r="C50" s="52">
        <f>'[22]SE'!$AI175</f>
        <v>328.6</v>
      </c>
      <c r="D50" s="52">
        <f>'[21]SE'!$AC175</f>
        <v>516.4</v>
      </c>
      <c r="E50" s="74">
        <f t="shared" si="8"/>
        <v>0.8215</v>
      </c>
      <c r="F50" s="74">
        <f t="shared" si="8"/>
        <v>0.9681289838770154</v>
      </c>
      <c r="G50" s="267">
        <f t="shared" si="9"/>
        <v>-14.662898387701539</v>
      </c>
      <c r="H50" s="238">
        <f t="shared" si="10"/>
        <v>0.3902439024390244</v>
      </c>
    </row>
    <row r="51" spans="2:8" ht="12">
      <c r="B51" s="200" t="s">
        <v>27</v>
      </c>
      <c r="C51" s="52">
        <f>'[22]SE'!$AI176</f>
        <v>128</v>
      </c>
      <c r="D51" s="52">
        <f>'[21]SE'!$AC176</f>
        <v>523.3</v>
      </c>
      <c r="E51" s="74">
        <f t="shared" si="8"/>
        <v>0.10622406639004149</v>
      </c>
      <c r="F51" s="74">
        <f t="shared" si="8"/>
        <v>0.619583234667298</v>
      </c>
      <c r="G51" s="267">
        <f t="shared" si="9"/>
        <v>-51.33591682772566</v>
      </c>
      <c r="H51" s="238">
        <f t="shared" si="10"/>
        <v>0.9488188976377953</v>
      </c>
    </row>
    <row r="52" spans="2:8" ht="12">
      <c r="B52" s="200" t="s">
        <v>15</v>
      </c>
      <c r="C52" s="52">
        <f>'[22]SE'!$AI177</f>
        <v>274.4</v>
      </c>
      <c r="D52" s="52">
        <f>'[21]SE'!$AC177</f>
        <v>265.6</v>
      </c>
      <c r="E52" s="74">
        <f t="shared" si="8"/>
        <v>0.2744</v>
      </c>
      <c r="F52" s="74">
        <f>IF(OR(H21="",H21=0),"",D52/H21)</f>
        <v>0.24380392876812926</v>
      </c>
      <c r="G52" s="267">
        <f t="shared" si="9"/>
        <v>3.059607123187072</v>
      </c>
      <c r="H52" s="238">
        <f t="shared" si="10"/>
        <v>0.5263157894736842</v>
      </c>
    </row>
    <row r="53" spans="2:8" ht="12">
      <c r="B53" s="200" t="s">
        <v>29</v>
      </c>
      <c r="C53" s="52">
        <f>'[22]SE'!$AI178</f>
        <v>227.4</v>
      </c>
      <c r="D53" s="52">
        <f>'[21]SE'!$AC178</f>
        <v>565.2</v>
      </c>
      <c r="E53" s="74">
        <f t="shared" si="8"/>
        <v>0.6497142857142857</v>
      </c>
      <c r="F53" s="74">
        <f t="shared" si="8"/>
        <v>0.9483221476510068</v>
      </c>
      <c r="G53" s="267">
        <f t="shared" si="9"/>
        <v>-29.860786193672105</v>
      </c>
      <c r="H53" s="238">
        <f t="shared" si="10"/>
        <v>0.4375</v>
      </c>
    </row>
    <row r="54" spans="2:8" ht="12">
      <c r="B54" s="200" t="s">
        <v>16</v>
      </c>
      <c r="C54" s="52">
        <f>'[22]SE'!$AI179</f>
        <v>806.3</v>
      </c>
      <c r="D54" s="52">
        <f>'[21]SE'!$AC179</f>
        <v>250</v>
      </c>
      <c r="E54" s="74">
        <f t="shared" si="8"/>
        <v>0.9905405405405405</v>
      </c>
      <c r="F54" s="74">
        <f t="shared" si="8"/>
        <v>1</v>
      </c>
      <c r="G54" s="267">
        <f t="shared" si="9"/>
        <v>-0.9459459459459474</v>
      </c>
      <c r="H54" s="238">
        <f t="shared" si="10"/>
        <v>0.5939438161255016</v>
      </c>
    </row>
    <row r="55" spans="2:8" ht="12">
      <c r="B55" s="200" t="s">
        <v>17</v>
      </c>
      <c r="C55" s="52">
        <f>'[22]SE'!$AI180</f>
        <v>3632.4</v>
      </c>
      <c r="D55" s="52">
        <f>'[21]SE'!$AC180</f>
        <v>2798</v>
      </c>
      <c r="E55" s="74">
        <f t="shared" si="8"/>
        <v>0.9081</v>
      </c>
      <c r="F55" s="74">
        <f t="shared" si="8"/>
        <v>0.9681660899653979</v>
      </c>
      <c r="G55" s="267">
        <f t="shared" si="9"/>
        <v>-6.006608996539786</v>
      </c>
      <c r="H55" s="238">
        <f t="shared" si="10"/>
        <v>0.6153846153846154</v>
      </c>
    </row>
    <row r="56" spans="2:8" ht="12">
      <c r="B56" s="200" t="s">
        <v>18</v>
      </c>
      <c r="C56" s="52">
        <f>'[22]SE'!$AI181</f>
        <v>16060.6</v>
      </c>
      <c r="D56" s="52">
        <f>'[21]SE'!$AC181</f>
        <v>15950.5</v>
      </c>
      <c r="E56" s="74">
        <f t="shared" si="8"/>
        <v>0.6691916666666666</v>
      </c>
      <c r="F56" s="74">
        <f t="shared" si="8"/>
        <v>0.652692528030117</v>
      </c>
      <c r="G56" s="267">
        <f t="shared" si="9"/>
        <v>1.6499138636549615</v>
      </c>
      <c r="H56" s="238">
        <f t="shared" si="10"/>
        <v>0.6</v>
      </c>
    </row>
    <row r="57" spans="2:8" ht="12">
      <c r="B57" s="200" t="s">
        <v>19</v>
      </c>
      <c r="C57" s="52">
        <f>'[22]SE'!$AI182</f>
        <v>1502.9</v>
      </c>
      <c r="D57" s="52">
        <f>'[21]SE'!$AC182</f>
        <v>1398</v>
      </c>
      <c r="E57" s="74">
        <f t="shared" si="8"/>
        <v>0.7514500000000001</v>
      </c>
      <c r="F57" s="74">
        <f t="shared" si="8"/>
        <v>0.8309557774607703</v>
      </c>
      <c r="G57" s="267">
        <f t="shared" si="9"/>
        <v>-7.950577746077025</v>
      </c>
      <c r="H57" s="238">
        <f t="shared" si="10"/>
        <v>0.8547008547008547</v>
      </c>
    </row>
    <row r="58" spans="2:8" ht="12">
      <c r="B58" s="200" t="s">
        <v>20</v>
      </c>
      <c r="C58" s="52">
        <f>'[22]SE'!$AI183</f>
        <v>1169.9</v>
      </c>
      <c r="D58" s="52">
        <f>'[21]SE'!$AC183</f>
        <v>904.8</v>
      </c>
      <c r="E58" s="74">
        <f t="shared" si="8"/>
        <v>0.8477536231884059</v>
      </c>
      <c r="F58" s="74">
        <f t="shared" si="8"/>
        <v>0.9269542055117302</v>
      </c>
      <c r="G58" s="267">
        <f t="shared" si="9"/>
        <v>-7.920058232332439</v>
      </c>
      <c r="H58" s="238">
        <f t="shared" si="10"/>
        <v>0.4213740458015267</v>
      </c>
    </row>
    <row r="59" spans="2:8" ht="12">
      <c r="B59" s="200" t="s">
        <v>21</v>
      </c>
      <c r="C59" s="52">
        <f>'[22]SE'!$AI184</f>
        <v>392.5</v>
      </c>
      <c r="D59" s="52">
        <f>'[21]SE'!$AC184</f>
        <v>226.9</v>
      </c>
      <c r="E59" s="74">
        <f t="shared" si="8"/>
        <v>0.9127906976744186</v>
      </c>
      <c r="F59" s="74">
        <f t="shared" si="8"/>
        <v>0.6492131616595136</v>
      </c>
      <c r="G59" s="267">
        <f t="shared" si="9"/>
        <v>26.357753601490497</v>
      </c>
      <c r="H59" s="238">
        <f>IF(E28="","",(G28/E28))</f>
        <v>0.9907834101382489</v>
      </c>
    </row>
    <row r="60" spans="2:8" ht="12">
      <c r="B60" s="200" t="s">
        <v>30</v>
      </c>
      <c r="C60" s="52">
        <f>'[22]SE'!$AI185</f>
        <v>572.5</v>
      </c>
      <c r="D60" s="52">
        <f>'[21]SE'!$AC185</f>
        <v>304.4</v>
      </c>
      <c r="E60" s="74">
        <f t="shared" si="8"/>
        <v>0.6058201058201058</v>
      </c>
      <c r="F60" s="74">
        <f t="shared" si="8"/>
        <v>0.5171593611960584</v>
      </c>
      <c r="G60" s="267">
        <f t="shared" si="9"/>
        <v>8.866074462404738</v>
      </c>
      <c r="H60" s="238">
        <f>IF(E29="","",(G29/E29))</f>
        <v>0.6342281879194631</v>
      </c>
    </row>
    <row r="61" spans="2:8" ht="12">
      <c r="B61" s="200" t="s">
        <v>22</v>
      </c>
      <c r="C61" s="52">
        <f>'[22]SE'!$AI186</f>
        <v>1443.9</v>
      </c>
      <c r="D61" s="52">
        <f>'[21]SE'!$AC186</f>
        <v>1362.8</v>
      </c>
      <c r="E61" s="74">
        <f t="shared" si="8"/>
        <v>0.7219500000000001</v>
      </c>
      <c r="F61" s="74">
        <f t="shared" si="8"/>
        <v>0.9855365924211744</v>
      </c>
      <c r="G61" s="267">
        <f t="shared" si="9"/>
        <v>-26.358659242117433</v>
      </c>
      <c r="H61" s="238">
        <f t="shared" si="10"/>
        <v>0.45248868778280543</v>
      </c>
    </row>
    <row r="62" spans="2:8" ht="12">
      <c r="B62" s="200" t="s">
        <v>23</v>
      </c>
      <c r="C62" s="52">
        <f>'[22]SE'!$AI187</f>
        <v>394.7</v>
      </c>
      <c r="D62" s="52">
        <f>'[21]SE'!$AC187</f>
        <v>391.3</v>
      </c>
      <c r="E62" s="74">
        <f t="shared" si="8"/>
        <v>0.8771111111111111</v>
      </c>
      <c r="F62" s="74">
        <f t="shared" si="8"/>
        <v>0.9276908487434803</v>
      </c>
      <c r="G62" s="267">
        <f t="shared" si="9"/>
        <v>-5.057973763236923</v>
      </c>
      <c r="H62" s="238">
        <f t="shared" si="10"/>
        <v>0.08272058823529412</v>
      </c>
    </row>
    <row r="63" spans="2:8" ht="12">
      <c r="B63" s="149"/>
      <c r="C63" s="52"/>
      <c r="D63" s="52"/>
      <c r="E63" s="268"/>
      <c r="F63" s="74">
        <f>IF(OR(H32="",H32=0),"",D63/H32)</f>
      </c>
      <c r="G63" s="267"/>
      <c r="H63" s="238"/>
    </row>
    <row r="64" spans="2:8" ht="12.75" thickBot="1">
      <c r="B64" s="269" t="s">
        <v>24</v>
      </c>
      <c r="C64" s="270">
        <f>IF(SUM(C43:C62)=0,"",SUM(C43:C62))</f>
        <v>45428.9</v>
      </c>
      <c r="D64" s="270">
        <f>IF(SUM(D43:D62)=0,"",SUM(D43:D62))</f>
        <v>46981.40000000001</v>
      </c>
      <c r="E64" s="271">
        <f>IF(OR(G33="",G33=0),"",C64/G33)</f>
        <v>0.7390538320128845</v>
      </c>
      <c r="F64" s="272">
        <f>IF(OR(H33="",H33=0),"",D64/H33)</f>
        <v>0.7658204532191863</v>
      </c>
      <c r="G64" s="273">
        <f>IF(OR(E64="",E64=0),"",(E64-F64)*100)</f>
        <v>-2.67666212063018</v>
      </c>
      <c r="H64" s="274">
        <f>IF(E33="","",(G33/E33))</f>
        <v>0.4808407614413724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5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104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136" t="s">
        <v>1</v>
      </c>
      <c r="D8" s="137"/>
      <c r="E8" s="137"/>
      <c r="F8" s="138"/>
      <c r="G8" s="139" t="s">
        <v>49</v>
      </c>
      <c r="H8" s="139" t="s">
        <v>44</v>
      </c>
      <c r="I8" s="140"/>
      <c r="J8" s="141" t="s">
        <v>65</v>
      </c>
      <c r="K8" s="141"/>
      <c r="M8" s="144" t="s">
        <v>0</v>
      </c>
      <c r="N8" s="145"/>
      <c r="O8" s="146" t="s">
        <v>1</v>
      </c>
      <c r="P8" s="147"/>
      <c r="Q8" s="139" t="s">
        <v>44</v>
      </c>
    </row>
    <row r="9" spans="1:17" ht="12.75">
      <c r="A9" s="23">
        <v>7818</v>
      </c>
      <c r="B9" s="149"/>
      <c r="C9" s="150" t="s">
        <v>49</v>
      </c>
      <c r="D9" s="151" t="s">
        <v>49</v>
      </c>
      <c r="E9" s="151" t="s">
        <v>49</v>
      </c>
      <c r="F9" s="152" t="s">
        <v>47</v>
      </c>
      <c r="G9" s="153" t="s">
        <v>50</v>
      </c>
      <c r="H9" s="153" t="s">
        <v>50</v>
      </c>
      <c r="I9" s="154" t="s">
        <v>71</v>
      </c>
      <c r="J9" s="155"/>
      <c r="K9" s="156"/>
      <c r="M9" s="159" t="s">
        <v>74</v>
      </c>
      <c r="N9" s="160"/>
      <c r="O9" s="161"/>
      <c r="P9" s="162"/>
      <c r="Q9" s="153" t="s">
        <v>50</v>
      </c>
    </row>
    <row r="10" spans="1:17" ht="12" customHeight="1">
      <c r="A10" s="23">
        <v>30702</v>
      </c>
      <c r="B10" s="149"/>
      <c r="C10" s="164" t="s">
        <v>2</v>
      </c>
      <c r="D10" s="165" t="s">
        <v>3</v>
      </c>
      <c r="E10" s="166" t="s">
        <v>4</v>
      </c>
      <c r="F10" s="167" t="s">
        <v>4</v>
      </c>
      <c r="G10" s="162" t="s">
        <v>76</v>
      </c>
      <c r="H10" s="162" t="s">
        <v>76</v>
      </c>
      <c r="I10" s="168" t="s">
        <v>77</v>
      </c>
      <c r="J10" s="169" t="s">
        <v>78</v>
      </c>
      <c r="K10" s="169" t="s">
        <v>79</v>
      </c>
      <c r="L10" s="157"/>
      <c r="M10" s="159" t="s">
        <v>81</v>
      </c>
      <c r="N10" s="171" t="s">
        <v>2</v>
      </c>
      <c r="O10" s="172" t="s">
        <v>3</v>
      </c>
      <c r="P10" s="171" t="s">
        <v>4</v>
      </c>
      <c r="Q10" s="162" t="s">
        <v>76</v>
      </c>
    </row>
    <row r="11" spans="1:17" ht="12">
      <c r="A11" s="23">
        <v>31458</v>
      </c>
      <c r="B11" s="174"/>
      <c r="C11" s="175" t="s">
        <v>5</v>
      </c>
      <c r="D11" s="176" t="s">
        <v>6</v>
      </c>
      <c r="E11" s="177" t="s">
        <v>7</v>
      </c>
      <c r="F11" s="178" t="s">
        <v>7</v>
      </c>
      <c r="G11" s="179" t="s">
        <v>55</v>
      </c>
      <c r="H11" s="179" t="s">
        <v>85</v>
      </c>
      <c r="I11" s="180"/>
      <c r="J11" s="181"/>
      <c r="K11" s="182"/>
      <c r="M11" s="184"/>
      <c r="N11" s="179" t="s">
        <v>5</v>
      </c>
      <c r="O11" s="176" t="s">
        <v>6</v>
      </c>
      <c r="P11" s="179" t="s">
        <v>7</v>
      </c>
      <c r="Q11" s="179" t="s">
        <v>85</v>
      </c>
    </row>
    <row r="12" spans="1:17" ht="13.5" customHeight="1">
      <c r="A12" s="23">
        <v>60665</v>
      </c>
      <c r="B12" s="187" t="s">
        <v>8</v>
      </c>
      <c r="C12" s="188">
        <f>IF(ISERROR('[59]Récolte_N'!$F$19)=TRUE,"",'[59]Récolte_N'!$F$19)</f>
        <v>7575</v>
      </c>
      <c r="D12" s="188">
        <f aca="true" t="shared" si="0" ref="D12:D31">IF(OR(C12="",C12=0),"",(E12/C12)*10)</f>
        <v>63.3993399339934</v>
      </c>
      <c r="E12" s="189">
        <f>IF(ISERROR('[59]Récolte_N'!$H$19)=TRUE,"",'[59]Récolte_N'!$H$19)</f>
        <v>48025</v>
      </c>
      <c r="F12" s="189">
        <f>P12</f>
        <v>22850</v>
      </c>
      <c r="G12" s="322">
        <f>IF(ISERROR('[59]Récolte_N'!$I$19)=TRUE,"",'[59]Récolte_N'!$I$19)</f>
        <v>35405</v>
      </c>
      <c r="H12" s="322">
        <f>Q12</f>
        <v>12343.3</v>
      </c>
      <c r="I12" s="191">
        <f aca="true" t="shared" si="1" ref="I12:I31">IF(OR(H12=0,H12=""),"",(G12/H12)-1)</f>
        <v>1.8683577325350598</v>
      </c>
      <c r="J12" s="192">
        <f>E12-G12</f>
        <v>12620</v>
      </c>
      <c r="K12" s="193">
        <f>P12-H12</f>
        <v>10506.7</v>
      </c>
      <c r="L12" s="296"/>
      <c r="M12" s="196" t="s">
        <v>8</v>
      </c>
      <c r="N12" s="188">
        <f>IF(ISERROR('[1]Récolte_N'!$F$19)=TRUE,"",'[1]Récolte_N'!$F$19)</f>
        <v>5190</v>
      </c>
      <c r="O12" s="188">
        <f aca="true" t="shared" si="2" ref="O12:O19">IF(OR(N12="",N12=0),"",(P12/N12)*10)</f>
        <v>44.02697495183045</v>
      </c>
      <c r="P12" s="189">
        <f>IF(ISERROR('[1]Récolte_N'!$H$19)=TRUE,"",'[1]Récolte_N'!$H$19)</f>
        <v>22850</v>
      </c>
      <c r="Q12" s="322">
        <f>'[21]SO'!$AI168</f>
        <v>12343.3</v>
      </c>
    </row>
    <row r="13" spans="1:17" ht="13.5" customHeight="1">
      <c r="A13" s="23">
        <v>7280</v>
      </c>
      <c r="B13" s="200" t="s">
        <v>31</v>
      </c>
      <c r="C13" s="188">
        <f>IF(ISERROR('[60]Récolte_N'!$F$19)=TRUE,"",'[60]Récolte_N'!$F$19)</f>
        <v>510</v>
      </c>
      <c r="D13" s="188">
        <f t="shared" si="0"/>
        <v>58.431372549019606</v>
      </c>
      <c r="E13" s="189">
        <f>IF(ISERROR('[60]Récolte_N'!$H$19)=TRUE,"",'[60]Récolte_N'!$H$19)</f>
        <v>2980</v>
      </c>
      <c r="F13" s="189">
        <f>P13</f>
        <v>3540</v>
      </c>
      <c r="G13" s="322">
        <f>IF(ISERROR('[60]Récolte_N'!$I$19)=TRUE,"",'[60]Récolte_N'!$I$19)</f>
        <v>360</v>
      </c>
      <c r="H13" s="322">
        <f>Q13</f>
        <v>359.6</v>
      </c>
      <c r="I13" s="191">
        <f t="shared" si="1"/>
        <v>0.0011123470522802492</v>
      </c>
      <c r="J13" s="192">
        <f aca="true" t="shared" si="3" ref="J13:J31">E13-G13</f>
        <v>2620</v>
      </c>
      <c r="K13" s="193">
        <f>P13-H13</f>
        <v>3180.4</v>
      </c>
      <c r="L13" s="296"/>
      <c r="M13" s="203" t="s">
        <v>31</v>
      </c>
      <c r="N13" s="188">
        <f>IF(ISERROR('[2]Récolte_N'!$F$19)=TRUE,"",'[2]Récolte_N'!$F$19)</f>
        <v>475</v>
      </c>
      <c r="O13" s="188">
        <f t="shared" si="2"/>
        <v>74.52631578947368</v>
      </c>
      <c r="P13" s="189">
        <f>IF(ISERROR('[2]Récolte_N'!$H$19)=TRUE,"",'[2]Récolte_N'!$H$19)</f>
        <v>3540</v>
      </c>
      <c r="Q13" s="322">
        <f>'[21]SO'!$AI169</f>
        <v>359.6</v>
      </c>
    </row>
    <row r="14" spans="1:17" ht="13.5" customHeight="1">
      <c r="A14" s="23">
        <v>17376</v>
      </c>
      <c r="B14" s="200" t="s">
        <v>9</v>
      </c>
      <c r="C14" s="188">
        <f>IF(ISERROR('[61]Récolte_N'!$F$19)=TRUE,"",'[61]Récolte_N'!$F$19)</f>
        <v>750</v>
      </c>
      <c r="D14" s="188">
        <f t="shared" si="0"/>
        <v>45</v>
      </c>
      <c r="E14" s="189">
        <f>IF(ISERROR('[61]Récolte_N'!$H$19)=TRUE,"",'[61]Récolte_N'!$H$19)</f>
        <v>3375</v>
      </c>
      <c r="F14" s="189">
        <f aca="true" t="shared" si="4" ref="F14:F30">P14</f>
        <v>3600</v>
      </c>
      <c r="G14" s="322">
        <f>IF(ISERROR('[61]Récolte_N'!$I$19)=TRUE,"",'[61]Récolte_N'!$I$19)</f>
        <v>1000</v>
      </c>
      <c r="H14" s="322">
        <f aca="true" t="shared" si="5" ref="H14:H30">Q14</f>
        <v>299.7</v>
      </c>
      <c r="I14" s="191">
        <f t="shared" si="1"/>
        <v>2.3366700033366703</v>
      </c>
      <c r="J14" s="192">
        <f t="shared" si="3"/>
        <v>2375</v>
      </c>
      <c r="K14" s="193">
        <f aca="true" t="shared" si="6" ref="K14:K29">P14-H14</f>
        <v>3300.3</v>
      </c>
      <c r="L14" s="296"/>
      <c r="M14" s="159" t="s">
        <v>9</v>
      </c>
      <c r="N14" s="188">
        <f>IF(ISERROR('[3]Récolte_N'!$F$19)=TRUE,"",'[3]Récolte_N'!$F$19)</f>
        <v>800</v>
      </c>
      <c r="O14" s="188">
        <f t="shared" si="2"/>
        <v>45</v>
      </c>
      <c r="P14" s="189">
        <f>IF(ISERROR('[3]Récolte_N'!$H$19)=TRUE,"",'[3]Récolte_N'!$H$19)</f>
        <v>3600</v>
      </c>
      <c r="Q14" s="322">
        <f>'[21]SO'!$AI170</f>
        <v>299.7</v>
      </c>
    </row>
    <row r="15" spans="1:17" ht="13.5" customHeight="1">
      <c r="A15" s="23">
        <v>26391</v>
      </c>
      <c r="B15" s="200" t="s">
        <v>28</v>
      </c>
      <c r="C15" s="188">
        <f>IF(ISERROR('[62]Récolte_N'!$F$19)=TRUE,"",'[62]Récolte_N'!$F$19)</f>
        <v>50</v>
      </c>
      <c r="D15" s="188">
        <f t="shared" si="0"/>
        <v>50</v>
      </c>
      <c r="E15" s="189">
        <f>IF(ISERROR('[62]Récolte_N'!$H$19)=TRUE,"",'[62]Récolte_N'!$H$19)</f>
        <v>250</v>
      </c>
      <c r="F15" s="189">
        <f t="shared" si="4"/>
        <v>300</v>
      </c>
      <c r="G15" s="322">
        <f>IF(ISERROR('[62]Récolte_N'!$I$19)=TRUE,"",'[62]Récolte_N'!$I$19)</f>
        <v>230</v>
      </c>
      <c r="H15" s="322">
        <f t="shared" si="5"/>
        <v>36</v>
      </c>
      <c r="I15" s="191">
        <f t="shared" si="1"/>
        <v>5.388888888888889</v>
      </c>
      <c r="J15" s="192">
        <f t="shared" si="3"/>
        <v>20</v>
      </c>
      <c r="K15" s="193">
        <f t="shared" si="6"/>
        <v>264</v>
      </c>
      <c r="L15" s="296"/>
      <c r="M15" s="159" t="s">
        <v>28</v>
      </c>
      <c r="N15" s="188">
        <f>IF(ISERROR('[4]Récolte_N'!$F$19)=TRUE,"",'[4]Récolte_N'!$F$19)</f>
        <v>60</v>
      </c>
      <c r="O15" s="188">
        <f t="shared" si="2"/>
        <v>50</v>
      </c>
      <c r="P15" s="189">
        <f>IF(ISERROR('[4]Récolte_N'!$H$19)=TRUE,"",'[4]Récolte_N'!$H$19)</f>
        <v>300</v>
      </c>
      <c r="Q15" s="322">
        <f>'[21]SO'!$AI171</f>
        <v>36</v>
      </c>
    </row>
    <row r="16" spans="1:17" ht="13.5" customHeight="1">
      <c r="A16" s="23">
        <v>19136</v>
      </c>
      <c r="B16" s="200" t="s">
        <v>10</v>
      </c>
      <c r="C16" s="188">
        <f>IF(ISERROR('[63]Récolte_N'!$F$19)=TRUE,"",'[63]Récolte_N'!$F$19)</f>
        <v>0</v>
      </c>
      <c r="D16" s="188">
        <f t="shared" si="0"/>
      </c>
      <c r="E16" s="189">
        <f>IF(ISERROR('[63]Récolte_N'!$H$19)=TRUE,"",'[63]Récolte_N'!$H$19)</f>
        <v>0</v>
      </c>
      <c r="F16" s="189">
        <f t="shared" si="4"/>
        <v>0</v>
      </c>
      <c r="G16" s="322">
        <f>IF(ISERROR('[63]Récolte_N'!$I$19)=TRUE,"",'[63]Récolte_N'!$I$19)</f>
        <v>0</v>
      </c>
      <c r="H16" s="322">
        <f t="shared" si="5"/>
        <v>0</v>
      </c>
      <c r="I16" s="191">
        <f t="shared" si="1"/>
      </c>
      <c r="J16" s="192">
        <f t="shared" si="3"/>
        <v>0</v>
      </c>
      <c r="K16" s="193">
        <f t="shared" si="6"/>
        <v>0</v>
      </c>
      <c r="L16" s="296"/>
      <c r="M16" s="159" t="s">
        <v>10</v>
      </c>
      <c r="N16" s="188">
        <f>IF(ISERROR('[5]Récolte_N'!$F$19)=TRUE,"",'[5]Récolte_N'!$F$19)</f>
        <v>0</v>
      </c>
      <c r="O16" s="188">
        <f t="shared" si="2"/>
      </c>
      <c r="P16" s="189">
        <f>IF(ISERROR('[5]Récolte_N'!$H$19)=TRUE,"",'[5]Récolte_N'!$H$19)</f>
        <v>0</v>
      </c>
      <c r="Q16" s="322">
        <f>'[21]SO'!$AI172</f>
        <v>0</v>
      </c>
    </row>
    <row r="17" spans="1:17" ht="13.5" customHeight="1">
      <c r="A17" s="23">
        <v>1790</v>
      </c>
      <c r="B17" s="200" t="s">
        <v>11</v>
      </c>
      <c r="C17" s="188">
        <f>IF(ISERROR('[64]Récolte_N'!$F$19)=TRUE,"",'[64]Récolte_N'!$F$19)</f>
        <v>0</v>
      </c>
      <c r="D17" s="188">
        <f t="shared" si="0"/>
      </c>
      <c r="E17" s="189">
        <f>IF(ISERROR('[64]Récolte_N'!$H$19)=TRUE,"",'[64]Récolte_N'!$H$19)</f>
        <v>0</v>
      </c>
      <c r="F17" s="189">
        <f t="shared" si="4"/>
        <v>0</v>
      </c>
      <c r="G17" s="322">
        <f>IF(ISERROR('[64]Récolte_N'!$I$19)=TRUE,"",'[64]Récolte_N'!$I$19)</f>
        <v>0</v>
      </c>
      <c r="H17" s="322">
        <f t="shared" si="5"/>
        <v>60.2</v>
      </c>
      <c r="I17" s="191">
        <f t="shared" si="1"/>
        <v>-1</v>
      </c>
      <c r="J17" s="192">
        <f t="shared" si="3"/>
        <v>0</v>
      </c>
      <c r="K17" s="193">
        <f t="shared" si="6"/>
        <v>-60.2</v>
      </c>
      <c r="L17" s="296"/>
      <c r="M17" s="159" t="s">
        <v>11</v>
      </c>
      <c r="N17" s="188">
        <f>IF(ISERROR('[6]Récolte_N'!$F$19)=TRUE,"",'[6]Récolte_N'!$F$19)</f>
        <v>0</v>
      </c>
      <c r="O17" s="188">
        <f t="shared" si="2"/>
      </c>
      <c r="P17" s="189">
        <f>IF(ISERROR('[6]Récolte_N'!$H$19)=TRUE,"",'[6]Récolte_N'!$H$19)</f>
        <v>0</v>
      </c>
      <c r="Q17" s="322">
        <f>'[21]SO'!$AI173</f>
        <v>60.2</v>
      </c>
    </row>
    <row r="18" spans="1:17" ht="13.5" customHeight="1">
      <c r="A18" s="23" t="s">
        <v>13</v>
      </c>
      <c r="B18" s="200" t="s">
        <v>12</v>
      </c>
      <c r="C18" s="188">
        <f>IF(ISERROR('[65]Récolte_N'!$F$19)=TRUE,"",'[65]Récolte_N'!$F$19)</f>
        <v>6740</v>
      </c>
      <c r="D18" s="188">
        <f t="shared" si="0"/>
        <v>70.62314540059347</v>
      </c>
      <c r="E18" s="189">
        <f>IF(ISERROR('[65]Récolte_N'!$H$19)=TRUE,"",'[65]Récolte_N'!$H$19)</f>
        <v>47600</v>
      </c>
      <c r="F18" s="189">
        <f t="shared" si="4"/>
        <v>30850</v>
      </c>
      <c r="G18" s="322">
        <f>IF(ISERROR('[65]Récolte_N'!$I$19)=TRUE,"",'[65]Récolte_N'!$I$19)</f>
        <v>32000</v>
      </c>
      <c r="H18" s="322">
        <f t="shared" si="5"/>
        <v>18580.1</v>
      </c>
      <c r="I18" s="191">
        <f t="shared" si="1"/>
        <v>0.7222727541832392</v>
      </c>
      <c r="J18" s="192">
        <f t="shared" si="3"/>
        <v>15600</v>
      </c>
      <c r="K18" s="193">
        <f t="shared" si="6"/>
        <v>12269.900000000001</v>
      </c>
      <c r="L18" s="296"/>
      <c r="M18" s="159" t="s">
        <v>12</v>
      </c>
      <c r="N18" s="188">
        <f>IF(ISERROR('[7]Récolte_N'!$F$19)=TRUE,"",'[7]Récolte_N'!$F$19)</f>
        <v>4870</v>
      </c>
      <c r="O18" s="188">
        <f t="shared" si="2"/>
        <v>63.347022587268995</v>
      </c>
      <c r="P18" s="189">
        <f>IF(ISERROR('[7]Récolte_N'!$H$19)=TRUE,"",'[7]Récolte_N'!$H$19)</f>
        <v>30850</v>
      </c>
      <c r="Q18" s="322">
        <f>'[21]SO'!$AI174</f>
        <v>18580.1</v>
      </c>
    </row>
    <row r="19" spans="1:17" ht="13.5" customHeight="1">
      <c r="A19" s="23" t="s">
        <v>13</v>
      </c>
      <c r="B19" s="200" t="s">
        <v>14</v>
      </c>
      <c r="C19" s="188">
        <f>IF(ISERROR('[66]Récolte_N'!$F$19)=TRUE,"",'[66]Récolte_N'!$F$19)</f>
        <v>2150</v>
      </c>
      <c r="D19" s="188">
        <f t="shared" si="0"/>
        <v>50.69767441860465</v>
      </c>
      <c r="E19" s="189">
        <f>IF(ISERROR('[66]Récolte_N'!$H$19)=TRUE,"",'[66]Récolte_N'!$H$19)</f>
        <v>10900</v>
      </c>
      <c r="F19" s="189">
        <f t="shared" si="4"/>
        <v>8600</v>
      </c>
      <c r="G19" s="322">
        <f>IF(ISERROR('[66]Récolte_N'!$I$19)=TRUE,"",'[66]Récolte_N'!$I$19)</f>
        <v>5500</v>
      </c>
      <c r="H19" s="322">
        <f t="shared" si="5"/>
        <v>4736.2</v>
      </c>
      <c r="I19" s="191">
        <f t="shared" si="1"/>
        <v>0.1612685275115071</v>
      </c>
      <c r="J19" s="192">
        <f t="shared" si="3"/>
        <v>5400</v>
      </c>
      <c r="K19" s="193">
        <f t="shared" si="6"/>
        <v>3863.8</v>
      </c>
      <c r="L19" s="296"/>
      <c r="M19" s="159" t="s">
        <v>14</v>
      </c>
      <c r="N19" s="188">
        <f>IF(ISERROR('[8]Récolte_N'!$F$19)=TRUE,"",'[8]Récolte_N'!$F$19)</f>
        <v>1755</v>
      </c>
      <c r="O19" s="188">
        <f t="shared" si="2"/>
        <v>49.002849002849004</v>
      </c>
      <c r="P19" s="189">
        <f>IF(ISERROR('[8]Récolte_N'!$H$19)=TRUE,"",'[8]Récolte_N'!$H$19)</f>
        <v>8600</v>
      </c>
      <c r="Q19" s="322">
        <f>'[21]SO'!$AI175</f>
        <v>4736.2</v>
      </c>
    </row>
    <row r="20" spans="1:17" ht="13.5" customHeight="1">
      <c r="A20" s="23" t="s">
        <v>13</v>
      </c>
      <c r="B20" s="200" t="s">
        <v>27</v>
      </c>
      <c r="C20" s="188">
        <f>IF(ISERROR('[67]Récolte_N'!$F$19)=TRUE,"",'[67]Récolte_N'!$F$19)</f>
        <v>0</v>
      </c>
      <c r="D20" s="188">
        <f>IF(OR(C20="",C20=0),"",(E20/C20)*10)</f>
      </c>
      <c r="E20" s="189">
        <f>IF(ISERROR('[67]Récolte_N'!$H$19)=TRUE,"",'[67]Récolte_N'!$H$19)</f>
        <v>0</v>
      </c>
      <c r="F20" s="189">
        <f t="shared" si="4"/>
        <v>0</v>
      </c>
      <c r="G20" s="322">
        <f>IF(ISERROR('[67]Récolte_N'!$I$19)=TRUE,"",'[67]Récolte_N'!$I$19)</f>
        <v>0</v>
      </c>
      <c r="H20" s="322">
        <f t="shared" si="5"/>
        <v>0</v>
      </c>
      <c r="I20" s="191">
        <f t="shared" si="1"/>
      </c>
      <c r="J20" s="192">
        <f t="shared" si="3"/>
        <v>0</v>
      </c>
      <c r="K20" s="193">
        <f t="shared" si="6"/>
        <v>0</v>
      </c>
      <c r="L20" s="296"/>
      <c r="M20" s="159" t="s">
        <v>27</v>
      </c>
      <c r="N20" s="188">
        <f>IF(ISERROR('[9]Récolte_N'!$F$19)=TRUE,"",'[9]Récolte_N'!$F$19)</f>
        <v>0</v>
      </c>
      <c r="O20" s="188">
        <f>IF(OR(N20="",N20=0),"",(P20/N20)*10)</f>
      </c>
      <c r="P20" s="189">
        <f>IF(ISERROR('[9]Récolte_N'!$H$19)=TRUE,"",'[9]Récolte_N'!$H$19)</f>
        <v>0</v>
      </c>
      <c r="Q20" s="322">
        <f>'[21]SO'!$AI176</f>
        <v>0</v>
      </c>
    </row>
    <row r="21" spans="1:17" ht="13.5" customHeight="1">
      <c r="A21" s="23" t="s">
        <v>13</v>
      </c>
      <c r="B21" s="200" t="s">
        <v>15</v>
      </c>
      <c r="C21" s="188">
        <f>IF(ISERROR('[68]Récolte_N'!$F$19)=TRUE,"",'[68]Récolte_N'!$F$19)</f>
        <v>540</v>
      </c>
      <c r="D21" s="188">
        <f>IF(OR(C21="",C21=0),"",(E21/C21)*10)</f>
        <v>46.2962962962963</v>
      </c>
      <c r="E21" s="189">
        <f>IF(ISERROR('[68]Récolte_N'!$H$19)=TRUE,"",'[68]Récolte_N'!$H$19)</f>
        <v>2500</v>
      </c>
      <c r="F21" s="189">
        <f t="shared" si="4"/>
        <v>2300</v>
      </c>
      <c r="G21" s="322">
        <f>IF(ISERROR('[68]Récolte_N'!$I$19)=TRUE,"",'[68]Récolte_N'!$I$19)</f>
        <v>1000</v>
      </c>
      <c r="H21" s="322">
        <f t="shared" si="5"/>
        <v>0</v>
      </c>
      <c r="I21" s="191">
        <f t="shared" si="1"/>
      </c>
      <c r="J21" s="192">
        <f t="shared" si="3"/>
        <v>1500</v>
      </c>
      <c r="K21" s="193">
        <f t="shared" si="6"/>
        <v>2300</v>
      </c>
      <c r="L21" s="296"/>
      <c r="M21" s="159" t="s">
        <v>15</v>
      </c>
      <c r="N21" s="188">
        <f>IF(ISERROR('[10]Récolte_N'!$F$19)=TRUE,"",'[10]Récolte_N'!$F$19)</f>
        <v>460</v>
      </c>
      <c r="O21" s="188">
        <f>IF(OR(N21="",N21=0),"",(P21/N21)*10)</f>
        <v>50</v>
      </c>
      <c r="P21" s="189">
        <f>IF(ISERROR('[10]Récolte_N'!$H$19)=TRUE,"",'[10]Récolte_N'!$H$19)</f>
        <v>2300</v>
      </c>
      <c r="Q21" s="322">
        <f>'[21]SO'!$AI177</f>
        <v>0</v>
      </c>
    </row>
    <row r="22" spans="1:17" ht="13.5" customHeight="1">
      <c r="A22" s="23" t="s">
        <v>13</v>
      </c>
      <c r="B22" s="200" t="s">
        <v>29</v>
      </c>
      <c r="C22" s="188">
        <f>IF(ISERROR('[69]Récolte_N'!$F$19)=TRUE,"",'[69]Récolte_N'!$F$19)</f>
        <v>350</v>
      </c>
      <c r="D22" s="188">
        <f>IF(OR(C22="",C22=0),"",(E22/C22)*10)</f>
        <v>90</v>
      </c>
      <c r="E22" s="189">
        <f>IF(ISERROR('[69]Récolte_N'!$H$19)=TRUE,"",'[69]Récolte_N'!$H$19)</f>
        <v>3150</v>
      </c>
      <c r="F22" s="189">
        <f t="shared" si="4"/>
        <v>8250</v>
      </c>
      <c r="G22" s="322">
        <f>IF(ISERROR('[69]Récolte_N'!$I$19)=TRUE,"",'[69]Récolte_N'!$I$19)</f>
        <v>2300</v>
      </c>
      <c r="H22" s="322">
        <f t="shared" si="5"/>
        <v>5333.5</v>
      </c>
      <c r="I22" s="191">
        <f t="shared" si="1"/>
        <v>-0.5687634761413706</v>
      </c>
      <c r="J22" s="192">
        <f t="shared" si="3"/>
        <v>850</v>
      </c>
      <c r="K22" s="193">
        <f t="shared" si="6"/>
        <v>2916.5</v>
      </c>
      <c r="L22" s="296"/>
      <c r="M22" s="159" t="s">
        <v>29</v>
      </c>
      <c r="N22" s="188">
        <f>IF(ISERROR('[11]Récolte_N'!$F$19)=TRUE,"",'[11]Récolte_N'!$F$19)</f>
        <v>970</v>
      </c>
      <c r="O22" s="188">
        <f>IF(OR(N22="",N22=0),"",(P22/N22)*10)</f>
        <v>85.05154639175258</v>
      </c>
      <c r="P22" s="189">
        <f>IF(ISERROR('[11]Récolte_N'!$H$19)=TRUE,"",'[11]Récolte_N'!$H$19)</f>
        <v>8250</v>
      </c>
      <c r="Q22" s="322">
        <f>'[21]SO'!$AI178</f>
        <v>5333.5</v>
      </c>
    </row>
    <row r="23" spans="1:17" ht="13.5" customHeight="1">
      <c r="A23" s="23" t="s">
        <v>13</v>
      </c>
      <c r="B23" s="200" t="s">
        <v>16</v>
      </c>
      <c r="C23" s="188">
        <f>IF(ISERROR('[70]Récolte_N'!$F$19)=TRUE,"",'[70]Récolte_N'!$F$19)</f>
        <v>175</v>
      </c>
      <c r="D23" s="188">
        <f t="shared" si="0"/>
        <v>60</v>
      </c>
      <c r="E23" s="189">
        <f>IF(ISERROR('[70]Récolte_N'!$H$19)=TRUE,"",'[70]Récolte_N'!$H$19)</f>
        <v>1050</v>
      </c>
      <c r="F23" s="189">
        <f t="shared" si="4"/>
        <v>1050</v>
      </c>
      <c r="G23" s="322">
        <f>IF(ISERROR('[70]Récolte_N'!$I$19)=TRUE,"",'[70]Récolte_N'!$I$19)</f>
        <v>0</v>
      </c>
      <c r="H23" s="322">
        <f t="shared" si="5"/>
        <v>0</v>
      </c>
      <c r="I23" s="191">
        <f t="shared" si="1"/>
      </c>
      <c r="J23" s="192">
        <f t="shared" si="3"/>
        <v>1050</v>
      </c>
      <c r="K23" s="193">
        <f t="shared" si="6"/>
        <v>1050</v>
      </c>
      <c r="L23" s="296"/>
      <c r="M23" s="159" t="s">
        <v>16</v>
      </c>
      <c r="N23" s="188">
        <f>IF(ISERROR('[12]Récolte_N'!$F$19)=TRUE,"",'[12]Récolte_N'!$F$19)</f>
        <v>175</v>
      </c>
      <c r="O23" s="188">
        <f aca="true" t="shared" si="7" ref="O23:O31">IF(OR(N23="",N23=0),"",(P23/N23)*10)</f>
        <v>60</v>
      </c>
      <c r="P23" s="189">
        <f>IF(ISERROR('[12]Récolte_N'!$H$19)=TRUE,"",'[12]Récolte_N'!$H$19)</f>
        <v>1050</v>
      </c>
      <c r="Q23" s="322">
        <f>'[21]SO'!$AI179</f>
        <v>0</v>
      </c>
    </row>
    <row r="24" spans="1:17" ht="13.5" customHeight="1">
      <c r="A24" s="23" t="s">
        <v>13</v>
      </c>
      <c r="B24" s="200" t="s">
        <v>17</v>
      </c>
      <c r="C24" s="188">
        <f>IF(ISERROR('[71]Récolte_N'!$F$19)=TRUE,"",'[71]Récolte_N'!$F$19)</f>
        <v>1635</v>
      </c>
      <c r="D24" s="188">
        <f t="shared" si="0"/>
        <v>61.8960244648318</v>
      </c>
      <c r="E24" s="189">
        <f>IF(ISERROR('[71]Récolte_N'!$H$19)=TRUE,"",'[71]Récolte_N'!$H$19)</f>
        <v>10120</v>
      </c>
      <c r="F24" s="189">
        <f t="shared" si="4"/>
        <v>12590</v>
      </c>
      <c r="G24" s="322">
        <f>IF(ISERROR('[71]Récolte_N'!$I$19)=TRUE,"",'[71]Récolte_N'!$I$19)</f>
        <v>3200</v>
      </c>
      <c r="H24" s="322">
        <f t="shared" si="5"/>
        <v>2154.5</v>
      </c>
      <c r="I24" s="191">
        <f t="shared" si="1"/>
        <v>0.48526340218148056</v>
      </c>
      <c r="J24" s="192">
        <f t="shared" si="3"/>
        <v>6920</v>
      </c>
      <c r="K24" s="193">
        <f t="shared" si="6"/>
        <v>10435.5</v>
      </c>
      <c r="L24" s="296"/>
      <c r="M24" s="159" t="s">
        <v>17</v>
      </c>
      <c r="N24" s="188">
        <f>IF(ISERROR('[13]Récolte_N'!$F$19)=TRUE,"",'[13]Récolte_N'!$F$19)</f>
        <v>2120</v>
      </c>
      <c r="O24" s="188">
        <f t="shared" si="7"/>
        <v>59.38679245283019</v>
      </c>
      <c r="P24" s="189">
        <f>IF(ISERROR('[13]Récolte_N'!$H$19)=TRUE,"",'[13]Récolte_N'!$H$19)</f>
        <v>12590</v>
      </c>
      <c r="Q24" s="322">
        <f>'[21]SO'!$AI180</f>
        <v>2154.5</v>
      </c>
    </row>
    <row r="25" spans="1:18" ht="13.5" customHeight="1">
      <c r="A25" s="23" t="s">
        <v>13</v>
      </c>
      <c r="B25" s="200" t="s">
        <v>18</v>
      </c>
      <c r="C25" s="188">
        <f>IF(ISERROR('[72]Récolte_N'!$F$19)=TRUE,"",'[72]Récolte_N'!$F$19)</f>
        <v>7500</v>
      </c>
      <c r="D25" s="188">
        <f t="shared" si="0"/>
        <v>60</v>
      </c>
      <c r="E25" s="189">
        <f>IF(ISERROR('[72]Récolte_N'!$H$19)=TRUE,"",'[72]Récolte_N'!$H$19)</f>
        <v>45000</v>
      </c>
      <c r="F25" s="189">
        <f t="shared" si="4"/>
        <v>55000</v>
      </c>
      <c r="G25" s="322">
        <f>IF(ISERROR('[72]Récolte_N'!$I$19)=TRUE,"",'[72]Récolte_N'!$I$19)</f>
        <v>29000</v>
      </c>
      <c r="H25" s="322">
        <f t="shared" si="5"/>
        <v>22844</v>
      </c>
      <c r="I25" s="191">
        <f t="shared" si="1"/>
        <v>0.2694799509718089</v>
      </c>
      <c r="J25" s="192">
        <f t="shared" si="3"/>
        <v>16000</v>
      </c>
      <c r="K25" s="193">
        <f t="shared" si="6"/>
        <v>32156</v>
      </c>
      <c r="L25" s="296"/>
      <c r="M25" s="159" t="s">
        <v>18</v>
      </c>
      <c r="N25" s="188">
        <f>IF(ISERROR('[14]Récolte_N'!$F$19)=TRUE,"",'[14]Récolte_N'!$F$19)</f>
        <v>9200</v>
      </c>
      <c r="O25" s="188">
        <f t="shared" si="7"/>
        <v>59.78260869565218</v>
      </c>
      <c r="P25" s="189">
        <f>IF(ISERROR('[14]Récolte_N'!$H$19)=TRUE,"",'[14]Récolte_N'!$H$19)</f>
        <v>55000</v>
      </c>
      <c r="Q25" s="322">
        <f>'[21]SO'!$AI181</f>
        <v>22844</v>
      </c>
      <c r="R25" s="23">
        <f>Q25/P25</f>
        <v>0.4153454545454546</v>
      </c>
    </row>
    <row r="26" spans="1:17" ht="13.5" customHeight="1">
      <c r="A26" s="23" t="s">
        <v>13</v>
      </c>
      <c r="B26" s="200" t="s">
        <v>19</v>
      </c>
      <c r="C26" s="188">
        <f>IF(ISERROR('[73]Récolte_N'!$F$19)=TRUE,"",'[73]Récolte_N'!$F$19)</f>
        <v>0</v>
      </c>
      <c r="D26" s="188">
        <f t="shared" si="0"/>
      </c>
      <c r="E26" s="189">
        <f>IF(ISERROR('[73]Récolte_N'!$H$19)=TRUE,"",'[73]Récolte_N'!$H$19)</f>
        <v>0</v>
      </c>
      <c r="F26" s="189">
        <f t="shared" si="4"/>
        <v>0</v>
      </c>
      <c r="G26" s="322">
        <f>IF(ISERROR('[73]Récolte_N'!$I$19)=TRUE,"",'[73]Récolte_N'!$I$19)</f>
        <v>0</v>
      </c>
      <c r="H26" s="322">
        <f t="shared" si="5"/>
        <v>263.6</v>
      </c>
      <c r="I26" s="191">
        <f t="shared" si="1"/>
        <v>-1</v>
      </c>
      <c r="J26" s="192">
        <f t="shared" si="3"/>
        <v>0</v>
      </c>
      <c r="K26" s="193">
        <f t="shared" si="6"/>
        <v>-263.6</v>
      </c>
      <c r="L26" s="296"/>
      <c r="M26" s="159" t="s">
        <v>19</v>
      </c>
      <c r="N26" s="188">
        <f>IF(ISERROR('[15]Récolte_N'!$F$19)=TRUE,"",'[15]Récolte_N'!$F$19)</f>
        <v>0</v>
      </c>
      <c r="O26" s="188">
        <f t="shared" si="7"/>
      </c>
      <c r="P26" s="189">
        <f>IF(ISERROR('[15]Récolte_N'!$H$19)=TRUE,"",'[15]Récolte_N'!$H$19)</f>
        <v>0</v>
      </c>
      <c r="Q26" s="322">
        <f>'[21]SO'!$AI182</f>
        <v>263.6</v>
      </c>
    </row>
    <row r="27" spans="1:17" ht="13.5" customHeight="1">
      <c r="A27" s="23" t="s">
        <v>13</v>
      </c>
      <c r="B27" s="200" t="s">
        <v>20</v>
      </c>
      <c r="C27" s="188">
        <f>IF(ISERROR('[74]Récolte_N'!$F$19)=TRUE,"",'[74]Récolte_N'!$F$19)</f>
        <v>5420</v>
      </c>
      <c r="D27" s="188">
        <f t="shared" si="0"/>
        <v>65</v>
      </c>
      <c r="E27" s="189">
        <f>IF(ISERROR('[74]Récolte_N'!$H$19)=TRUE,"",'[74]Récolte_N'!$H$19)</f>
        <v>35230</v>
      </c>
      <c r="F27" s="189">
        <f t="shared" si="4"/>
        <v>27790</v>
      </c>
      <c r="G27" s="322">
        <f>IF(ISERROR('[74]Récolte_N'!$I$19)=TRUE,"",'[74]Récolte_N'!$I$19)</f>
        <v>19000</v>
      </c>
      <c r="H27" s="322">
        <f t="shared" si="5"/>
        <v>11763.5</v>
      </c>
      <c r="I27" s="191">
        <f t="shared" si="1"/>
        <v>0.6151655544693331</v>
      </c>
      <c r="J27" s="192">
        <f t="shared" si="3"/>
        <v>16230</v>
      </c>
      <c r="K27" s="193">
        <f t="shared" si="6"/>
        <v>16026.5</v>
      </c>
      <c r="L27" s="296"/>
      <c r="M27" s="159" t="s">
        <v>20</v>
      </c>
      <c r="N27" s="188">
        <f>IF(ISERROR('[16]Récolte_N'!$F$19)=TRUE,"",'[16]Récolte_N'!$F$19)</f>
        <v>5310</v>
      </c>
      <c r="O27" s="188">
        <f t="shared" si="7"/>
        <v>52.335216572504706</v>
      </c>
      <c r="P27" s="189">
        <f>IF(ISERROR('[16]Récolte_N'!$H$19)=TRUE,"",'[16]Récolte_N'!$H$19)</f>
        <v>27790</v>
      </c>
      <c r="Q27" s="322">
        <f>'[21]SO'!$AI183</f>
        <v>11763.5</v>
      </c>
    </row>
    <row r="28" spans="1:17" ht="13.5" customHeight="1">
      <c r="A28" s="23" t="s">
        <v>13</v>
      </c>
      <c r="B28" s="200" t="s">
        <v>21</v>
      </c>
      <c r="C28" s="188">
        <f>IF(ISERROR('[75]Récolte_N'!$F$19)=TRUE,"",'[75]Récolte_N'!$F$19)</f>
        <v>0</v>
      </c>
      <c r="D28" s="188">
        <f t="shared" si="0"/>
      </c>
      <c r="E28" s="189">
        <f>IF(ISERROR('[75]Récolte_N'!$H$19)=TRUE,"",'[75]Récolte_N'!$H$19)</f>
        <v>0</v>
      </c>
      <c r="F28" s="189">
        <f t="shared" si="4"/>
        <v>0</v>
      </c>
      <c r="G28" s="322">
        <f>IF(ISERROR('[75]Récolte_N'!$I$19)=TRUE,"",'[75]Récolte_N'!$I$19)</f>
        <v>0</v>
      </c>
      <c r="H28" s="322">
        <f t="shared" si="5"/>
        <v>0</v>
      </c>
      <c r="I28" s="191">
        <f t="shared" si="1"/>
      </c>
      <c r="J28" s="192">
        <f t="shared" si="3"/>
        <v>0</v>
      </c>
      <c r="K28" s="193">
        <f t="shared" si="6"/>
        <v>0</v>
      </c>
      <c r="L28" s="296"/>
      <c r="M28" s="159" t="s">
        <v>21</v>
      </c>
      <c r="N28" s="188">
        <f>IF(ISERROR('[17]Récolte_N'!$F$19)=TRUE,"",'[17]Récolte_N'!$F$19)</f>
        <v>0</v>
      </c>
      <c r="O28" s="188">
        <f t="shared" si="7"/>
      </c>
      <c r="P28" s="189">
        <f>IF(ISERROR('[17]Récolte_N'!$H$19)=TRUE,"",'[17]Récolte_N'!$H$19)</f>
        <v>0</v>
      </c>
      <c r="Q28" s="322">
        <f>'[21]SO'!$AI184</f>
        <v>0</v>
      </c>
    </row>
    <row r="29" spans="2:17" ht="12">
      <c r="B29" s="200" t="s">
        <v>30</v>
      </c>
      <c r="C29" s="188">
        <f>IF(ISERROR('[76]Récolte_N'!$F$19)=TRUE,"",'[76]Récolte_N'!$F$19)</f>
        <v>0</v>
      </c>
      <c r="D29" s="188">
        <f t="shared" si="0"/>
      </c>
      <c r="E29" s="189">
        <f>IF(ISERROR('[76]Récolte_N'!$H$19)=TRUE,"",'[76]Récolte_N'!$H$19)</f>
        <v>0</v>
      </c>
      <c r="F29" s="189">
        <f t="shared" si="4"/>
        <v>0</v>
      </c>
      <c r="G29" s="322">
        <f>IF(ISERROR('[76]Récolte_N'!$I$19)=TRUE,"",'[76]Récolte_N'!$I$19)</f>
        <v>0</v>
      </c>
      <c r="H29" s="322">
        <f t="shared" si="5"/>
        <v>0</v>
      </c>
      <c r="I29" s="191">
        <f t="shared" si="1"/>
      </c>
      <c r="J29" s="192">
        <f t="shared" si="3"/>
        <v>0</v>
      </c>
      <c r="K29" s="193">
        <f t="shared" si="6"/>
        <v>0</v>
      </c>
      <c r="M29" s="159" t="s">
        <v>30</v>
      </c>
      <c r="N29" s="188">
        <f>IF(ISERROR('[18]Récolte_N'!$F$19)=TRUE,"",'[18]Récolte_N'!$F$19)</f>
        <v>0</v>
      </c>
      <c r="O29" s="188">
        <f t="shared" si="7"/>
      </c>
      <c r="P29" s="189">
        <f>IF(ISERROR('[18]Récolte_N'!$H$19)=TRUE,"",'[18]Récolte_N'!$H$19)</f>
        <v>0</v>
      </c>
      <c r="Q29" s="322">
        <f>'[21]SO'!$AI185</f>
        <v>0</v>
      </c>
    </row>
    <row r="30" spans="2:18" ht="12">
      <c r="B30" s="200" t="s">
        <v>22</v>
      </c>
      <c r="C30" s="188">
        <f>IF(ISERROR('[77]Récolte_N'!$F$19)=TRUE,"",'[77]Récolte_N'!$F$19)</f>
        <v>27310</v>
      </c>
      <c r="D30" s="188">
        <f t="shared" si="0"/>
        <v>62.26363969242036</v>
      </c>
      <c r="E30" s="189">
        <f>IF(ISERROR('[77]Récolte_N'!$H$19)=TRUE,"",'[77]Récolte_N'!$H$19)</f>
        <v>170042</v>
      </c>
      <c r="F30" s="189">
        <f t="shared" si="4"/>
        <v>92867</v>
      </c>
      <c r="G30" s="322">
        <f>IF(ISERROR('[77]Récolte_N'!$I$19)=TRUE,"",'[77]Récolte_N'!$I$19)</f>
        <v>135000</v>
      </c>
      <c r="H30" s="322">
        <f t="shared" si="5"/>
        <v>62128.2</v>
      </c>
      <c r="I30" s="191">
        <f t="shared" si="1"/>
        <v>1.1729263039972189</v>
      </c>
      <c r="J30" s="192">
        <f t="shared" si="3"/>
        <v>35042</v>
      </c>
      <c r="K30" s="193">
        <f>P30-H30</f>
        <v>30738.800000000003</v>
      </c>
      <c r="L30"/>
      <c r="M30" s="159" t="s">
        <v>22</v>
      </c>
      <c r="N30" s="188">
        <f>IF(ISERROR('[19]Récolte_N'!$F$19)=TRUE,"",'[19]Récolte_N'!$F$19)</f>
        <v>18165</v>
      </c>
      <c r="O30" s="188">
        <f t="shared" si="7"/>
        <v>51.12413982934214</v>
      </c>
      <c r="P30" s="189">
        <f>IF(ISERROR('[19]Récolte_N'!$H$19)=TRUE,"",'[19]Récolte_N'!$H$19)</f>
        <v>92867</v>
      </c>
      <c r="Q30" s="322">
        <f>'[21]SO'!$AI186</f>
        <v>62128.2</v>
      </c>
      <c r="R30" s="23">
        <f>Q30/P30</f>
        <v>0.6690019059515221</v>
      </c>
    </row>
    <row r="31" spans="2:18" ht="12">
      <c r="B31" s="200" t="s">
        <v>23</v>
      </c>
      <c r="C31" s="188">
        <f>IF(ISERROR('[78]Récolte_N'!$F$19)=TRUE,"",'[78]Récolte_N'!$F$19)</f>
        <v>2900</v>
      </c>
      <c r="D31" s="188">
        <f t="shared" si="0"/>
        <v>63.10344827586207</v>
      </c>
      <c r="E31" s="189">
        <f>IF(ISERROR('[78]Récolte_N'!$H$19)=TRUE,"",'[78]Récolte_N'!$H$19)</f>
        <v>18300</v>
      </c>
      <c r="F31" s="189">
        <f>P31</f>
        <v>11400</v>
      </c>
      <c r="G31" s="322">
        <f>IF(ISERROR('[78]Récolte_N'!$I$19)=TRUE,"",'[78]Récolte_N'!$I$19)</f>
        <v>9200</v>
      </c>
      <c r="H31" s="322">
        <f>Q31</f>
        <v>5292.2</v>
      </c>
      <c r="I31" s="191">
        <f t="shared" si="1"/>
        <v>0.7384074675938175</v>
      </c>
      <c r="J31" s="192">
        <f t="shared" si="3"/>
        <v>9100</v>
      </c>
      <c r="K31" s="193">
        <f>P31-H31</f>
        <v>6107.8</v>
      </c>
      <c r="M31" s="159" t="s">
        <v>23</v>
      </c>
      <c r="N31" s="188">
        <f>IF(ISERROR('[20]Récolte_N'!$F$19)=TRUE,"",'[20]Récolte_N'!$F$19)</f>
        <v>2300</v>
      </c>
      <c r="O31" s="188">
        <f t="shared" si="7"/>
        <v>49.565217391304344</v>
      </c>
      <c r="P31" s="189">
        <f>IF(ISERROR('[20]Récolte_N'!$H$19)=TRUE,"",'[20]Récolte_N'!$H$19)</f>
        <v>11400</v>
      </c>
      <c r="Q31" s="322">
        <f>'[21]SO'!$AI187</f>
        <v>5292.2</v>
      </c>
      <c r="R31" s="23">
        <f>Q31/P31</f>
        <v>0.4642280701754386</v>
      </c>
    </row>
    <row r="32" spans="2:17" ht="12.75">
      <c r="B32" s="149"/>
      <c r="C32" s="209"/>
      <c r="D32" s="209"/>
      <c r="E32" s="53"/>
      <c r="F32" s="210"/>
      <c r="G32" s="211"/>
      <c r="H32" s="211"/>
      <c r="I32" s="212"/>
      <c r="J32" s="213"/>
      <c r="K32" s="214"/>
      <c r="M32" s="159"/>
      <c r="N32" s="216"/>
      <c r="O32" s="216"/>
      <c r="P32" s="216"/>
      <c r="Q32" s="211"/>
    </row>
    <row r="33" spans="2:17" ht="15.75" thickBot="1">
      <c r="B33" s="219" t="s">
        <v>24</v>
      </c>
      <c r="C33" s="220">
        <f>IF(SUM(C12:C31)=0,"",SUM(C12:C31))</f>
        <v>63605</v>
      </c>
      <c r="D33" s="220">
        <f>IF(OR(C33="",C33=0),"",(E33/C33)*10)</f>
        <v>62.65576605612766</v>
      </c>
      <c r="E33" s="220">
        <f>IF(SUM(E12:E31)=0,"",SUM(E12:E31))</f>
        <v>398522</v>
      </c>
      <c r="F33" s="221">
        <f>IF(SUM(F12:F31)=0,"",SUM(F12:F31))</f>
        <v>280987</v>
      </c>
      <c r="G33" s="222">
        <f>IF(SUM(G12:G31)=0,"",SUM(G12:G31))</f>
        <v>273195</v>
      </c>
      <c r="H33" s="223">
        <f>IF(SUM(H12:H31)=0,"",SUM(H12:H31))</f>
        <v>146194.60000000003</v>
      </c>
      <c r="I33" s="224">
        <f>IF(OR(G33=0,G33=""),"",(G33/H33)-1)</f>
        <v>0.8687078729310107</v>
      </c>
      <c r="J33" s="225">
        <f>SUM(J12:J31)</f>
        <v>125327</v>
      </c>
      <c r="K33" s="226">
        <f>SUM(K12:K31)</f>
        <v>134792.4</v>
      </c>
      <c r="M33" s="229" t="s">
        <v>24</v>
      </c>
      <c r="N33" s="298">
        <f>IF(SUM(N12:N31)=0,"",SUM(N12:N31))</f>
        <v>51850</v>
      </c>
      <c r="O33" s="298">
        <f>IF(OR(N33="",N33=0),"",(P33/N33)*10)</f>
        <v>54.19228543876567</v>
      </c>
      <c r="P33" s="225">
        <f>IF(SUM(P12:P31)=0,"",SUM(P12:P31))</f>
        <v>280987</v>
      </c>
      <c r="Q33" s="299">
        <f>IF(SUM(Q12:Q31)=0,"",SUM(Q12:Q31))</f>
        <v>146194.60000000003</v>
      </c>
    </row>
    <row r="34" spans="2:10" ht="12.75" thickTop="1">
      <c r="B34" s="236"/>
      <c r="C34" s="237"/>
      <c r="D34" s="304"/>
      <c r="E34" s="237"/>
      <c r="F34" s="237"/>
      <c r="G34" s="237"/>
      <c r="H34" s="238"/>
      <c r="I34" s="239"/>
      <c r="J34" s="240"/>
    </row>
    <row r="35" spans="2:10" ht="12">
      <c r="B35" s="241" t="s">
        <v>45</v>
      </c>
      <c r="C35" s="242">
        <f>N33</f>
        <v>51850</v>
      </c>
      <c r="D35" s="242">
        <f>(E35/C35)*10</f>
        <v>54.19228543876567</v>
      </c>
      <c r="E35" s="242">
        <f>P33</f>
        <v>280987</v>
      </c>
      <c r="G35" s="242">
        <f>Q33</f>
        <v>146194.60000000003</v>
      </c>
      <c r="H35" s="238"/>
      <c r="I35" s="239"/>
      <c r="J35" s="240"/>
    </row>
    <row r="36" spans="2:10" ht="12">
      <c r="B36" s="241" t="s">
        <v>46</v>
      </c>
      <c r="C36" s="244"/>
      <c r="D36" s="245"/>
      <c r="E36" s="244"/>
      <c r="G36" s="244"/>
      <c r="H36" s="238"/>
      <c r="I36" s="239"/>
      <c r="J36" s="240"/>
    </row>
    <row r="37" spans="2:10" ht="12">
      <c r="B37" s="241" t="s">
        <v>25</v>
      </c>
      <c r="C37" s="246">
        <f>IF(OR(C33="",C33=0),"",(C33/C35)-1)</f>
        <v>0.22671166827386702</v>
      </c>
      <c r="D37" s="246">
        <f>IF(OR(D33="",D33=0),"",(D33/D35)-1)</f>
        <v>0.15617500810009677</v>
      </c>
      <c r="E37" s="246">
        <f>IF(OR(E33="",E33=0),"",(E33/E35)-1)</f>
        <v>0.4182933730030214</v>
      </c>
      <c r="G37" s="246">
        <f>IF(OR(G33="",G33=0),"",(G33/G35)-1)</f>
        <v>0.8687078729310107</v>
      </c>
      <c r="H37" s="238"/>
      <c r="I37" s="239"/>
      <c r="J37" s="240"/>
    </row>
    <row r="38" ht="11.25" thickBot="1">
      <c r="E38" s="318"/>
    </row>
    <row r="39" spans="2:8" ht="12.75">
      <c r="B39" s="247" t="s">
        <v>0</v>
      </c>
      <c r="C39" s="248" t="s">
        <v>50</v>
      </c>
      <c r="D39" s="249" t="s">
        <v>50</v>
      </c>
      <c r="E39" s="250" t="s">
        <v>50</v>
      </c>
      <c r="F39" s="250" t="s">
        <v>50</v>
      </c>
      <c r="G39" s="251" t="s">
        <v>86</v>
      </c>
      <c r="H39" s="252" t="s">
        <v>87</v>
      </c>
    </row>
    <row r="40" spans="2:8" ht="12">
      <c r="B40" s="149"/>
      <c r="C40" s="253" t="s">
        <v>88</v>
      </c>
      <c r="D40" s="254" t="s">
        <v>88</v>
      </c>
      <c r="E40" s="255" t="s">
        <v>88</v>
      </c>
      <c r="F40" s="255" t="s">
        <v>88</v>
      </c>
      <c r="G40" s="256" t="s">
        <v>89</v>
      </c>
      <c r="H40" s="257" t="s">
        <v>90</v>
      </c>
    </row>
    <row r="41" spans="2:8" ht="12.75">
      <c r="B41" s="149"/>
      <c r="C41" s="258" t="s">
        <v>108</v>
      </c>
      <c r="D41" s="259" t="s">
        <v>109</v>
      </c>
      <c r="E41" s="260" t="s">
        <v>108</v>
      </c>
      <c r="F41" s="260" t="s">
        <v>109</v>
      </c>
      <c r="G41" s="256" t="s">
        <v>91</v>
      </c>
      <c r="H41" s="257" t="s">
        <v>77</v>
      </c>
    </row>
    <row r="42" spans="2:8" ht="12">
      <c r="B42" s="149"/>
      <c r="C42" s="261" t="s">
        <v>92</v>
      </c>
      <c r="D42" s="262" t="s">
        <v>92</v>
      </c>
      <c r="E42" s="263" t="s">
        <v>58</v>
      </c>
      <c r="F42" s="263" t="s">
        <v>58</v>
      </c>
      <c r="G42" s="264" t="s">
        <v>88</v>
      </c>
      <c r="H42" s="265"/>
    </row>
    <row r="43" spans="2:8" ht="12">
      <c r="B43" s="187" t="s">
        <v>8</v>
      </c>
      <c r="C43" s="99">
        <f>'[22]SO'!$AI168</f>
        <v>30589.2</v>
      </c>
      <c r="D43" s="52">
        <f>'[21]SO'!$AC168</f>
        <v>9211.3</v>
      </c>
      <c r="E43" s="266">
        <f>IF(OR(G12="",G12=0),"",C43/G12)</f>
        <v>0.8639796638892812</v>
      </c>
      <c r="F43" s="74">
        <f>IF(OR(H12="",H12=0),"",D43/H12)</f>
        <v>0.7462591041293657</v>
      </c>
      <c r="G43" s="267">
        <f>IF(OR(E43="",E43=0),"",(E43-F43)*100)</f>
        <v>11.772055975991547</v>
      </c>
      <c r="H43" s="238">
        <f>IF(E12="","",(G12/E12))</f>
        <v>0.7372201978136387</v>
      </c>
    </row>
    <row r="44" spans="2:8" ht="12">
      <c r="B44" s="200" t="s">
        <v>31</v>
      </c>
      <c r="C44" s="52">
        <f>'[22]SO'!$AI169</f>
        <v>350.7</v>
      </c>
      <c r="D44" s="52">
        <f>'[21]SO'!$AC169</f>
        <v>355.7</v>
      </c>
      <c r="E44" s="74">
        <f>IF(OR(G13="",G13=0),"",C44/G13)</f>
        <v>0.9741666666666666</v>
      </c>
      <c r="F44" s="74">
        <f>IF(OR(H13="",H13=0),"",D44/H13)</f>
        <v>0.9891546162402669</v>
      </c>
      <c r="G44" s="267">
        <f>IF(OR(E44="",E44=0),"",(E44-F44)*100)</f>
        <v>-1.4987949573600279</v>
      </c>
      <c r="H44" s="238">
        <f>IF(E13="","",(G13/E13))</f>
        <v>0.12080536912751678</v>
      </c>
    </row>
    <row r="45" spans="2:8" ht="12">
      <c r="B45" s="200" t="s">
        <v>9</v>
      </c>
      <c r="C45" s="52">
        <f>'[22]SO'!$AI170</f>
        <v>548.6</v>
      </c>
      <c r="D45" s="52">
        <f>'[21]SO'!$AC170</f>
        <v>253.9</v>
      </c>
      <c r="E45" s="74">
        <f aca="true" t="shared" si="8" ref="E45:F62">IF(OR(G14="",G14=0),"",C45/G14)</f>
        <v>0.5486</v>
      </c>
      <c r="F45" s="74">
        <f t="shared" si="8"/>
        <v>0.8471805138471805</v>
      </c>
      <c r="G45" s="267">
        <f aca="true" t="shared" si="9" ref="G45:G62">IF(OR(E45="",E45=0),"",(E45-F45)*100)</f>
        <v>-29.858051384718053</v>
      </c>
      <c r="H45" s="238">
        <f>IF(E14="","",(G14/E14))</f>
        <v>0.2962962962962963</v>
      </c>
    </row>
    <row r="46" spans="2:8" ht="12">
      <c r="B46" s="200" t="s">
        <v>28</v>
      </c>
      <c r="C46" s="52">
        <f>'[22]SO'!$AI171</f>
        <v>176.7</v>
      </c>
      <c r="D46" s="52">
        <f>'[21]SO'!$AC171</f>
        <v>36</v>
      </c>
      <c r="E46" s="74">
        <f t="shared" si="8"/>
        <v>0.7682608695652173</v>
      </c>
      <c r="F46" s="74">
        <f>IF(OR(H15="",H15=0),"",D46/H15)</f>
        <v>1</v>
      </c>
      <c r="G46" s="267">
        <f t="shared" si="9"/>
        <v>-23.173913043478265</v>
      </c>
      <c r="H46" s="238">
        <f>IF(E15="","",(G15/E15))</f>
        <v>0.92</v>
      </c>
    </row>
    <row r="47" spans="2:8" ht="12">
      <c r="B47" s="200" t="s">
        <v>10</v>
      </c>
      <c r="C47" s="52">
        <f>'[22]SO'!$AI172</f>
        <v>0</v>
      </c>
      <c r="D47" s="52">
        <f>'[21]SO'!$AC172</f>
        <v>0</v>
      </c>
      <c r="E47" s="74">
        <f t="shared" si="8"/>
      </c>
      <c r="F47" s="74">
        <f t="shared" si="8"/>
      </c>
      <c r="G47" s="267">
        <f t="shared" si="9"/>
      </c>
      <c r="H47" s="238" t="e">
        <f aca="true" t="shared" si="10" ref="H47:H62">IF(E16="","",(G16/E16))</f>
        <v>#DIV/0!</v>
      </c>
    </row>
    <row r="48" spans="2:8" ht="12">
      <c r="B48" s="200" t="s">
        <v>11</v>
      </c>
      <c r="C48" s="52">
        <f>'[22]SO'!$AI173</f>
        <v>0</v>
      </c>
      <c r="D48" s="52">
        <f>'[21]SO'!$AC173</f>
        <v>60.2</v>
      </c>
      <c r="E48" s="74">
        <f t="shared" si="8"/>
      </c>
      <c r="F48" s="74">
        <f t="shared" si="8"/>
        <v>1</v>
      </c>
      <c r="G48" s="267">
        <f t="shared" si="9"/>
      </c>
      <c r="H48" s="238" t="e">
        <f t="shared" si="10"/>
        <v>#DIV/0!</v>
      </c>
    </row>
    <row r="49" spans="2:8" ht="12">
      <c r="B49" s="200" t="s">
        <v>12</v>
      </c>
      <c r="C49" s="52">
        <f>'[22]SO'!$AI174</f>
        <v>31864.1</v>
      </c>
      <c r="D49" s="52">
        <f>'[21]SO'!$AC174</f>
        <v>18456.2</v>
      </c>
      <c r="E49" s="74">
        <f t="shared" si="8"/>
        <v>0.9957531249999999</v>
      </c>
      <c r="F49" s="74">
        <f t="shared" si="8"/>
        <v>0.9933315751798969</v>
      </c>
      <c r="G49" s="267">
        <f t="shared" si="9"/>
        <v>0.24215498201030083</v>
      </c>
      <c r="H49" s="238">
        <f t="shared" si="10"/>
        <v>0.6722689075630253</v>
      </c>
    </row>
    <row r="50" spans="2:8" ht="12">
      <c r="B50" s="200" t="s">
        <v>14</v>
      </c>
      <c r="C50" s="52">
        <f>'[22]SO'!$AI175</f>
        <v>5085.6</v>
      </c>
      <c r="D50" s="52">
        <f>'[21]SO'!$AC175</f>
        <v>3905.7</v>
      </c>
      <c r="E50" s="74">
        <f t="shared" si="8"/>
        <v>0.9246545454545455</v>
      </c>
      <c r="F50" s="74">
        <f t="shared" si="8"/>
        <v>0.8246484523457625</v>
      </c>
      <c r="G50" s="267">
        <f t="shared" si="9"/>
        <v>10.000609310878305</v>
      </c>
      <c r="H50" s="238">
        <f t="shared" si="10"/>
        <v>0.5045871559633027</v>
      </c>
    </row>
    <row r="51" spans="2:8" ht="12">
      <c r="B51" s="200" t="s">
        <v>27</v>
      </c>
      <c r="C51" s="52">
        <f>'[22]SO'!$AI176</f>
        <v>0</v>
      </c>
      <c r="D51" s="52">
        <f>'[21]SO'!$AC176</f>
        <v>0</v>
      </c>
      <c r="E51" s="74">
        <f t="shared" si="8"/>
      </c>
      <c r="F51" s="74">
        <f t="shared" si="8"/>
      </c>
      <c r="G51" s="267">
        <f t="shared" si="9"/>
      </c>
      <c r="H51" s="238" t="e">
        <f t="shared" si="10"/>
        <v>#DIV/0!</v>
      </c>
    </row>
    <row r="52" spans="2:8" ht="12">
      <c r="B52" s="200" t="s">
        <v>15</v>
      </c>
      <c r="C52" s="52">
        <f>'[22]SO'!$AI177</f>
        <v>0</v>
      </c>
      <c r="D52" s="52">
        <f>'[21]SO'!$AC177</f>
        <v>0</v>
      </c>
      <c r="E52" s="74">
        <f t="shared" si="8"/>
        <v>0</v>
      </c>
      <c r="F52" s="74">
        <f t="shared" si="8"/>
      </c>
      <c r="G52" s="267">
        <f t="shared" si="9"/>
      </c>
      <c r="H52" s="238">
        <f t="shared" si="10"/>
        <v>0.4</v>
      </c>
    </row>
    <row r="53" spans="2:8" ht="12">
      <c r="B53" s="200" t="s">
        <v>29</v>
      </c>
      <c r="C53" s="52">
        <f>'[22]SO'!$AI178</f>
        <v>890.8</v>
      </c>
      <c r="D53" s="52">
        <f>'[21]SO'!$AC178</f>
        <v>3533.1</v>
      </c>
      <c r="E53" s="74">
        <f t="shared" si="8"/>
        <v>0.3873043478260869</v>
      </c>
      <c r="F53" s="74">
        <f>IF(OR(H22="",H22=0),"",D53/H22)</f>
        <v>0.6624355488890972</v>
      </c>
      <c r="G53" s="267">
        <f t="shared" si="9"/>
        <v>-27.513120106301024</v>
      </c>
      <c r="H53" s="238">
        <f t="shared" si="10"/>
        <v>0.7301587301587301</v>
      </c>
    </row>
    <row r="54" spans="2:8" ht="12">
      <c r="B54" s="200" t="s">
        <v>16</v>
      </c>
      <c r="C54" s="52">
        <f>'[22]SO'!$AI179</f>
        <v>0</v>
      </c>
      <c r="D54" s="52">
        <f>'[21]SO'!$AC179</f>
        <v>0</v>
      </c>
      <c r="E54" s="74">
        <f t="shared" si="8"/>
      </c>
      <c r="F54" s="74">
        <f t="shared" si="8"/>
      </c>
      <c r="G54" s="267">
        <f t="shared" si="9"/>
      </c>
      <c r="H54" s="238">
        <f t="shared" si="10"/>
        <v>0</v>
      </c>
    </row>
    <row r="55" spans="2:8" ht="12">
      <c r="B55" s="200" t="s">
        <v>17</v>
      </c>
      <c r="C55" s="52">
        <f>'[22]SO'!$AI180</f>
        <v>2601</v>
      </c>
      <c r="D55" s="52">
        <f>'[21]SO'!$AC180</f>
        <v>1978.3</v>
      </c>
      <c r="E55" s="74">
        <f t="shared" si="8"/>
        <v>0.8128125</v>
      </c>
      <c r="F55" s="74">
        <f t="shared" si="8"/>
        <v>0.9182176839173822</v>
      </c>
      <c r="G55" s="267">
        <f t="shared" si="9"/>
        <v>-10.540518391738217</v>
      </c>
      <c r="H55" s="238">
        <f t="shared" si="10"/>
        <v>0.31620553359683795</v>
      </c>
    </row>
    <row r="56" spans="2:8" ht="12">
      <c r="B56" s="200" t="s">
        <v>18</v>
      </c>
      <c r="C56" s="52">
        <f>'[22]SO'!$AI181</f>
        <v>21067.6</v>
      </c>
      <c r="D56" s="52">
        <f>'[21]SO'!$AC181</f>
        <v>14504.2</v>
      </c>
      <c r="E56" s="74">
        <f t="shared" si="8"/>
        <v>0.7264689655172414</v>
      </c>
      <c r="F56" s="74">
        <f t="shared" si="8"/>
        <v>0.6349238312029417</v>
      </c>
      <c r="G56" s="267">
        <f t="shared" si="9"/>
        <v>9.154513431429967</v>
      </c>
      <c r="H56" s="238">
        <f t="shared" si="10"/>
        <v>0.6444444444444445</v>
      </c>
    </row>
    <row r="57" spans="2:8" ht="12">
      <c r="B57" s="200" t="s">
        <v>19</v>
      </c>
      <c r="C57" s="52">
        <f>'[22]SO'!$AI182</f>
        <v>150.6</v>
      </c>
      <c r="D57" s="52">
        <f>'[21]SO'!$AC182</f>
        <v>251.3</v>
      </c>
      <c r="E57" s="74">
        <f>IF(OR(G26="",G26=0),"",C57/G26)</f>
      </c>
      <c r="F57" s="74">
        <f t="shared" si="8"/>
        <v>0.9533383915022762</v>
      </c>
      <c r="G57" s="267">
        <f t="shared" si="9"/>
      </c>
      <c r="H57" s="238" t="e">
        <f t="shared" si="10"/>
        <v>#DIV/0!</v>
      </c>
    </row>
    <row r="58" spans="2:8" ht="12">
      <c r="B58" s="200" t="s">
        <v>20</v>
      </c>
      <c r="C58" s="52">
        <f>'[22]SO'!$AI183</f>
        <v>17824.4</v>
      </c>
      <c r="D58" s="52">
        <f>'[21]SO'!$AC183</f>
        <v>10935.5</v>
      </c>
      <c r="E58" s="74">
        <f t="shared" si="8"/>
        <v>0.9381263157894738</v>
      </c>
      <c r="F58" s="74">
        <f t="shared" si="8"/>
        <v>0.9296127853104943</v>
      </c>
      <c r="G58" s="267">
        <f t="shared" si="9"/>
        <v>0.8513530478979514</v>
      </c>
      <c r="H58" s="238">
        <f t="shared" si="10"/>
        <v>0.5393130854385467</v>
      </c>
    </row>
    <row r="59" spans="2:8" ht="12">
      <c r="B59" s="200" t="s">
        <v>21</v>
      </c>
      <c r="C59" s="52">
        <f>'[22]SO'!$AI184</f>
        <v>0</v>
      </c>
      <c r="D59" s="52">
        <f>'[21]SO'!$AC184</f>
        <v>0</v>
      </c>
      <c r="E59" s="74">
        <f>IF(OR(G28="",G28=0),"",C59/G28)</f>
      </c>
      <c r="F59" s="74">
        <f t="shared" si="8"/>
      </c>
      <c r="G59" s="267">
        <f t="shared" si="9"/>
      </c>
      <c r="H59" s="238" t="e">
        <f>IF(E28="","",(G28/E28))</f>
        <v>#DIV/0!</v>
      </c>
    </row>
    <row r="60" spans="2:8" ht="12">
      <c r="B60" s="200" t="s">
        <v>30</v>
      </c>
      <c r="C60" s="52">
        <f>'[22]SO'!$AI185</f>
        <v>0</v>
      </c>
      <c r="D60" s="52">
        <f>'[21]SO'!$AC185</f>
        <v>0</v>
      </c>
      <c r="E60" s="74">
        <f t="shared" si="8"/>
      </c>
      <c r="F60" s="74">
        <f t="shared" si="8"/>
      </c>
      <c r="G60" s="267">
        <f t="shared" si="9"/>
      </c>
      <c r="H60" s="238" t="e">
        <f>IF(E29="","",(G29/E29))</f>
        <v>#DIV/0!</v>
      </c>
    </row>
    <row r="61" spans="2:8" ht="12">
      <c r="B61" s="200" t="s">
        <v>22</v>
      </c>
      <c r="C61" s="52">
        <f>'[22]SO'!$AI186</f>
        <v>128123.7</v>
      </c>
      <c r="D61" s="52">
        <f>'[21]SO'!$AC186</f>
        <v>49871.9</v>
      </c>
      <c r="E61" s="74">
        <f t="shared" si="8"/>
        <v>0.9490644444444444</v>
      </c>
      <c r="F61" s="74">
        <f t="shared" si="8"/>
        <v>0.8027256543727326</v>
      </c>
      <c r="G61" s="267">
        <f t="shared" si="9"/>
        <v>14.63387900717118</v>
      </c>
      <c r="H61" s="238">
        <f t="shared" si="10"/>
        <v>0.7939215017466273</v>
      </c>
    </row>
    <row r="62" spans="2:8" ht="12">
      <c r="B62" s="200" t="s">
        <v>23</v>
      </c>
      <c r="C62" s="52">
        <f>'[22]SO'!$AI187</f>
        <v>9119.4</v>
      </c>
      <c r="D62" s="52">
        <f>'[21]SO'!$AC187</f>
        <v>4854.1</v>
      </c>
      <c r="E62" s="74">
        <f t="shared" si="8"/>
        <v>0.9912391304347826</v>
      </c>
      <c r="F62" s="74">
        <f t="shared" si="8"/>
        <v>0.9172177922225162</v>
      </c>
      <c r="G62" s="267">
        <f t="shared" si="9"/>
        <v>7.402133821226641</v>
      </c>
      <c r="H62" s="238">
        <f t="shared" si="10"/>
        <v>0.5027322404371585</v>
      </c>
    </row>
    <row r="63" spans="2:8" ht="12">
      <c r="B63" s="149"/>
      <c r="C63" s="52"/>
      <c r="D63" s="52"/>
      <c r="E63" s="268"/>
      <c r="F63" s="74">
        <f>IF(OR(H32="",H32=0),"",D63/H32)</f>
      </c>
      <c r="G63" s="267"/>
      <c r="H63" s="238"/>
    </row>
    <row r="64" spans="2:8" ht="12.75" thickBot="1">
      <c r="B64" s="269" t="s">
        <v>24</v>
      </c>
      <c r="C64" s="270">
        <f>IF(SUM(C43:C62)=0,"",SUM(C43:C62))</f>
        <v>248392.4</v>
      </c>
      <c r="D64" s="270">
        <f>IF(SUM(D43:D62)=0,"",SUM(D43:D62))</f>
        <v>118207.40000000002</v>
      </c>
      <c r="E64" s="271">
        <f>IF(OR(G33="",G33=0),"",C64/G33)</f>
        <v>0.9092128333241823</v>
      </c>
      <c r="F64" s="272">
        <f>IF(OR(H33="",H33=0),"",D64/H33)</f>
        <v>0.8085620125503952</v>
      </c>
      <c r="G64" s="273">
        <f>IF(OR(E64="",E64=0),"",(E64-F64)*100)</f>
        <v>10.065082077378717</v>
      </c>
      <c r="H64" s="274">
        <f>IF(E33="","",(G33/E33))</f>
        <v>0.6855204982410005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KUHN-LE BRAZ Mélanie</cp:lastModifiedBy>
  <cp:lastPrinted>2013-07-08T07:23:40Z</cp:lastPrinted>
  <dcterms:created xsi:type="dcterms:W3CDTF">2000-06-21T07:48:18Z</dcterms:created>
  <dcterms:modified xsi:type="dcterms:W3CDTF">2015-02-17T17:09:26Z</dcterms:modified>
  <cp:category/>
  <cp:version/>
  <cp:contentType/>
  <cp:contentStatus/>
</cp:coreProperties>
</file>