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40" yWindow="960" windowWidth="20535" windowHeight="10470" tabRatio="911" activeTab="0"/>
  </bookViews>
  <sheets>
    <sheet name="toutes céréales" sheetId="1" r:id="rId1"/>
    <sheet name="blé tendre" sheetId="2" r:id="rId2"/>
    <sheet name="maïs" sheetId="3" r:id="rId3"/>
    <sheet name="orges" sheetId="4" r:id="rId4"/>
    <sheet name="orges de printemps" sheetId="5" r:id="rId5"/>
    <sheet name="orges d'hiver" sheetId="6" r:id="rId6"/>
    <sheet name="blé dur" sheetId="7" r:id="rId7"/>
    <sheet name="avoine" sheetId="8" r:id="rId8"/>
    <sheet name="seigle" sheetId="9" r:id="rId9"/>
    <sheet name="sorgho" sheetId="10" r:id="rId10"/>
    <sheet name="triticale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coll">'blé tendre'!$G$12:$G$31</definedName>
    <definedName name="prod">'blé tendre'!$F$12:$F$31</definedName>
    <definedName name="surf">'blé tendre'!$C$12:$C$31</definedName>
    <definedName name="_xlnm.Print_Area" localSheetId="1">'blé tendre'!$B$1:$K$92</definedName>
  </definedNames>
  <calcPr fullCalcOnLoad="1"/>
</workbook>
</file>

<file path=xl/sharedStrings.xml><?xml version="1.0" encoding="utf-8"?>
<sst xmlns="http://schemas.openxmlformats.org/spreadsheetml/2006/main" count="1484" uniqueCount="111">
  <si>
    <t>REGIONS</t>
  </si>
  <si>
    <t>PRODUCTION</t>
  </si>
  <si>
    <t>SURFACES</t>
  </si>
  <si>
    <t>Rdt</t>
  </si>
  <si>
    <t>RECOLTE</t>
  </si>
  <si>
    <t>(Has)</t>
  </si>
  <si>
    <t>(Qx/Ha)</t>
  </si>
  <si>
    <t>(Tonnes)</t>
  </si>
  <si>
    <t>BORDEAUX</t>
  </si>
  <si>
    <t>DIJON</t>
  </si>
  <si>
    <t>LILLE</t>
  </si>
  <si>
    <t>AMIENS</t>
  </si>
  <si>
    <t>LYON</t>
  </si>
  <si>
    <t>*</t>
  </si>
  <si>
    <t>MARSEILLE</t>
  </si>
  <si>
    <t>NANCY</t>
  </si>
  <si>
    <t>RENNES</t>
  </si>
  <si>
    <t>NANTES</t>
  </si>
  <si>
    <t>ORLEANS</t>
  </si>
  <si>
    <t>PARIS</t>
  </si>
  <si>
    <t>POITIERS</t>
  </si>
  <si>
    <t>ROUEN</t>
  </si>
  <si>
    <t>TOULOUSE</t>
  </si>
  <si>
    <t>MONTPELLIER</t>
  </si>
  <si>
    <t>TOTAL</t>
  </si>
  <si>
    <t>EVOLUTION EN %</t>
  </si>
  <si>
    <t xml:space="preserve"> </t>
  </si>
  <si>
    <t>CHALONS-EN-CHAMPAGNE</t>
  </si>
  <si>
    <t>BESANCON</t>
  </si>
  <si>
    <t>STRASBOURG</t>
  </si>
  <si>
    <t>CAEN</t>
  </si>
  <si>
    <t>CLERMONT-FERRAND+LIMOGES</t>
  </si>
  <si>
    <t>RDT</t>
  </si>
  <si>
    <t>(has)</t>
  </si>
  <si>
    <t>(qx / ha)</t>
  </si>
  <si>
    <t>(TONNES)</t>
  </si>
  <si>
    <t>BLE TENDRE</t>
  </si>
  <si>
    <t>Evol.en %</t>
  </si>
  <si>
    <t>BLE DUR</t>
  </si>
  <si>
    <t>ORGES</t>
  </si>
  <si>
    <t>AVOINE</t>
  </si>
  <si>
    <t>SEIGLE</t>
  </si>
  <si>
    <t>TRITICALE</t>
  </si>
  <si>
    <t>T.CEREALES</t>
  </si>
  <si>
    <t>2013/2014</t>
  </si>
  <si>
    <t>RAPPEL CAMPAGNE</t>
  </si>
  <si>
    <t>PRECEDENTE</t>
  </si>
  <si>
    <t>2013/14</t>
  </si>
  <si>
    <t>2014/15</t>
  </si>
  <si>
    <t>2014/2015</t>
  </si>
  <si>
    <t>COLLECTE</t>
  </si>
  <si>
    <t xml:space="preserve">COLLECTE  </t>
  </si>
  <si>
    <t>TAUX DE</t>
  </si>
  <si>
    <t>AUTO-</t>
  </si>
  <si>
    <t>Taux de Commercialisation</t>
  </si>
  <si>
    <t>PREVUE</t>
  </si>
  <si>
    <t>REALISEE</t>
  </si>
  <si>
    <t>CONSOMMATION</t>
  </si>
  <si>
    <t>EN %</t>
  </si>
  <si>
    <t>MAIS</t>
  </si>
  <si>
    <t>SORGHO</t>
  </si>
  <si>
    <t>2002/03</t>
  </si>
  <si>
    <t>2001/02</t>
  </si>
  <si>
    <t>FranceAgriMer</t>
  </si>
  <si>
    <t>Prévisions de Collecte de BLE TENDRE - Récolte 2014 -</t>
  </si>
  <si>
    <t>AUTO-CONSOMMATION</t>
  </si>
  <si>
    <t>Evolution</t>
  </si>
  <si>
    <t>Diff. De Coll</t>
  </si>
  <si>
    <t>Diff Prod</t>
  </si>
  <si>
    <t>Diff Surf</t>
  </si>
  <si>
    <t>Diff Rendt</t>
  </si>
  <si>
    <t>Evol.</t>
  </si>
  <si>
    <t>de l'autocons</t>
  </si>
  <si>
    <t>en valeur</t>
  </si>
  <si>
    <t>RECOLTE 2013</t>
  </si>
  <si>
    <t>13.14/12.13</t>
  </si>
  <si>
    <t>TOTALE</t>
  </si>
  <si>
    <t>en %</t>
  </si>
  <si>
    <t>14.15</t>
  </si>
  <si>
    <t>13.14</t>
  </si>
  <si>
    <t>14.15/13.14</t>
  </si>
  <si>
    <t>CAMPAGNE 13.14</t>
  </si>
  <si>
    <t>(en tonnes)</t>
  </si>
  <si>
    <t>(en ha)</t>
  </si>
  <si>
    <t>(en qx)</t>
  </si>
  <si>
    <t>PROVISOIRE</t>
  </si>
  <si>
    <t>Différence</t>
  </si>
  <si>
    <t>Collecte Totale /</t>
  </si>
  <si>
    <t>Réalisée</t>
  </si>
  <si>
    <t>des Taux</t>
  </si>
  <si>
    <t>Prod.</t>
  </si>
  <si>
    <t>de Collecte</t>
  </si>
  <si>
    <t>EN TONNES</t>
  </si>
  <si>
    <t>Stocks</t>
  </si>
  <si>
    <t>Coll.réal. + Dépôts /</t>
  </si>
  <si>
    <t>en Dépôt</t>
  </si>
  <si>
    <t>Collecte prévue</t>
  </si>
  <si>
    <t xml:space="preserve">N.B.  Les stocks en dépôt ne sont pas toujours dans leur intégralité destinés à être collectés;  </t>
  </si>
  <si>
    <t>ils peuvent être repris par leurs propriétaires, sinon en totalité, du moins en partie.</t>
  </si>
  <si>
    <t>Prévisions de Collecte d'ORGES - Récolte 2014 -</t>
  </si>
  <si>
    <t>Prévisions de Production d'Orges d'Hiver - Récolte 2014 -</t>
  </si>
  <si>
    <t>Prévisions de Collecte de BLE DUR - Récolte 2014 -</t>
  </si>
  <si>
    <t>Prévisions de Collecte d'AVOINE - Récolte 2014</t>
  </si>
  <si>
    <t>Prévisions de Collecte de SEIGLE - Récolte 2014 -</t>
  </si>
  <si>
    <t>Prévisions de Collecte de SORGHO - Récolte 2014 -</t>
  </si>
  <si>
    <t>Prévisions de Collecte de TRITICALE - Récolte 2014 -</t>
  </si>
  <si>
    <t>Prévisions de Collecte de MAIS - Récolte 2014 -</t>
  </si>
  <si>
    <t>Prévisions de Production d'Orges de Printemps - Récolte 2014 -</t>
  </si>
  <si>
    <t>au 01/03/15</t>
  </si>
  <si>
    <t>au 01/03/14</t>
  </si>
  <si>
    <t>au 01/03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</si>
</sst>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\d/m/\y\y"/>
    <numFmt numFmtId="177" formatCode="\d/m"/>
    <numFmt numFmtId="178" formatCode="\d\-mmm\-\y\y"/>
    <numFmt numFmtId="179" formatCode="\d\-mmm"/>
    <numFmt numFmtId="180" formatCode="mmm\-\y\y"/>
    <numFmt numFmtId="181" formatCode="\d/m/\y\y\ h:mm"/>
    <numFmt numFmtId="182" formatCode="#,##0.00%"/>
    <numFmt numFmtId="183" formatCode="#,##0.0"/>
    <numFmt numFmtId="184" formatCode="#,##0&quot; F&quot;\ ;\(#,##0&quot; F&quot;\)"/>
    <numFmt numFmtId="185" formatCode="&quot;au&quot;\ d/mm/yy"/>
    <numFmt numFmtId="186" formatCode="#,##0.000"/>
    <numFmt numFmtId="187" formatCode="0.0%"/>
    <numFmt numFmtId="188" formatCode="#,##0.0;[Red]\-#,##0.0"/>
    <numFmt numFmtId="189" formatCode="d/m\ h:mm"/>
    <numFmt numFmtId="190" formatCode="&quot;au&quot;\ d/mm"/>
    <numFmt numFmtId="191" formatCode="#,##0.000000"/>
  </numFmts>
  <fonts count="33">
    <font>
      <b/>
      <sz val="8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4"/>
      <name val="Helv"/>
      <family val="0"/>
    </font>
    <font>
      <sz val="10"/>
      <name val="Helv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i/>
      <sz val="9"/>
      <name val="Arial"/>
      <family val="0"/>
    </font>
    <font>
      <b/>
      <sz val="9"/>
      <name val="Arial"/>
      <family val="2"/>
    </font>
    <font>
      <b/>
      <sz val="24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0"/>
    </font>
    <font>
      <sz val="16"/>
      <name val="Helv"/>
      <family val="0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8"/>
      <name val="Arial"/>
      <family val="0"/>
    </font>
    <font>
      <b/>
      <u val="single"/>
      <sz val="8"/>
      <color indexed="12"/>
      <name val="Helv"/>
      <family val="0"/>
    </font>
    <font>
      <b/>
      <u val="single"/>
      <sz val="8"/>
      <color indexed="36"/>
      <name val="Helv"/>
      <family val="0"/>
    </font>
    <font>
      <b/>
      <sz val="18"/>
      <color indexed="8"/>
      <name val="Times New Roman"/>
      <family val="1"/>
    </font>
    <font>
      <b/>
      <i/>
      <sz val="10"/>
      <name val="Arial"/>
      <family val="0"/>
    </font>
    <font>
      <i/>
      <sz val="10"/>
      <name val="Arial"/>
      <family val="0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 style="thin"/>
      <bottom style="double"/>
    </border>
    <border>
      <left style="thin"/>
      <right style="thin"/>
      <top style="thin"/>
      <bottom style="double"/>
    </border>
    <border>
      <left style="dotted"/>
      <right style="thin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22" fillId="2" borderId="1" xfId="0" applyFont="1" applyFill="1" applyBorder="1" applyAlignment="1" applyProtection="1">
      <alignment/>
      <protection locked="0"/>
    </xf>
    <xf numFmtId="3" fontId="22" fillId="2" borderId="2" xfId="0" applyNumberFormat="1" applyFont="1" applyFill="1" applyBorder="1" applyAlignment="1" applyProtection="1">
      <alignment horizontal="center"/>
      <protection locked="0"/>
    </xf>
    <xf numFmtId="3" fontId="22" fillId="2" borderId="3" xfId="0" applyNumberFormat="1" applyFont="1" applyFill="1" applyBorder="1" applyAlignment="1" applyProtection="1">
      <alignment horizontal="center"/>
      <protection locked="0"/>
    </xf>
    <xf numFmtId="0" fontId="22" fillId="2" borderId="4" xfId="0" applyFont="1" applyFill="1" applyBorder="1" applyAlignment="1" applyProtection="1">
      <alignment/>
      <protection locked="0"/>
    </xf>
    <xf numFmtId="3" fontId="22" fillId="2" borderId="5" xfId="0" applyNumberFormat="1" applyFont="1" applyFill="1" applyBorder="1" applyAlignment="1" applyProtection="1">
      <alignment horizontal="center"/>
      <protection locked="0"/>
    </xf>
    <xf numFmtId="3" fontId="22" fillId="2" borderId="6" xfId="0" applyNumberFormat="1" applyFont="1" applyFill="1" applyBorder="1" applyAlignment="1" applyProtection="1">
      <alignment horizontal="center"/>
      <protection locked="0"/>
    </xf>
    <xf numFmtId="0" fontId="22" fillId="2" borderId="7" xfId="0" applyFont="1" applyFill="1" applyBorder="1" applyAlignment="1" applyProtection="1">
      <alignment/>
      <protection locked="0"/>
    </xf>
    <xf numFmtId="3" fontId="22" fillId="2" borderId="8" xfId="0" applyNumberFormat="1" applyFont="1" applyFill="1" applyBorder="1" applyAlignment="1" applyProtection="1">
      <alignment horizontal="center"/>
      <protection locked="0"/>
    </xf>
    <xf numFmtId="3" fontId="22" fillId="2" borderId="9" xfId="0" applyNumberFormat="1" applyFont="1" applyFill="1" applyBorder="1" applyAlignment="1" applyProtection="1">
      <alignment horizontal="center"/>
      <protection locked="0"/>
    </xf>
    <xf numFmtId="3" fontId="22" fillId="2" borderId="10" xfId="0" applyNumberFormat="1" applyFont="1" applyFill="1" applyBorder="1" applyAlignment="1" applyProtection="1">
      <alignment horizontal="center"/>
      <protection locked="0"/>
    </xf>
    <xf numFmtId="3" fontId="22" fillId="2" borderId="11" xfId="0" applyNumberFormat="1" applyFont="1" applyFill="1" applyBorder="1" applyAlignment="1" applyProtection="1">
      <alignment horizontal="center"/>
      <protection locked="0"/>
    </xf>
    <xf numFmtId="3" fontId="22" fillId="2" borderId="12" xfId="0" applyNumberFormat="1" applyFont="1" applyFill="1" applyBorder="1" applyAlignment="1" applyProtection="1">
      <alignment horizontal="center"/>
      <protection locked="0"/>
    </xf>
    <xf numFmtId="3" fontId="22" fillId="2" borderId="13" xfId="0" applyNumberFormat="1" applyFont="1" applyFill="1" applyBorder="1" applyAlignment="1" applyProtection="1">
      <alignment horizontal="center"/>
      <protection locked="0"/>
    </xf>
    <xf numFmtId="3" fontId="29" fillId="2" borderId="14" xfId="0" applyNumberFormat="1" applyFont="1" applyFill="1" applyBorder="1" applyAlignment="1" applyProtection="1">
      <alignment horizontal="center"/>
      <protection locked="0"/>
    </xf>
    <xf numFmtId="3" fontId="22" fillId="2" borderId="15" xfId="0" applyNumberFormat="1" applyFont="1" applyFill="1" applyBorder="1" applyAlignment="1" applyProtection="1">
      <alignment horizontal="center" wrapText="1"/>
      <protection locked="0"/>
    </xf>
    <xf numFmtId="3" fontId="22" fillId="2" borderId="16" xfId="0" applyNumberFormat="1" applyFont="1" applyFill="1" applyBorder="1" applyAlignment="1" applyProtection="1">
      <alignment horizontal="center"/>
      <protection locked="0"/>
    </xf>
    <xf numFmtId="3" fontId="29" fillId="2" borderId="17" xfId="0" applyNumberFormat="1" applyFont="1" applyFill="1" applyBorder="1" applyAlignment="1" applyProtection="1">
      <alignment horizontal="center"/>
      <protection locked="0"/>
    </xf>
    <xf numFmtId="3" fontId="29" fillId="2" borderId="18" xfId="0" applyNumberFormat="1" applyFont="1" applyFill="1" applyBorder="1" applyAlignment="1" applyProtection="1">
      <alignment horizontal="center" wrapText="1"/>
      <protection locked="0"/>
    </xf>
    <xf numFmtId="3" fontId="22" fillId="2" borderId="19" xfId="0" applyNumberFormat="1" applyFont="1" applyFill="1" applyBorder="1" applyAlignment="1" applyProtection="1">
      <alignment horizontal="center"/>
      <protection locked="0"/>
    </xf>
    <xf numFmtId="190" fontId="22" fillId="2" borderId="12" xfId="0" applyNumberFormat="1" applyFont="1" applyFill="1" applyBorder="1" applyAlignment="1" applyProtection="1">
      <alignment horizontal="center"/>
      <protection locked="0"/>
    </xf>
    <xf numFmtId="3" fontId="22" fillId="2" borderId="20" xfId="0" applyNumberFormat="1" applyFont="1" applyFill="1" applyBorder="1" applyAlignment="1" applyProtection="1">
      <alignment horizontal="center"/>
      <protection locked="0"/>
    </xf>
    <xf numFmtId="3" fontId="22" fillId="2" borderId="2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15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4" fontId="0" fillId="2" borderId="0" xfId="0" applyNumberFormat="1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12" fillId="2" borderId="0" xfId="0" applyFont="1" applyFill="1" applyAlignment="1" applyProtection="1">
      <alignment/>
      <protection locked="0"/>
    </xf>
    <xf numFmtId="176" fontId="5" fillId="2" borderId="0" xfId="0" applyNumberFormat="1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3" fontId="5" fillId="2" borderId="0" xfId="0" applyNumberFormat="1" applyFont="1" applyFill="1" applyAlignment="1" applyProtection="1">
      <alignment/>
      <protection locked="0"/>
    </xf>
    <xf numFmtId="4" fontId="5" fillId="2" borderId="0" xfId="0" applyNumberFormat="1" applyFont="1" applyFill="1" applyAlignment="1" applyProtection="1">
      <alignment/>
      <protection locked="0"/>
    </xf>
    <xf numFmtId="3" fontId="9" fillId="2" borderId="0" xfId="0" applyNumberFormat="1" applyFont="1" applyFill="1" applyAlignment="1" applyProtection="1">
      <alignment/>
      <protection locked="0"/>
    </xf>
    <xf numFmtId="184" fontId="12" fillId="2" borderId="0" xfId="0" applyNumberFormat="1" applyFont="1" applyFill="1" applyAlignment="1" applyProtection="1">
      <alignment/>
      <protection locked="0"/>
    </xf>
    <xf numFmtId="184" fontId="18" fillId="2" borderId="0" xfId="0" applyNumberFormat="1" applyFont="1" applyFill="1" applyAlignment="1" applyProtection="1">
      <alignment horizontal="left"/>
      <protection locked="0"/>
    </xf>
    <xf numFmtId="184" fontId="5" fillId="2" borderId="0" xfId="0" applyNumberFormat="1" applyFont="1" applyFill="1" applyAlignment="1" applyProtection="1">
      <alignment/>
      <protection locked="0"/>
    </xf>
    <xf numFmtId="184" fontId="5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/>
      <protection locked="0"/>
    </xf>
    <xf numFmtId="183" fontId="5" fillId="2" borderId="0" xfId="0" applyNumberFormat="1" applyFont="1" applyFill="1" applyAlignment="1" applyProtection="1">
      <alignment/>
      <protection locked="0"/>
    </xf>
    <xf numFmtId="0" fontId="12" fillId="2" borderId="0" xfId="0" applyFont="1" applyFill="1" applyAlignment="1">
      <alignment/>
    </xf>
    <xf numFmtId="184" fontId="19" fillId="2" borderId="0" xfId="0" applyNumberFormat="1" applyFont="1" applyFill="1" applyAlignment="1" applyProtection="1">
      <alignment/>
      <protection locked="0"/>
    </xf>
    <xf numFmtId="22" fontId="18" fillId="2" borderId="0" xfId="0" applyNumberFormat="1" applyFont="1" applyFill="1" applyAlignment="1" applyProtection="1">
      <alignment horizontal="center"/>
      <protection locked="0"/>
    </xf>
    <xf numFmtId="189" fontId="20" fillId="2" borderId="0" xfId="0" applyNumberFormat="1" applyFont="1" applyFill="1" applyAlignment="1" applyProtection="1">
      <alignment/>
      <protection locked="0"/>
    </xf>
    <xf numFmtId="184" fontId="21" fillId="2" borderId="0" xfId="0" applyNumberFormat="1" applyFont="1" applyFill="1" applyAlignment="1" applyProtection="1">
      <alignment/>
      <protection locked="0"/>
    </xf>
    <xf numFmtId="0" fontId="10" fillId="2" borderId="22" xfId="0" applyFont="1" applyFill="1" applyBorder="1" applyAlignment="1" applyProtection="1">
      <alignment/>
      <protection locked="0"/>
    </xf>
    <xf numFmtId="3" fontId="5" fillId="2" borderId="16" xfId="0" applyNumberFormat="1" applyFont="1" applyFill="1" applyBorder="1" applyAlignment="1" applyProtection="1">
      <alignment horizontal="center"/>
      <protection locked="0"/>
    </xf>
    <xf numFmtId="3" fontId="5" fillId="2" borderId="11" xfId="0" applyNumberFormat="1" applyFont="1" applyFill="1" applyBorder="1" applyAlignment="1" applyProtection="1">
      <alignment horizontal="center"/>
      <protection locked="0"/>
    </xf>
    <xf numFmtId="3" fontId="5" fillId="2" borderId="17" xfId="0" applyNumberFormat="1" applyFont="1" applyFill="1" applyBorder="1" applyAlignment="1" applyProtection="1">
      <alignment horizontal="center"/>
      <protection locked="0"/>
    </xf>
    <xf numFmtId="3" fontId="5" fillId="2" borderId="18" xfId="0" applyNumberFormat="1" applyFont="1" applyFill="1" applyBorder="1" applyAlignment="1" applyProtection="1">
      <alignment horizontal="center"/>
      <protection locked="0"/>
    </xf>
    <xf numFmtId="0" fontId="10" fillId="2" borderId="22" xfId="0" applyFont="1" applyFill="1" applyBorder="1" applyAlignment="1" applyProtection="1">
      <alignment horizontal="center"/>
      <protection locked="0"/>
    </xf>
    <xf numFmtId="3" fontId="6" fillId="2" borderId="16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 locked="0"/>
    </xf>
    <xf numFmtId="3" fontId="6" fillId="2" borderId="17" xfId="0" applyNumberFormat="1" applyFont="1" applyFill="1" applyBorder="1" applyAlignment="1" applyProtection="1">
      <alignment/>
      <protection locked="0"/>
    </xf>
    <xf numFmtId="182" fontId="6" fillId="2" borderId="16" xfId="0" applyNumberFormat="1" applyFont="1" applyFill="1" applyBorder="1" applyAlignment="1" applyProtection="1">
      <alignment/>
      <protection locked="0"/>
    </xf>
    <xf numFmtId="10" fontId="6" fillId="2" borderId="18" xfId="19" applyNumberFormat="1" applyFont="1" applyFill="1" applyBorder="1" applyAlignment="1" applyProtection="1">
      <alignment/>
      <protection locked="0"/>
    </xf>
    <xf numFmtId="3" fontId="8" fillId="2" borderId="16" xfId="0" applyNumberFormat="1" applyFont="1" applyFill="1" applyBorder="1" applyAlignment="1" applyProtection="1">
      <alignment/>
      <protection locked="0"/>
    </xf>
    <xf numFmtId="4" fontId="8" fillId="2" borderId="16" xfId="0" applyNumberFormat="1" applyFont="1" applyFill="1" applyBorder="1" applyAlignment="1" applyProtection="1">
      <alignment/>
      <protection locked="0"/>
    </xf>
    <xf numFmtId="3" fontId="8" fillId="2" borderId="11" xfId="0" applyNumberFormat="1" applyFont="1" applyFill="1" applyBorder="1" applyAlignment="1" applyProtection="1">
      <alignment/>
      <protection locked="0"/>
    </xf>
    <xf numFmtId="3" fontId="8" fillId="2" borderId="17" xfId="0" applyNumberFormat="1" applyFont="1" applyFill="1" applyBorder="1" applyAlignment="1" applyProtection="1">
      <alignment/>
      <protection locked="0"/>
    </xf>
    <xf numFmtId="182" fontId="8" fillId="2" borderId="16" xfId="0" applyNumberFormat="1" applyFont="1" applyFill="1" applyBorder="1" applyAlignment="1" applyProtection="1">
      <alignment/>
      <protection locked="0"/>
    </xf>
    <xf numFmtId="3" fontId="8" fillId="2" borderId="18" xfId="0" applyNumberFormat="1" applyFont="1" applyFill="1" applyBorder="1" applyAlignment="1" applyProtection="1">
      <alignment/>
      <protection locked="0"/>
    </xf>
    <xf numFmtId="3" fontId="30" fillId="2" borderId="17" xfId="0" applyNumberFormat="1" applyFont="1" applyFill="1" applyBorder="1" applyAlignment="1" applyProtection="1">
      <alignment/>
      <protection locked="0"/>
    </xf>
    <xf numFmtId="10" fontId="8" fillId="2" borderId="18" xfId="19" applyNumberFormat="1" applyFont="1" applyFill="1" applyBorder="1" applyAlignment="1" applyProtection="1">
      <alignment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182" fontId="8" fillId="2" borderId="24" xfId="0" applyNumberFormat="1" applyFont="1" applyFill="1" applyBorder="1" applyAlignment="1" applyProtection="1">
      <alignment/>
      <protection locked="0"/>
    </xf>
    <xf numFmtId="182" fontId="8" fillId="2" borderId="25" xfId="0" applyNumberFormat="1" applyFont="1" applyFill="1" applyBorder="1" applyAlignment="1" applyProtection="1">
      <alignment/>
      <protection locked="0"/>
    </xf>
    <xf numFmtId="182" fontId="8" fillId="2" borderId="26" xfId="0" applyNumberFormat="1" applyFont="1" applyFill="1" applyBorder="1" applyAlignment="1" applyProtection="1">
      <alignment/>
      <protection locked="0"/>
    </xf>
    <xf numFmtId="182" fontId="8" fillId="2" borderId="27" xfId="0" applyNumberFormat="1" applyFont="1" applyFill="1" applyBorder="1" applyAlignment="1" applyProtection="1">
      <alignment/>
      <protection locked="0"/>
    </xf>
    <xf numFmtId="182" fontId="8" fillId="2" borderId="11" xfId="0" applyNumberFormat="1" applyFont="1" applyFill="1" applyBorder="1" applyAlignment="1" applyProtection="1">
      <alignment/>
      <protection locked="0"/>
    </xf>
    <xf numFmtId="182" fontId="8" fillId="2" borderId="17" xfId="0" applyNumberFormat="1" applyFont="1" applyFill="1" applyBorder="1" applyAlignment="1" applyProtection="1">
      <alignment/>
      <protection locked="0"/>
    </xf>
    <xf numFmtId="182" fontId="8" fillId="2" borderId="18" xfId="0" applyNumberFormat="1" applyFont="1" applyFill="1" applyBorder="1" applyAlignment="1" applyProtection="1">
      <alignment/>
      <protection locked="0"/>
    </xf>
    <xf numFmtId="3" fontId="30" fillId="2" borderId="11" xfId="0" applyNumberFormat="1" applyFont="1" applyFill="1" applyBorder="1" applyAlignment="1" applyProtection="1">
      <alignment/>
      <protection locked="0"/>
    </xf>
    <xf numFmtId="183" fontId="8" fillId="2" borderId="16" xfId="0" applyNumberFormat="1" applyFont="1" applyFill="1" applyBorder="1" applyAlignment="1" applyProtection="1">
      <alignment/>
      <protection locked="0"/>
    </xf>
    <xf numFmtId="0" fontId="8" fillId="2" borderId="11" xfId="0" applyFont="1" applyFill="1" applyBorder="1" applyAlignment="1" applyProtection="1">
      <alignment/>
      <protection locked="0"/>
    </xf>
    <xf numFmtId="0" fontId="8" fillId="2" borderId="16" xfId="0" applyFont="1" applyFill="1" applyBorder="1" applyAlignment="1" applyProtection="1">
      <alignment/>
      <protection locked="0"/>
    </xf>
    <xf numFmtId="0" fontId="8" fillId="2" borderId="17" xfId="0" applyFont="1" applyFill="1" applyBorder="1" applyAlignment="1" applyProtection="1">
      <alignment/>
      <protection locked="0"/>
    </xf>
    <xf numFmtId="0" fontId="8" fillId="2" borderId="18" xfId="0" applyFont="1" applyFill="1" applyBorder="1" applyAlignment="1" applyProtection="1">
      <alignment/>
      <protection locked="0"/>
    </xf>
    <xf numFmtId="183" fontId="6" fillId="2" borderId="16" xfId="0" applyNumberFormat="1" applyFont="1" applyFill="1" applyBorder="1" applyAlignment="1" applyProtection="1">
      <alignment/>
      <protection locked="0"/>
    </xf>
    <xf numFmtId="3" fontId="15" fillId="2" borderId="16" xfId="0" applyNumberFormat="1" applyFont="1" applyFill="1" applyBorder="1" applyAlignment="1" applyProtection="1">
      <alignment/>
      <protection locked="0"/>
    </xf>
    <xf numFmtId="3" fontId="30" fillId="2" borderId="16" xfId="0" applyNumberFormat="1" applyFont="1" applyFill="1" applyBorder="1" applyAlignment="1" applyProtection="1">
      <alignment/>
      <protection locked="0"/>
    </xf>
    <xf numFmtId="3" fontId="8" fillId="2" borderId="2" xfId="0" applyNumberFormat="1" applyFont="1" applyFill="1" applyBorder="1" applyAlignment="1" applyProtection="1">
      <alignment/>
      <protection locked="0"/>
    </xf>
    <xf numFmtId="0" fontId="10" fillId="2" borderId="28" xfId="0" applyFont="1" applyFill="1" applyBorder="1" applyAlignment="1" applyProtection="1">
      <alignment horizontal="center"/>
      <protection locked="0"/>
    </xf>
    <xf numFmtId="182" fontId="8" fillId="2" borderId="29" xfId="0" applyNumberFormat="1" applyFont="1" applyFill="1" applyBorder="1" applyAlignment="1" applyProtection="1">
      <alignment/>
      <protection locked="0"/>
    </xf>
    <xf numFmtId="182" fontId="8" fillId="2" borderId="30" xfId="0" applyNumberFormat="1" applyFont="1" applyFill="1" applyBorder="1" applyAlignment="1" applyProtection="1">
      <alignment/>
      <protection locked="0"/>
    </xf>
    <xf numFmtId="182" fontId="8" fillId="2" borderId="31" xfId="0" applyNumberFormat="1" applyFont="1" applyFill="1" applyBorder="1" applyAlignment="1" applyProtection="1">
      <alignment/>
      <protection locked="0"/>
    </xf>
    <xf numFmtId="182" fontId="8" fillId="2" borderId="32" xfId="0" applyNumberFormat="1" applyFont="1" applyFill="1" applyBorder="1" applyAlignment="1" applyProtection="1">
      <alignment/>
      <protection locked="0"/>
    </xf>
    <xf numFmtId="182" fontId="8" fillId="2" borderId="33" xfId="0" applyNumberFormat="1" applyFont="1" applyFill="1" applyBorder="1" applyAlignment="1" applyProtection="1">
      <alignment/>
      <protection locked="0"/>
    </xf>
    <xf numFmtId="4" fontId="6" fillId="2" borderId="16" xfId="0" applyNumberFormat="1" applyFont="1" applyFill="1" applyBorder="1" applyAlignment="1" applyProtection="1">
      <alignment/>
      <protection locked="0"/>
    </xf>
    <xf numFmtId="2" fontId="8" fillId="2" borderId="34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>
      <alignment/>
    </xf>
    <xf numFmtId="0" fontId="9" fillId="2" borderId="0" xfId="0" applyFont="1" applyFill="1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183" fontId="0" fillId="2" borderId="0" xfId="0" applyNumberFormat="1" applyFill="1" applyAlignment="1" applyProtection="1">
      <alignment/>
      <protection locked="0"/>
    </xf>
    <xf numFmtId="9" fontId="0" fillId="2" borderId="0" xfId="19" applyFill="1" applyAlignment="1" applyProtection="1">
      <alignment/>
      <protection locked="0"/>
    </xf>
    <xf numFmtId="184" fontId="15" fillId="2" borderId="0" xfId="0" applyNumberFormat="1" applyFont="1" applyFill="1" applyAlignment="1" applyProtection="1">
      <alignment horizontal="center"/>
      <protection locked="0"/>
    </xf>
    <xf numFmtId="182" fontId="0" fillId="2" borderId="0" xfId="0" applyNumberFormat="1" applyFill="1" applyAlignment="1" applyProtection="1">
      <alignment/>
      <protection locked="0"/>
    </xf>
    <xf numFmtId="22" fontId="23" fillId="2" borderId="0" xfId="0" applyNumberFormat="1" applyFont="1" applyFill="1" applyAlignment="1" applyProtection="1">
      <alignment horizontal="center"/>
      <protection locked="0"/>
    </xf>
    <xf numFmtId="184" fontId="0" fillId="2" borderId="0" xfId="0" applyNumberFormat="1" applyFill="1" applyAlignment="1" applyProtection="1">
      <alignment horizontal="center"/>
      <protection locked="0"/>
    </xf>
    <xf numFmtId="184" fontId="7" fillId="2" borderId="0" xfId="0" applyNumberFormat="1" applyFont="1" applyFill="1" applyAlignment="1" applyProtection="1">
      <alignment/>
      <protection locked="0"/>
    </xf>
    <xf numFmtId="15" fontId="0" fillId="2" borderId="0" xfId="0" applyNumberFormat="1" applyFill="1" applyAlignment="1" applyProtection="1">
      <alignment horizontal="center"/>
      <protection locked="0"/>
    </xf>
    <xf numFmtId="3" fontId="16" fillId="2" borderId="35" xfId="0" applyNumberFormat="1" applyFont="1" applyFill="1" applyBorder="1" applyAlignment="1" applyProtection="1">
      <alignment horizontal="centerContinuous"/>
      <protection locked="0"/>
    </xf>
    <xf numFmtId="4" fontId="0" fillId="2" borderId="35" xfId="0" applyNumberFormat="1" applyFill="1" applyBorder="1" applyAlignment="1" applyProtection="1">
      <alignment horizontal="centerContinuous"/>
      <protection locked="0"/>
    </xf>
    <xf numFmtId="3" fontId="0" fillId="2" borderId="35" xfId="0" applyNumberFormat="1" applyFill="1" applyBorder="1" applyAlignment="1" applyProtection="1">
      <alignment horizontal="centerContinuous"/>
      <protection locked="0"/>
    </xf>
    <xf numFmtId="183" fontId="0" fillId="2" borderId="35" xfId="0" applyNumberFormat="1" applyFill="1" applyBorder="1" applyAlignment="1" applyProtection="1">
      <alignment horizontal="centerContinuous"/>
      <protection locked="0"/>
    </xf>
    <xf numFmtId="0" fontId="0" fillId="2" borderId="35" xfId="0" applyFill="1" applyBorder="1" applyAlignment="1" applyProtection="1">
      <alignment horizontal="centerContinuous"/>
      <protection locked="0"/>
    </xf>
    <xf numFmtId="0" fontId="5" fillId="2" borderId="0" xfId="0" applyFont="1" applyFill="1" applyAlignment="1">
      <alignment/>
    </xf>
    <xf numFmtId="0" fontId="6" fillId="2" borderId="36" xfId="0" applyFont="1" applyFill="1" applyBorder="1" applyAlignment="1" applyProtection="1">
      <alignment horizontal="center"/>
      <protection locked="0"/>
    </xf>
    <xf numFmtId="3" fontId="11" fillId="2" borderId="37" xfId="0" applyNumberFormat="1" applyFont="1" applyFill="1" applyBorder="1" applyAlignment="1" applyProtection="1" quotePrefix="1">
      <alignment horizontal="center"/>
      <protection locked="0"/>
    </xf>
    <xf numFmtId="182" fontId="6" fillId="2" borderId="36" xfId="0" applyNumberFormat="1" applyFont="1" applyFill="1" applyBorder="1" applyAlignment="1" applyProtection="1">
      <alignment horizontal="center"/>
      <protection locked="0"/>
    </xf>
    <xf numFmtId="183" fontId="6" fillId="2" borderId="38" xfId="0" applyNumberFormat="1" applyFont="1" applyFill="1" applyBorder="1" applyAlignment="1" applyProtection="1">
      <alignment horizontal="centerContinuous"/>
      <protection locked="0"/>
    </xf>
    <xf numFmtId="0" fontId="6" fillId="2" borderId="39" xfId="0" applyFont="1" applyFill="1" applyBorder="1" applyAlignment="1" applyProtection="1">
      <alignment horizontal="center"/>
      <protection locked="0"/>
    </xf>
    <xf numFmtId="3" fontId="6" fillId="2" borderId="38" xfId="0" applyNumberFormat="1" applyFont="1" applyFill="1" applyBorder="1" applyAlignment="1" applyProtection="1">
      <alignment/>
      <protection locked="0"/>
    </xf>
    <xf numFmtId="4" fontId="11" fillId="2" borderId="38" xfId="0" applyNumberFormat="1" applyFont="1" applyFill="1" applyBorder="1" applyAlignment="1" applyProtection="1">
      <alignment/>
      <protection locked="0"/>
    </xf>
    <xf numFmtId="3" fontId="6" fillId="2" borderId="37" xfId="0" applyNumberFormat="1" applyFont="1" applyFill="1" applyBorder="1" applyAlignment="1" applyProtection="1">
      <alignment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2" borderId="40" xfId="0" applyNumberFormat="1" applyFont="1" applyFill="1" applyBorder="1" applyAlignment="1" applyProtection="1">
      <alignment horizontal="center" wrapText="1"/>
      <protection locked="0"/>
    </xf>
    <xf numFmtId="4" fontId="6" fillId="2" borderId="41" xfId="0" applyNumberFormat="1" applyFont="1" applyFill="1" applyBorder="1" applyAlignment="1" applyProtection="1">
      <alignment horizontal="center"/>
      <protection locked="0"/>
    </xf>
    <xf numFmtId="0" fontId="15" fillId="2" borderId="42" xfId="0" applyNumberFormat="1" applyFont="1" applyFill="1" applyBorder="1" applyAlignment="1" applyProtection="1">
      <alignment horizontal="center"/>
      <protection locked="0"/>
    </xf>
    <xf numFmtId="3" fontId="10" fillId="2" borderId="43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 quotePrefix="1">
      <alignment horizontal="center"/>
      <protection locked="0"/>
    </xf>
    <xf numFmtId="183" fontId="5" fillId="2" borderId="0" xfId="0" applyNumberFormat="1" applyFont="1" applyFill="1" applyBorder="1" applyAlignment="1" applyProtection="1">
      <alignment horizontal="center"/>
      <protection locked="0"/>
    </xf>
    <xf numFmtId="183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44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43" xfId="0" applyNumberFormat="1" applyFont="1" applyFill="1" applyBorder="1" applyAlignment="1" applyProtection="1">
      <alignment horizontal="center"/>
      <protection locked="0"/>
    </xf>
    <xf numFmtId="3" fontId="6" fillId="2" borderId="45" xfId="0" applyNumberFormat="1" applyFont="1" applyFill="1" applyBorder="1" applyAlignment="1" applyProtection="1">
      <alignment horizontal="center" wrapText="1"/>
      <protection locked="0"/>
    </xf>
    <xf numFmtId="4" fontId="6" fillId="2" borderId="43" xfId="0" applyNumberFormat="1" applyFont="1" applyFill="1" applyBorder="1" applyAlignment="1" applyProtection="1">
      <alignment horizontal="center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3" fontId="15" fillId="2" borderId="11" xfId="0" applyNumberFormat="1" applyFont="1" applyFill="1" applyBorder="1" applyAlignment="1" applyProtection="1">
      <alignment horizontal="center"/>
      <protection locked="0"/>
    </xf>
    <xf numFmtId="182" fontId="6" fillId="2" borderId="11" xfId="0" applyNumberFormat="1" applyFont="1" applyFill="1" applyBorder="1" applyAlignment="1" applyProtection="1">
      <alignment horizontal="center"/>
      <protection locked="0"/>
    </xf>
    <xf numFmtId="183" fontId="10" fillId="2" borderId="0" xfId="0" applyNumberFormat="1" applyFont="1" applyFill="1" applyBorder="1" applyAlignment="1" applyProtection="1" quotePrefix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3" fontId="6" fillId="2" borderId="46" xfId="0" applyNumberFormat="1" applyFont="1" applyFill="1" applyBorder="1" applyAlignment="1" applyProtection="1">
      <alignment horizontal="center"/>
      <protection locked="0"/>
    </xf>
    <xf numFmtId="4" fontId="6" fillId="2" borderId="46" xfId="0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3" fontId="6" fillId="2" borderId="47" xfId="0" applyNumberFormat="1" applyFont="1" applyFill="1" applyBorder="1" applyAlignment="1" applyProtection="1">
      <alignment horizontal="center" wrapText="1"/>
      <protection locked="0"/>
    </xf>
    <xf numFmtId="4" fontId="6" fillId="2" borderId="47" xfId="0" applyNumberFormat="1" applyFont="1" applyFill="1" applyBorder="1" applyAlignment="1" applyProtection="1">
      <alignment horizontal="center"/>
      <protection locked="0"/>
    </xf>
    <xf numFmtId="3" fontId="6" fillId="2" borderId="12" xfId="0" applyNumberFormat="1" applyFont="1" applyFill="1" applyBorder="1" applyAlignment="1" applyProtection="1">
      <alignment horizontal="center"/>
      <protection locked="0"/>
    </xf>
    <xf numFmtId="3" fontId="15" fillId="2" borderId="12" xfId="0" applyNumberFormat="1" applyFont="1" applyFill="1" applyBorder="1" applyAlignment="1" applyProtection="1">
      <alignment horizontal="center"/>
      <protection locked="0"/>
    </xf>
    <xf numFmtId="3" fontId="6" fillId="2" borderId="47" xfId="0" applyNumberFormat="1" applyFont="1" applyFill="1" applyBorder="1" applyAlignment="1" applyProtection="1">
      <alignment horizontal="center"/>
      <protection locked="0"/>
    </xf>
    <xf numFmtId="182" fontId="6" fillId="2" borderId="12" xfId="0" applyNumberFormat="1" applyFont="1" applyFill="1" applyBorder="1" applyAlignment="1" applyProtection="1">
      <alignment horizontal="center"/>
      <protection locked="0"/>
    </xf>
    <xf numFmtId="183" fontId="5" fillId="2" borderId="48" xfId="0" applyNumberFormat="1" applyFont="1" applyFill="1" applyBorder="1" applyAlignment="1" applyProtection="1">
      <alignment horizontal="center"/>
      <protection locked="0"/>
    </xf>
    <xf numFmtId="0" fontId="5" fillId="2" borderId="48" xfId="0" applyFont="1" applyFill="1" applyBorder="1" applyAlignment="1" applyProtection="1">
      <alignment horizontal="center"/>
      <protection locked="0"/>
    </xf>
    <xf numFmtId="0" fontId="6" fillId="2" borderId="49" xfId="0" applyFont="1" applyFill="1" applyBorder="1" applyAlignment="1" applyProtection="1">
      <alignment horizont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3" fontId="6" fillId="2" borderId="43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3" fontId="15" fillId="2" borderId="11" xfId="0" applyNumberFormat="1" applyFont="1" applyFill="1" applyBorder="1" applyAlignment="1" applyProtection="1">
      <alignment vertical="center"/>
      <protection locked="0"/>
    </xf>
    <xf numFmtId="182" fontId="6" fillId="2" borderId="11" xfId="0" applyNumberFormat="1" applyFont="1" applyFill="1" applyBorder="1" applyAlignment="1" applyProtection="1">
      <alignment vertical="center"/>
      <protection locked="0"/>
    </xf>
    <xf numFmtId="3" fontId="8" fillId="2" borderId="43" xfId="0" applyNumberFormat="1" applyFont="1" applyFill="1" applyBorder="1" applyAlignment="1" applyProtection="1">
      <alignment vertical="center"/>
      <protection locked="0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3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51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right"/>
      <protection locked="0"/>
    </xf>
    <xf numFmtId="3" fontId="6" fillId="2" borderId="52" xfId="0" applyNumberFormat="1" applyFont="1" applyFill="1" applyBorder="1" applyAlignment="1" applyProtection="1">
      <alignment vertical="center"/>
      <protection locked="0"/>
    </xf>
    <xf numFmtId="3" fontId="15" fillId="2" borderId="52" xfId="0" applyNumberFormat="1" applyFont="1" applyFill="1" applyBorder="1" applyAlignment="1" applyProtection="1">
      <alignment vertical="center"/>
      <protection locked="0"/>
    </xf>
    <xf numFmtId="3" fontId="8" fillId="2" borderId="53" xfId="0" applyNumberFormat="1" applyFont="1" applyFill="1" applyBorder="1" applyAlignment="1" applyProtection="1">
      <alignment vertical="center"/>
      <protection locked="0"/>
    </xf>
    <xf numFmtId="9" fontId="6" fillId="2" borderId="0" xfId="19" applyFont="1" applyFill="1" applyBorder="1" applyAlignment="1" applyProtection="1">
      <alignment horizontal="right"/>
      <protection locked="0"/>
    </xf>
    <xf numFmtId="3" fontId="6" fillId="2" borderId="43" xfId="0" applyNumberFormat="1" applyFont="1" applyFill="1" applyBorder="1" applyAlignment="1" applyProtection="1">
      <alignment/>
      <protection locked="0"/>
    </xf>
    <xf numFmtId="3" fontId="15" fillId="2" borderId="11" xfId="0" applyNumberFormat="1" applyFont="1" applyFill="1" applyBorder="1" applyAlignment="1" applyProtection="1">
      <alignment/>
      <protection locked="0"/>
    </xf>
    <xf numFmtId="3" fontId="10" fillId="2" borderId="43" xfId="0" applyNumberFormat="1" applyFont="1" applyFill="1" applyBorder="1" applyAlignment="1" applyProtection="1">
      <alignment/>
      <protection locked="0"/>
    </xf>
    <xf numFmtId="182" fontId="6" fillId="2" borderId="11" xfId="0" applyNumberFormat="1" applyFont="1" applyFill="1" applyBorder="1" applyAlignment="1" applyProtection="1">
      <alignment/>
      <protection locked="0"/>
    </xf>
    <xf numFmtId="183" fontId="8" fillId="2" borderId="43" xfId="0" applyNumberFormat="1" applyFont="1" applyFill="1" applyBorder="1" applyAlignment="1" applyProtection="1">
      <alignment/>
      <protection locked="0"/>
    </xf>
    <xf numFmtId="0" fontId="8" fillId="2" borderId="0" xfId="0" applyFont="1" applyFill="1" applyBorder="1" applyAlignment="1" applyProtection="1">
      <alignment/>
      <protection locked="0"/>
    </xf>
    <xf numFmtId="3" fontId="8" fillId="2" borderId="43" xfId="0" applyNumberFormat="1" applyFont="1" applyFill="1" applyBorder="1" applyAlignment="1" applyProtection="1">
      <alignment/>
      <protection locked="0"/>
    </xf>
    <xf numFmtId="0" fontId="13" fillId="2" borderId="54" xfId="0" applyFont="1" applyFill="1" applyBorder="1" applyAlignment="1" applyProtection="1">
      <alignment horizontal="center" vertical="center"/>
      <protection locked="0"/>
    </xf>
    <xf numFmtId="3" fontId="13" fillId="2" borderId="54" xfId="0" applyNumberFormat="1" applyFont="1" applyFill="1" applyBorder="1" applyAlignment="1" applyProtection="1">
      <alignment vertical="center"/>
      <protection locked="0"/>
    </xf>
    <xf numFmtId="3" fontId="13" fillId="2" borderId="54" xfId="0" applyNumberFormat="1" applyFont="1" applyFill="1" applyBorder="1" applyAlignment="1" applyProtection="1">
      <alignment vertical="center"/>
      <protection locked="0"/>
    </xf>
    <xf numFmtId="3" fontId="13" fillId="2" borderId="55" xfId="0" applyNumberFormat="1" applyFont="1" applyFill="1" applyBorder="1" applyAlignment="1" applyProtection="1">
      <alignment vertical="center"/>
      <protection locked="0"/>
    </xf>
    <xf numFmtId="3" fontId="14" fillId="2" borderId="54" xfId="0" applyNumberFormat="1" applyFont="1" applyFill="1" applyBorder="1" applyAlignment="1" applyProtection="1">
      <alignment vertical="center"/>
      <protection locked="0"/>
    </xf>
    <xf numFmtId="182" fontId="6" fillId="2" borderId="54" xfId="0" applyNumberFormat="1" applyFont="1" applyFill="1" applyBorder="1" applyAlignment="1" applyProtection="1">
      <alignment vertical="center"/>
      <protection locked="0"/>
    </xf>
    <xf numFmtId="3" fontId="8" fillId="2" borderId="55" xfId="0" applyNumberFormat="1" applyFont="1" applyFill="1" applyBorder="1" applyAlignment="1" applyProtection="1">
      <alignment/>
      <protection locked="0"/>
    </xf>
    <xf numFmtId="3" fontId="8" fillId="2" borderId="56" xfId="0" applyNumberFormat="1" applyFont="1" applyFill="1" applyBorder="1" applyAlignment="1" applyProtection="1">
      <alignment/>
      <protection locked="0"/>
    </xf>
    <xf numFmtId="0" fontId="6" fillId="2" borderId="57" xfId="0" applyFont="1" applyFill="1" applyBorder="1" applyAlignment="1" applyProtection="1">
      <alignment horizontal="center"/>
      <protection locked="0"/>
    </xf>
    <xf numFmtId="3" fontId="8" fillId="2" borderId="54" xfId="0" applyNumberFormat="1" applyFont="1" applyFill="1" applyBorder="1" applyAlignment="1" applyProtection="1">
      <alignment/>
      <protection locked="0"/>
    </xf>
    <xf numFmtId="3" fontId="12" fillId="2" borderId="58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3" fontId="6" fillId="2" borderId="0" xfId="0" applyNumberFormat="1" applyFont="1" applyFill="1" applyBorder="1" applyAlignment="1" applyProtection="1">
      <alignment/>
      <protection locked="0"/>
    </xf>
    <xf numFmtId="4" fontId="6" fillId="2" borderId="0" xfId="0" applyNumberFormat="1" applyFont="1" applyFill="1" applyBorder="1" applyAlignment="1" applyProtection="1">
      <alignment/>
      <protection locked="0"/>
    </xf>
    <xf numFmtId="182" fontId="6" fillId="2" borderId="0" xfId="0" applyNumberFormat="1" applyFont="1" applyFill="1" applyBorder="1" applyAlignment="1" applyProtection="1">
      <alignment/>
      <protection locked="0"/>
    </xf>
    <xf numFmtId="183" fontId="6" fillId="2" borderId="0" xfId="0" applyNumberFormat="1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3" fontId="14" fillId="2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4" fontId="8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3" fontId="6" fillId="2" borderId="8" xfId="0" applyNumberFormat="1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alignment horizontal="center"/>
      <protection locked="0"/>
    </xf>
    <xf numFmtId="3" fontId="8" fillId="2" borderId="10" xfId="0" applyNumberFormat="1" applyFont="1" applyFill="1" applyBorder="1" applyAlignment="1" applyProtection="1">
      <alignment horizontal="center"/>
      <protection locked="0"/>
    </xf>
    <xf numFmtId="3" fontId="5" fillId="2" borderId="59" xfId="0" applyNumberFormat="1" applyFont="1" applyFill="1" applyBorder="1" applyAlignment="1" applyProtection="1">
      <alignment horizontal="center"/>
      <protection locked="0"/>
    </xf>
    <xf numFmtId="182" fontId="6" fillId="2" borderId="60" xfId="0" applyNumberFormat="1" applyFont="1" applyFill="1" applyBorder="1" applyAlignment="1" applyProtection="1">
      <alignment horizontal="center"/>
      <protection locked="0"/>
    </xf>
    <xf numFmtId="3" fontId="6" fillId="2" borderId="61" xfId="0" applyNumberFormat="1" applyFont="1" applyFill="1" applyBorder="1" applyAlignment="1" applyProtection="1">
      <alignment horizontal="center"/>
      <protection locked="0"/>
    </xf>
    <xf numFmtId="3" fontId="6" fillId="2" borderId="3" xfId="0" applyNumberFormat="1" applyFont="1" applyFill="1" applyBorder="1" applyAlignment="1" applyProtection="1">
      <alignment horizontal="center"/>
      <protection locked="0"/>
    </xf>
    <xf numFmtId="3" fontId="8" fillId="2" borderId="11" xfId="0" applyNumberFormat="1" applyFont="1" applyFill="1" applyBorder="1" applyAlignment="1" applyProtection="1">
      <alignment horizontal="center"/>
      <protection locked="0"/>
    </xf>
    <xf numFmtId="3" fontId="5" fillId="2" borderId="43" xfId="0" applyNumberFormat="1" applyFont="1" applyFill="1" applyBorder="1" applyAlignment="1" applyProtection="1">
      <alignment horizontal="center"/>
      <protection locked="0"/>
    </xf>
    <xf numFmtId="182" fontId="6" fillId="2" borderId="0" xfId="0" applyNumberFormat="1" applyFont="1" applyFill="1" applyBorder="1" applyAlignment="1" applyProtection="1">
      <alignment horizontal="center"/>
      <protection locked="0"/>
    </xf>
    <xf numFmtId="185" fontId="10" fillId="2" borderId="61" xfId="0" applyNumberFormat="1" applyFont="1" applyFill="1" applyBorder="1" applyAlignment="1" applyProtection="1">
      <alignment horizontal="center"/>
      <protection locked="0"/>
    </xf>
    <xf numFmtId="185" fontId="10" fillId="2" borderId="3" xfId="0" applyNumberFormat="1" applyFont="1" applyFill="1" applyBorder="1" applyAlignment="1" applyProtection="1">
      <alignment horizontal="center"/>
      <protection locked="0"/>
    </xf>
    <xf numFmtId="185" fontId="12" fillId="2" borderId="11" xfId="0" applyNumberFormat="1" applyFont="1" applyFill="1" applyBorder="1" applyAlignment="1" applyProtection="1">
      <alignment horizontal="center"/>
      <protection locked="0"/>
    </xf>
    <xf numFmtId="3" fontId="6" fillId="2" borderId="5" xfId="0" applyNumberFormat="1" applyFont="1" applyFill="1" applyBorder="1" applyAlignment="1" applyProtection="1">
      <alignment horizontal="center"/>
      <protection locked="0"/>
    </xf>
    <xf numFmtId="3" fontId="6" fillId="2" borderId="19" xfId="0" applyNumberFormat="1" applyFont="1" applyFill="1" applyBorder="1" applyAlignment="1" applyProtection="1">
      <alignment horizontal="center"/>
      <protection locked="0"/>
    </xf>
    <xf numFmtId="3" fontId="8" fillId="2" borderId="12" xfId="0" applyNumberFormat="1" applyFont="1" applyFill="1" applyBorder="1" applyAlignment="1" applyProtection="1">
      <alignment horizontal="center"/>
      <protection locked="0"/>
    </xf>
    <xf numFmtId="3" fontId="5" fillId="2" borderId="47" xfId="0" applyNumberFormat="1" applyFont="1" applyFill="1" applyBorder="1" applyAlignment="1" applyProtection="1">
      <alignment horizontal="center"/>
      <protection locked="0"/>
    </xf>
    <xf numFmtId="182" fontId="6" fillId="2" borderId="48" xfId="0" applyNumberFormat="1" applyFont="1" applyFill="1" applyBorder="1" applyAlignment="1" applyProtection="1">
      <alignment horizontal="center"/>
      <protection locked="0"/>
    </xf>
    <xf numFmtId="182" fontId="30" fillId="2" borderId="11" xfId="0" applyNumberFormat="1" applyFont="1" applyFill="1" applyBorder="1" applyAlignment="1" applyProtection="1">
      <alignment/>
      <protection locked="0"/>
    </xf>
    <xf numFmtId="4" fontId="8" fillId="2" borderId="43" xfId="0" applyNumberFormat="1" applyFont="1" applyFill="1" applyBorder="1" applyAlignment="1" applyProtection="1">
      <alignment/>
      <protection locked="0"/>
    </xf>
    <xf numFmtId="4" fontId="8" fillId="2" borderId="11" xfId="0" applyNumberFormat="1" applyFont="1" applyFill="1" applyBorder="1" applyAlignment="1" applyProtection="1">
      <alignment/>
      <protection locked="0"/>
    </xf>
    <xf numFmtId="0" fontId="6" fillId="2" borderId="62" xfId="0" applyFont="1" applyFill="1" applyBorder="1" applyAlignment="1" applyProtection="1">
      <alignment horizontal="center" vertical="center"/>
      <protection locked="0"/>
    </xf>
    <xf numFmtId="3" fontId="6" fillId="2" borderId="63" xfId="0" applyNumberFormat="1" applyFont="1" applyFill="1" applyBorder="1" applyAlignment="1" applyProtection="1">
      <alignment/>
      <protection locked="0"/>
    </xf>
    <xf numFmtId="182" fontId="8" fillId="2" borderId="62" xfId="0" applyNumberFormat="1" applyFont="1" applyFill="1" applyBorder="1" applyAlignment="1" applyProtection="1">
      <alignment/>
      <protection locked="0"/>
    </xf>
    <xf numFmtId="182" fontId="8" fillId="2" borderId="64" xfId="0" applyNumberFormat="1" applyFont="1" applyFill="1" applyBorder="1" applyAlignment="1" applyProtection="1">
      <alignment/>
      <protection locked="0"/>
    </xf>
    <xf numFmtId="4" fontId="8" fillId="2" borderId="65" xfId="0" applyNumberFormat="1" applyFont="1" applyFill="1" applyBorder="1" applyAlignment="1" applyProtection="1">
      <alignment/>
      <protection locked="0"/>
    </xf>
    <xf numFmtId="182" fontId="6" fillId="2" borderId="66" xfId="0" applyNumberFormat="1" applyFont="1" applyFill="1" applyBorder="1" applyAlignment="1" applyProtection="1">
      <alignment/>
      <protection locked="0"/>
    </xf>
    <xf numFmtId="9" fontId="0" fillId="2" borderId="0" xfId="0" applyNumberFormat="1" applyFill="1" applyAlignment="1" applyProtection="1">
      <alignment/>
      <protection locked="0"/>
    </xf>
    <xf numFmtId="3" fontId="10" fillId="2" borderId="43" xfId="0" applyNumberFormat="1" applyFont="1" applyFill="1" applyBorder="1" applyAlignment="1" applyProtection="1">
      <alignment vertical="center"/>
      <protection locked="0"/>
    </xf>
    <xf numFmtId="3" fontId="10" fillId="2" borderId="67" xfId="0" applyNumberFormat="1" applyFont="1" applyFill="1" applyBorder="1" applyAlignment="1" applyProtection="1">
      <alignment vertical="center"/>
      <protection locked="0"/>
    </xf>
    <xf numFmtId="3" fontId="12" fillId="2" borderId="68" xfId="0" applyNumberFormat="1" applyFont="1" applyFill="1" applyBorder="1" applyAlignment="1" applyProtection="1">
      <alignment/>
      <protection locked="0"/>
    </xf>
    <xf numFmtId="3" fontId="30" fillId="2" borderId="67" xfId="0" applyNumberFormat="1" applyFont="1" applyFill="1" applyBorder="1" applyAlignment="1" applyProtection="1">
      <alignment/>
      <protection locked="0"/>
    </xf>
    <xf numFmtId="3" fontId="14" fillId="2" borderId="69" xfId="0" applyNumberFormat="1" applyFont="1" applyFill="1" applyBorder="1" applyAlignment="1" applyProtection="1">
      <alignment vertical="center"/>
      <protection locked="0"/>
    </xf>
    <xf numFmtId="182" fontId="8" fillId="2" borderId="52" xfId="0" applyNumberFormat="1" applyFont="1" applyFill="1" applyBorder="1" applyAlignment="1" applyProtection="1">
      <alignment vertical="center"/>
      <protection locked="0"/>
    </xf>
    <xf numFmtId="2" fontId="0" fillId="2" borderId="0" xfId="0" applyNumberFormat="1" applyFill="1" applyAlignment="1" applyProtection="1">
      <alignment/>
      <protection locked="0"/>
    </xf>
    <xf numFmtId="191" fontId="0" fillId="2" borderId="0" xfId="0" applyNumberFormat="1" applyFill="1" applyAlignment="1" applyProtection="1">
      <alignment/>
      <protection locked="0"/>
    </xf>
    <xf numFmtId="187" fontId="0" fillId="2" borderId="0" xfId="0" applyNumberFormat="1" applyFill="1" applyAlignment="1" applyProtection="1">
      <alignment/>
      <protection locked="0"/>
    </xf>
    <xf numFmtId="3" fontId="6" fillId="2" borderId="36" xfId="0" applyNumberFormat="1" applyFont="1" applyFill="1" applyBorder="1" applyAlignment="1" applyProtection="1">
      <alignment/>
      <protection locked="0"/>
    </xf>
    <xf numFmtId="3" fontId="6" fillId="2" borderId="50" xfId="0" applyNumberFormat="1" applyFont="1" applyFill="1" applyBorder="1" applyAlignment="1" applyProtection="1">
      <alignment horizontal="center"/>
      <protection locked="0"/>
    </xf>
    <xf numFmtId="4" fontId="14" fillId="2" borderId="0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Alignment="1" applyProtection="1">
      <alignment/>
      <protection locked="0"/>
    </xf>
    <xf numFmtId="3" fontId="15" fillId="2" borderId="70" xfId="0" applyNumberFormat="1" applyFont="1" applyFill="1" applyBorder="1" applyAlignment="1" applyProtection="1">
      <alignment vertical="center"/>
      <protection locked="0"/>
    </xf>
    <xf numFmtId="4" fontId="15" fillId="2" borderId="0" xfId="0" applyNumberFormat="1" applyFont="1" applyFill="1" applyBorder="1" applyAlignment="1" applyProtection="1">
      <alignment vertical="center"/>
      <protection locked="0"/>
    </xf>
    <xf numFmtId="3" fontId="10" fillId="2" borderId="0" xfId="0" applyNumberFormat="1" applyFont="1" applyFill="1" applyAlignment="1" applyProtection="1">
      <alignment/>
      <protection locked="0"/>
    </xf>
    <xf numFmtId="4" fontId="10" fillId="2" borderId="0" xfId="0" applyNumberFormat="1" applyFont="1" applyFill="1" applyAlignment="1" applyProtection="1">
      <alignment/>
      <protection locked="0"/>
    </xf>
    <xf numFmtId="182" fontId="10" fillId="2" borderId="0" xfId="0" applyNumberFormat="1" applyFont="1" applyFill="1" applyAlignment="1" applyProtection="1">
      <alignment/>
      <protection locked="0"/>
    </xf>
    <xf numFmtId="183" fontId="10" fillId="2" borderId="0" xfId="0" applyNumberFormat="1" applyFont="1" applyFill="1" applyAlignment="1" applyProtection="1">
      <alignment/>
      <protection locked="0"/>
    </xf>
    <xf numFmtId="182" fontId="31" fillId="2" borderId="60" xfId="0" applyNumberFormat="1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 applyAlignment="1" applyProtection="1">
      <alignment horizontal="center"/>
      <protection locked="0"/>
    </xf>
    <xf numFmtId="182" fontId="31" fillId="2" borderId="0" xfId="0" applyNumberFormat="1" applyFont="1" applyFill="1" applyBorder="1" applyAlignment="1" applyProtection="1">
      <alignment horizontal="center"/>
      <protection locked="0"/>
    </xf>
    <xf numFmtId="185" fontId="12" fillId="2" borderId="3" xfId="0" applyNumberFormat="1" applyFont="1" applyFill="1" applyBorder="1" applyAlignment="1" applyProtection="1">
      <alignment horizontal="center"/>
      <protection locked="0"/>
    </xf>
    <xf numFmtId="185" fontId="10" fillId="2" borderId="2" xfId="0" applyNumberFormat="1" applyFont="1" applyFill="1" applyBorder="1" applyAlignment="1" applyProtection="1">
      <alignment horizontal="center"/>
      <protection locked="0"/>
    </xf>
    <xf numFmtId="3" fontId="15" fillId="2" borderId="0" xfId="0" applyNumberFormat="1" applyFont="1" applyFill="1" applyAlignment="1" quotePrefix="1">
      <alignment/>
    </xf>
    <xf numFmtId="182" fontId="8" fillId="2" borderId="71" xfId="0" applyNumberFormat="1" applyFont="1" applyFill="1" applyBorder="1" applyAlignment="1" applyProtection="1">
      <alignment/>
      <protection locked="0"/>
    </xf>
    <xf numFmtId="182" fontId="8" fillId="2" borderId="0" xfId="0" applyNumberFormat="1" applyFont="1" applyFill="1" applyBorder="1" applyAlignment="1" applyProtection="1">
      <alignment horizontal="right"/>
      <protection locked="0"/>
    </xf>
    <xf numFmtId="182" fontId="8" fillId="2" borderId="66" xfId="0" applyNumberFormat="1" applyFont="1" applyFill="1" applyBorder="1" applyAlignment="1" applyProtection="1">
      <alignment horizontal="right"/>
      <protection locked="0"/>
    </xf>
    <xf numFmtId="22" fontId="17" fillId="2" borderId="0" xfId="0" applyNumberFormat="1" applyFont="1" applyFill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72" xfId="0" applyFill="1" applyBorder="1" applyAlignment="1" applyProtection="1">
      <alignment horizontal="center"/>
      <protection locked="0"/>
    </xf>
    <xf numFmtId="0" fontId="0" fillId="2" borderId="73" xfId="0" applyFill="1" applyBorder="1" applyAlignment="1" applyProtection="1">
      <alignment horizontal="center"/>
      <protection locked="0"/>
    </xf>
    <xf numFmtId="0" fontId="0" fillId="2" borderId="7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68" xfId="0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0" fillId="2" borderId="74" xfId="0" applyFill="1" applyBorder="1" applyAlignment="1" applyProtection="1">
      <alignment/>
      <protection locked="0"/>
    </xf>
    <xf numFmtId="0" fontId="0" fillId="2" borderId="75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10" fontId="0" fillId="2" borderId="76" xfId="0" applyNumberFormat="1" applyFill="1" applyBorder="1" applyAlignment="1">
      <alignment/>
    </xf>
    <xf numFmtId="3" fontId="0" fillId="2" borderId="77" xfId="0" applyNumberFormat="1" applyFill="1" applyBorder="1" applyAlignment="1">
      <alignment/>
    </xf>
    <xf numFmtId="3" fontId="0" fillId="2" borderId="22" xfId="0" applyNumberFormat="1" applyFill="1" applyBorder="1" applyAlignment="1" applyProtection="1">
      <alignment/>
      <protection locked="0"/>
    </xf>
    <xf numFmtId="3" fontId="0" fillId="2" borderId="42" xfId="0" applyNumberFormat="1" applyFill="1" applyBorder="1" applyAlignment="1" applyProtection="1">
      <alignment/>
      <protection locked="0"/>
    </xf>
    <xf numFmtId="4" fontId="0" fillId="2" borderId="42" xfId="0" applyNumberFormat="1" applyFill="1" applyBorder="1" applyAlignment="1" applyProtection="1">
      <alignment/>
      <protection locked="0"/>
    </xf>
    <xf numFmtId="10" fontId="0" fillId="2" borderId="0" xfId="0" applyNumberFormat="1" applyFill="1" applyAlignment="1">
      <alignment/>
    </xf>
    <xf numFmtId="3" fontId="0" fillId="2" borderId="74" xfId="0" applyNumberFormat="1" applyFill="1" applyBorder="1" applyAlignment="1">
      <alignment/>
    </xf>
    <xf numFmtId="3" fontId="0" fillId="2" borderId="52" xfId="0" applyNumberFormat="1" applyFill="1" applyBorder="1" applyAlignment="1" applyProtection="1">
      <alignment/>
      <protection locked="0"/>
    </xf>
    <xf numFmtId="4" fontId="0" fillId="2" borderId="52" xfId="0" applyNumberFormat="1" applyFill="1" applyBorder="1" applyAlignment="1" applyProtection="1">
      <alignment/>
      <protection locked="0"/>
    </xf>
    <xf numFmtId="3" fontId="0" fillId="2" borderId="74" xfId="0" applyNumberFormat="1" applyFill="1" applyBorder="1" applyAlignment="1">
      <alignment vertical="center"/>
    </xf>
    <xf numFmtId="0" fontId="0" fillId="2" borderId="78" xfId="0" applyFill="1" applyBorder="1" applyAlignment="1">
      <alignment/>
    </xf>
    <xf numFmtId="3" fontId="12" fillId="2" borderId="0" xfId="0" applyNumberFormat="1" applyFont="1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10" fontId="0" fillId="2" borderId="58" xfId="0" applyNumberFormat="1" applyFill="1" applyBorder="1" applyAlignment="1">
      <alignment/>
    </xf>
    <xf numFmtId="3" fontId="0" fillId="2" borderId="79" xfId="0" applyNumberFormat="1" applyFill="1" applyBorder="1" applyAlignment="1">
      <alignment/>
    </xf>
    <xf numFmtId="3" fontId="12" fillId="2" borderId="54" xfId="0" applyNumberFormat="1" applyFont="1" applyFill="1" applyBorder="1" applyAlignment="1" applyProtection="1">
      <alignment/>
      <protection locked="0"/>
    </xf>
    <xf numFmtId="3" fontId="12" fillId="2" borderId="55" xfId="0" applyNumberFormat="1" applyFont="1" applyFill="1" applyBorder="1" applyAlignment="1" applyProtection="1">
      <alignment/>
      <protection locked="0"/>
    </xf>
    <xf numFmtId="3" fontId="12" fillId="2" borderId="56" xfId="0" applyNumberFormat="1" applyFont="1" applyFill="1" applyBorder="1" applyAlignment="1" applyProtection="1">
      <alignment/>
      <protection locked="0"/>
    </xf>
    <xf numFmtId="3" fontId="0" fillId="2" borderId="80" xfId="0" applyNumberFormat="1" applyFill="1" applyBorder="1" applyAlignment="1" applyProtection="1">
      <alignment/>
      <protection locked="0"/>
    </xf>
    <xf numFmtId="3" fontId="0" fillId="2" borderId="81" xfId="0" applyNumberFormat="1" applyFill="1" applyBorder="1" applyAlignment="1" applyProtection="1">
      <alignment/>
      <protection locked="0"/>
    </xf>
    <xf numFmtId="4" fontId="0" fillId="2" borderId="81" xfId="0" applyNumberFormat="1" applyFill="1" applyBorder="1" applyAlignment="1" applyProtection="1">
      <alignment/>
      <protection locked="0"/>
    </xf>
    <xf numFmtId="3" fontId="13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/>
      <protection locked="0"/>
    </xf>
    <xf numFmtId="182" fontId="31" fillId="2" borderId="59" xfId="0" applyNumberFormat="1" applyFont="1" applyFill="1" applyBorder="1" applyAlignment="1" applyProtection="1">
      <alignment horizontal="center"/>
      <protection locked="0"/>
    </xf>
    <xf numFmtId="182" fontId="31" fillId="2" borderId="43" xfId="0" applyNumberFormat="1" applyFont="1" applyFill="1" applyBorder="1" applyAlignment="1" applyProtection="1">
      <alignment horizontal="center"/>
      <protection locked="0"/>
    </xf>
    <xf numFmtId="182" fontId="6" fillId="2" borderId="47" xfId="0" applyNumberFormat="1" applyFont="1" applyFill="1" applyBorder="1" applyAlignment="1" applyProtection="1">
      <alignment horizontal="center"/>
      <protection locked="0"/>
    </xf>
    <xf numFmtId="182" fontId="8" fillId="2" borderId="43" xfId="0" applyNumberFormat="1" applyFont="1" applyFill="1" applyBorder="1" applyAlignment="1" applyProtection="1">
      <alignment horizontal="right"/>
      <protection locked="0"/>
    </xf>
    <xf numFmtId="182" fontId="8" fillId="2" borderId="65" xfId="0" applyNumberFormat="1" applyFont="1" applyFill="1" applyBorder="1" applyAlignment="1" applyProtection="1">
      <alignment horizontal="right"/>
      <protection locked="0"/>
    </xf>
    <xf numFmtId="3" fontId="0" fillId="2" borderId="77" xfId="0" applyNumberFormat="1" applyFill="1" applyBorder="1" applyAlignment="1">
      <alignment horizontal="right"/>
    </xf>
    <xf numFmtId="3" fontId="0" fillId="2" borderId="74" xfId="0" applyNumberFormat="1" applyFill="1" applyBorder="1" applyAlignment="1">
      <alignment horizontal="right"/>
    </xf>
    <xf numFmtId="185" fontId="12" fillId="2" borderId="61" xfId="0" applyNumberFormat="1" applyFont="1" applyFill="1" applyBorder="1" applyAlignment="1" applyProtection="1">
      <alignment horizontal="center"/>
      <protection locked="0"/>
    </xf>
    <xf numFmtId="182" fontId="8" fillId="2" borderId="43" xfId="0" applyNumberFormat="1" applyFont="1" applyFill="1" applyBorder="1" applyAlignment="1" applyProtection="1">
      <alignment vertical="center"/>
      <protection locked="0"/>
    </xf>
    <xf numFmtId="4" fontId="11" fillId="2" borderId="82" xfId="0" applyNumberFormat="1" applyFont="1" applyFill="1" applyBorder="1" applyAlignment="1" applyProtection="1">
      <alignment horizontal="center"/>
      <protection locked="0"/>
    </xf>
    <xf numFmtId="4" fontId="11" fillId="2" borderId="83" xfId="0" applyNumberFormat="1" applyFont="1" applyFill="1" applyBorder="1" applyAlignment="1" applyProtection="1">
      <alignment horizontal="center"/>
      <protection locked="0"/>
    </xf>
    <xf numFmtId="4" fontId="11" fillId="2" borderId="84" xfId="0" applyNumberFormat="1" applyFont="1" applyFill="1" applyBorder="1" applyAlignment="1" applyProtection="1">
      <alignment horizontal="center"/>
      <protection locked="0"/>
    </xf>
    <xf numFmtId="3" fontId="21" fillId="2" borderId="35" xfId="0" applyNumberFormat="1" applyFont="1" applyFill="1" applyBorder="1" applyAlignment="1" applyProtection="1">
      <alignment horizontal="center"/>
      <protection locked="0"/>
    </xf>
    <xf numFmtId="3" fontId="32" fillId="2" borderId="35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externalLink" Target="externalLinks/externalLink21.xml" /><Relationship Id="rId35" Type="http://schemas.openxmlformats.org/officeDocument/2006/relationships/externalLink" Target="externalLinks/externalLink22.xml" /><Relationship Id="rId36" Type="http://schemas.openxmlformats.org/officeDocument/2006/relationships/externalLink" Target="externalLinks/externalLink23.xml" /><Relationship Id="rId37" Type="http://schemas.openxmlformats.org/officeDocument/2006/relationships/externalLink" Target="externalLinks/externalLink24.xml" /><Relationship Id="rId38" Type="http://schemas.openxmlformats.org/officeDocument/2006/relationships/externalLink" Target="externalLinks/externalLink25.xml" /><Relationship Id="rId39" Type="http://schemas.openxmlformats.org/officeDocument/2006/relationships/externalLink" Target="externalLinks/externalLink26.xml" /><Relationship Id="rId40" Type="http://schemas.openxmlformats.org/officeDocument/2006/relationships/externalLink" Target="externalLinks/externalLink27.xml" /><Relationship Id="rId41" Type="http://schemas.openxmlformats.org/officeDocument/2006/relationships/externalLink" Target="externalLinks/externalLink28.xml" /><Relationship Id="rId42" Type="http://schemas.openxmlformats.org/officeDocument/2006/relationships/externalLink" Target="externalLinks/externalLink29.xml" /><Relationship Id="rId43" Type="http://schemas.openxmlformats.org/officeDocument/2006/relationships/externalLink" Target="externalLinks/externalLink30.xml" /><Relationship Id="rId44" Type="http://schemas.openxmlformats.org/officeDocument/2006/relationships/externalLink" Target="externalLinks/externalLink31.xml" /><Relationship Id="rId45" Type="http://schemas.openxmlformats.org/officeDocument/2006/relationships/externalLink" Target="externalLinks/externalLink32.xml" /><Relationship Id="rId46" Type="http://schemas.openxmlformats.org/officeDocument/2006/relationships/externalLink" Target="externalLinks/externalLink33.xml" /><Relationship Id="rId47" Type="http://schemas.openxmlformats.org/officeDocument/2006/relationships/externalLink" Target="externalLinks/externalLink34.xml" /><Relationship Id="rId48" Type="http://schemas.openxmlformats.org/officeDocument/2006/relationships/externalLink" Target="externalLinks/externalLink35.xml" /><Relationship Id="rId49" Type="http://schemas.openxmlformats.org/officeDocument/2006/relationships/externalLink" Target="externalLinks/externalLink36.xml" /><Relationship Id="rId50" Type="http://schemas.openxmlformats.org/officeDocument/2006/relationships/externalLink" Target="externalLinks/externalLink37.xml" /><Relationship Id="rId51" Type="http://schemas.openxmlformats.org/officeDocument/2006/relationships/externalLink" Target="externalLinks/externalLink38.xml" /><Relationship Id="rId52" Type="http://schemas.openxmlformats.org/officeDocument/2006/relationships/externalLink" Target="externalLinks/externalLink39.xml" /><Relationship Id="rId53" Type="http://schemas.openxmlformats.org/officeDocument/2006/relationships/externalLink" Target="externalLinks/externalLink40.xml" /><Relationship Id="rId54" Type="http://schemas.openxmlformats.org/officeDocument/2006/relationships/externalLink" Target="externalLinks/externalLink41.xml" /><Relationship Id="rId55" Type="http://schemas.openxmlformats.org/officeDocument/2006/relationships/externalLink" Target="externalLinks/externalLink42.xml" /><Relationship Id="rId56" Type="http://schemas.openxmlformats.org/officeDocument/2006/relationships/externalLink" Target="externalLinks/externalLink43.xml" /><Relationship Id="rId57" Type="http://schemas.openxmlformats.org/officeDocument/2006/relationships/externalLink" Target="externalLinks/externalLink44.xml" /><Relationship Id="rId58" Type="http://schemas.openxmlformats.org/officeDocument/2006/relationships/externalLink" Target="externalLinks/externalLink45.xml" /><Relationship Id="rId59" Type="http://schemas.openxmlformats.org/officeDocument/2006/relationships/externalLink" Target="externalLinks/externalLink46.xml" /><Relationship Id="rId60" Type="http://schemas.openxmlformats.org/officeDocument/2006/relationships/externalLink" Target="externalLinks/externalLink47.xml" /><Relationship Id="rId61" Type="http://schemas.openxmlformats.org/officeDocument/2006/relationships/externalLink" Target="externalLinks/externalLink48.xml" /><Relationship Id="rId62" Type="http://schemas.openxmlformats.org/officeDocument/2006/relationships/externalLink" Target="externalLinks/externalLink49.xml" /><Relationship Id="rId63" Type="http://schemas.openxmlformats.org/officeDocument/2006/relationships/externalLink" Target="externalLinks/externalLink50.xml" /><Relationship Id="rId64" Type="http://schemas.openxmlformats.org/officeDocument/2006/relationships/externalLink" Target="externalLinks/externalLink51.xml" /><Relationship Id="rId65" Type="http://schemas.openxmlformats.org/officeDocument/2006/relationships/externalLink" Target="externalLinks/externalLink52.xml" /><Relationship Id="rId66" Type="http://schemas.openxmlformats.org/officeDocument/2006/relationships/externalLink" Target="externalLinks/externalLink53.xml" /><Relationship Id="rId67" Type="http://schemas.openxmlformats.org/officeDocument/2006/relationships/externalLink" Target="externalLinks/externalLink54.xml" /><Relationship Id="rId68" Type="http://schemas.openxmlformats.org/officeDocument/2006/relationships/externalLink" Target="externalLinks/externalLink55.xml" /><Relationship Id="rId69" Type="http://schemas.openxmlformats.org/officeDocument/2006/relationships/externalLink" Target="externalLinks/externalLink56.xml" /><Relationship Id="rId70" Type="http://schemas.openxmlformats.org/officeDocument/2006/relationships/externalLink" Target="externalLinks/externalLink57.xml" /><Relationship Id="rId71" Type="http://schemas.openxmlformats.org/officeDocument/2006/relationships/externalLink" Target="externalLinks/externalLink58.xml" /><Relationship Id="rId72" Type="http://schemas.openxmlformats.org/officeDocument/2006/relationships/externalLink" Target="externalLinks/externalLink59.xml" /><Relationship Id="rId73" Type="http://schemas.openxmlformats.org/officeDocument/2006/relationships/externalLink" Target="externalLinks/externalLink60.xml" /><Relationship Id="rId74" Type="http://schemas.openxmlformats.org/officeDocument/2006/relationships/externalLink" Target="externalLinks/externalLink61.xml" /><Relationship Id="rId75" Type="http://schemas.openxmlformats.org/officeDocument/2006/relationships/externalLink" Target="externalLinks/externalLink62.xml" /><Relationship Id="rId76" Type="http://schemas.openxmlformats.org/officeDocument/2006/relationships/externalLink" Target="externalLinks/externalLink63.xml" /><Relationship Id="rId77" Type="http://schemas.openxmlformats.org/officeDocument/2006/relationships/externalLink" Target="externalLinks/externalLink64.xml" /><Relationship Id="rId78" Type="http://schemas.openxmlformats.org/officeDocument/2006/relationships/externalLink" Target="externalLinks/externalLink65.xml" /><Relationship Id="rId79" Type="http://schemas.openxmlformats.org/officeDocument/2006/relationships/externalLink" Target="externalLinks/externalLink66.xml" /><Relationship Id="rId80" Type="http://schemas.openxmlformats.org/officeDocument/2006/relationships/externalLink" Target="externalLinks/externalLink67.xml" /><Relationship Id="rId81" Type="http://schemas.openxmlformats.org/officeDocument/2006/relationships/externalLink" Target="externalLinks/externalLink68.xml" /><Relationship Id="rId82" Type="http://schemas.openxmlformats.org/officeDocument/2006/relationships/externalLink" Target="externalLinks/externalLink69.xml" /><Relationship Id="rId83" Type="http://schemas.openxmlformats.org/officeDocument/2006/relationships/externalLink" Target="externalLinks/externalLink70.xml" /><Relationship Id="rId84" Type="http://schemas.openxmlformats.org/officeDocument/2006/relationships/externalLink" Target="externalLinks/externalLink71.xml" /><Relationship Id="rId85" Type="http://schemas.openxmlformats.org/officeDocument/2006/relationships/externalLink" Target="externalLinks/externalLink72.xml" /><Relationship Id="rId86" Type="http://schemas.openxmlformats.org/officeDocument/2006/relationships/externalLink" Target="externalLinks/externalLink73.xml" /><Relationship Id="rId87" Type="http://schemas.openxmlformats.org/officeDocument/2006/relationships/externalLink" Target="externalLinks/externalLink74.xml" /><Relationship Id="rId88" Type="http://schemas.openxmlformats.org/officeDocument/2006/relationships/externalLink" Target="externalLinks/externalLink75.xml" /><Relationship Id="rId89" Type="http://schemas.openxmlformats.org/officeDocument/2006/relationships/externalLink" Target="externalLinks/externalLink76.xml" /><Relationship Id="rId90" Type="http://schemas.openxmlformats.org/officeDocument/2006/relationships/externalLink" Target="externalLinks/externalLink77.xml" /><Relationship Id="rId91" Type="http://schemas.openxmlformats.org/officeDocument/2006/relationships/externalLink" Target="externalLinks/externalLink78.xml" /><Relationship Id="rId9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47625</xdr:rowOff>
    </xdr:from>
    <xdr:to>
      <xdr:col>9</xdr:col>
      <xdr:colOff>571500</xdr:colOff>
      <xdr:row>5</xdr:row>
      <xdr:rowOff>104775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762000" y="504825"/>
          <a:ext cx="6543675" cy="3810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Résultats Nationaux des Prévisions de Récolte 2014</a:t>
          </a:r>
        </a:p>
      </xdr:txBody>
    </xdr:sp>
    <xdr:clientData/>
  </xdr:twoCellAnchor>
  <xdr:twoCellAnchor>
    <xdr:from>
      <xdr:col>1</xdr:col>
      <xdr:colOff>19050</xdr:colOff>
      <xdr:row>62</xdr:row>
      <xdr:rowOff>133350</xdr:rowOff>
    </xdr:from>
    <xdr:to>
      <xdr:col>9</xdr:col>
      <xdr:colOff>942975</xdr:colOff>
      <xdr:row>66</xdr:row>
      <xdr:rowOff>9525</xdr:rowOff>
    </xdr:to>
    <xdr:sp>
      <xdr:nvSpPr>
        <xdr:cNvPr id="2" name="Texte 2"/>
        <xdr:cNvSpPr txBox="1">
          <a:spLocks noChangeArrowheads="1"/>
        </xdr:cNvSpPr>
      </xdr:nvSpPr>
      <xdr:spPr>
        <a:xfrm>
          <a:off x="742950" y="9734550"/>
          <a:ext cx="6934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et Collecte 2014/15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: Estimations Secteurs FranceAgriMer Mars 2015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Surfaces, Production 2013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: Estimation Services Régionaux FranceAgriMer Juin 2014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106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7062014_b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606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806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906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00620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106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2062014_b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206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70620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3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COLLECTE\France%20collecte%20141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102201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202201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302201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3022015_bi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4022015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402201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502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602201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502201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7022015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7022015_bis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6022015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802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0902201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002201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1022015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202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3062014_bis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2022015_bi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302201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04\PrevReg17022015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BLET1415_0304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BLED1415_0304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ORGE1415_030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AVOI1415_030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SEIG1415_0304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Trit1415_0304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MAIS1415_0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4062014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04\Sorg1415_030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103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203201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3032015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3032015_bi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4032015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4032015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503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6032015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503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406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7032015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7032015_bis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6032015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8032015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09032015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003201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1032015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2032015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2032015_bi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303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506201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50331\prevreg17032015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BLET1415_0331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BLED1415_0331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ORGE1415_0331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AVOI1415_0331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SEIG1415_033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Trit1415_0331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MAIS1415_0331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1415\150331\Sorg1415_033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06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FRANCEAGRIMER\ENTITE\MEP\SMEF\U_GC\_COMMUN\Cellule%20FRANCE\France%20PRODUCTION\France%20ESTIPREV\Prevision\Trans_Reg\140701\prevreg15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1062014"/>
    </sheetNames>
    <sheetDataSet>
      <sheetData sheetId="1">
        <row r="8">
          <cell r="F8">
            <v>2165</v>
          </cell>
          <cell r="H8">
            <v>10675</v>
          </cell>
        </row>
        <row r="9">
          <cell r="F9">
            <v>109200</v>
          </cell>
          <cell r="H9">
            <v>631000</v>
          </cell>
        </row>
        <row r="10">
          <cell r="F10">
            <v>480</v>
          </cell>
          <cell r="H10">
            <v>2140</v>
          </cell>
        </row>
        <row r="13">
          <cell r="F13">
            <v>17140</v>
          </cell>
          <cell r="H13">
            <v>95455</v>
          </cell>
        </row>
        <row r="14">
          <cell r="F14">
            <v>1855</v>
          </cell>
          <cell r="H14">
            <v>8075</v>
          </cell>
        </row>
        <row r="15">
          <cell r="F15">
            <v>18255</v>
          </cell>
          <cell r="H15">
            <v>93075</v>
          </cell>
        </row>
        <row r="18">
          <cell r="F18">
            <v>317355</v>
          </cell>
          <cell r="H18">
            <v>2299640</v>
          </cell>
        </row>
        <row r="19">
          <cell r="F19">
            <v>5190</v>
          </cell>
          <cell r="H19">
            <v>22850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"/>
    </sheetNames>
    <sheetDataSet>
      <sheetData sheetId="1">
        <row r="9">
          <cell r="F9">
            <v>258000</v>
          </cell>
          <cell r="H9">
            <v>1880000</v>
          </cell>
        </row>
        <row r="10">
          <cell r="F10">
            <v>850</v>
          </cell>
          <cell r="H10">
            <v>4250</v>
          </cell>
        </row>
        <row r="13">
          <cell r="F13">
            <v>151400</v>
          </cell>
          <cell r="H13">
            <v>853000</v>
          </cell>
        </row>
        <row r="14">
          <cell r="F14">
            <v>4290</v>
          </cell>
          <cell r="H14">
            <v>15900</v>
          </cell>
        </row>
        <row r="15">
          <cell r="F15">
            <v>13400</v>
          </cell>
          <cell r="H15">
            <v>73500</v>
          </cell>
        </row>
        <row r="18">
          <cell r="F18">
            <v>17000</v>
          </cell>
          <cell r="H18">
            <v>125000</v>
          </cell>
        </row>
        <row r="19">
          <cell r="F19">
            <v>460</v>
          </cell>
          <cell r="H19">
            <v>2300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7062014_bis"/>
    </sheetNames>
    <sheetDataSet>
      <sheetData sheetId="1">
        <row r="8">
          <cell r="F8">
            <v>0</v>
          </cell>
        </row>
        <row r="9">
          <cell r="F9">
            <v>47700</v>
          </cell>
          <cell r="H9">
            <v>347000</v>
          </cell>
        </row>
        <row r="10">
          <cell r="F10">
            <v>230</v>
          </cell>
          <cell r="H10">
            <v>1035</v>
          </cell>
        </row>
        <row r="13">
          <cell r="F13">
            <v>4300</v>
          </cell>
          <cell r="H13">
            <v>25700</v>
          </cell>
        </row>
        <row r="14">
          <cell r="F14">
            <v>600</v>
          </cell>
          <cell r="H14">
            <v>2700</v>
          </cell>
        </row>
        <row r="15">
          <cell r="F15">
            <v>1850</v>
          </cell>
          <cell r="H15">
            <v>9000</v>
          </cell>
        </row>
        <row r="18">
          <cell r="F18">
            <v>131000</v>
          </cell>
          <cell r="H18">
            <v>1300000</v>
          </cell>
        </row>
        <row r="19">
          <cell r="F19">
            <v>970</v>
          </cell>
          <cell r="H19">
            <v>8250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-1"/>
      <sheetName val="Récolte_N-1 dép22"/>
      <sheetName val="Récolte_N-1 dép29"/>
      <sheetName val="Récolte_N-1 dép35"/>
      <sheetName val="Récolte_N-1 dép56"/>
      <sheetName val="Récolte_N"/>
      <sheetName val="Récolte_N dep 22"/>
      <sheetName val="Récolte_N dep 29"/>
      <sheetName val="Récolte_N dep 35"/>
      <sheetName val="Récolte_N dep 56"/>
      <sheetName val="Récolte_N+1"/>
      <sheetName val="Récolte_N+1 dép 22"/>
      <sheetName val="Récolte_N+1 dép 29"/>
      <sheetName val="Récolte_N+1 dép 35"/>
      <sheetName val="Récolte_N+1 dép 56"/>
      <sheetName val="PrevReg16062014"/>
    </sheetNames>
    <sheetDataSet>
      <sheetData sheetId="6">
        <row r="8">
          <cell r="F8">
            <v>0</v>
          </cell>
        </row>
        <row r="9">
          <cell r="F9">
            <v>293230</v>
          </cell>
          <cell r="H9">
            <v>2134326</v>
          </cell>
        </row>
        <row r="10">
          <cell r="F10">
            <v>219</v>
          </cell>
          <cell r="H10">
            <v>958.4</v>
          </cell>
        </row>
        <row r="13">
          <cell r="F13">
            <v>71361</v>
          </cell>
          <cell r="H13">
            <v>507684.5</v>
          </cell>
        </row>
        <row r="14">
          <cell r="F14">
            <v>10790</v>
          </cell>
          <cell r="H14">
            <v>61010.5</v>
          </cell>
        </row>
        <row r="15">
          <cell r="F15">
            <v>55717</v>
          </cell>
          <cell r="H15">
            <v>363041.2</v>
          </cell>
        </row>
        <row r="18">
          <cell r="F18">
            <v>95800</v>
          </cell>
          <cell r="H18">
            <v>784589.8997610402</v>
          </cell>
        </row>
        <row r="19">
          <cell r="F19">
            <v>175</v>
          </cell>
          <cell r="H19">
            <v>1050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8062014"/>
    </sheetNames>
    <sheetDataSet>
      <sheetData sheetId="1">
        <row r="8">
          <cell r="F8">
            <v>24045</v>
          </cell>
          <cell r="H8">
            <v>154500</v>
          </cell>
        </row>
        <row r="9">
          <cell r="F9">
            <v>338540</v>
          </cell>
          <cell r="H9">
            <v>2296425</v>
          </cell>
        </row>
        <row r="10">
          <cell r="F10">
            <v>765</v>
          </cell>
          <cell r="H10">
            <v>4150</v>
          </cell>
        </row>
        <row r="13">
          <cell r="F13">
            <v>50360</v>
          </cell>
          <cell r="H13">
            <v>308040</v>
          </cell>
        </row>
        <row r="14">
          <cell r="F14">
            <v>5320</v>
          </cell>
          <cell r="H14">
            <v>27155</v>
          </cell>
        </row>
        <row r="15">
          <cell r="F15">
            <v>44735</v>
          </cell>
          <cell r="H15">
            <v>258740</v>
          </cell>
        </row>
        <row r="18">
          <cell r="F18">
            <v>168845</v>
          </cell>
          <cell r="H18">
            <v>1300200</v>
          </cell>
        </row>
        <row r="19">
          <cell r="F19">
            <v>2120</v>
          </cell>
          <cell r="H19">
            <v>12590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9062014"/>
    </sheetNames>
    <sheetDataSet>
      <sheetData sheetId="1">
        <row r="8">
          <cell r="F8">
            <v>79000</v>
          </cell>
          <cell r="H8">
            <v>525000</v>
          </cell>
        </row>
        <row r="9">
          <cell r="F9">
            <v>655000</v>
          </cell>
          <cell r="H9">
            <v>4653000</v>
          </cell>
        </row>
        <row r="10">
          <cell r="F10">
            <v>7700</v>
          </cell>
          <cell r="H10">
            <v>45000</v>
          </cell>
        </row>
        <row r="13">
          <cell r="F13">
            <v>264900</v>
          </cell>
          <cell r="H13">
            <v>1739000</v>
          </cell>
        </row>
        <row r="14">
          <cell r="F14">
            <v>11000</v>
          </cell>
          <cell r="H14">
            <v>53500</v>
          </cell>
        </row>
        <row r="15">
          <cell r="F15">
            <v>26500</v>
          </cell>
          <cell r="H15">
            <v>140000</v>
          </cell>
        </row>
        <row r="18">
          <cell r="F18">
            <v>168500</v>
          </cell>
          <cell r="H18">
            <v>1596500</v>
          </cell>
        </row>
        <row r="19">
          <cell r="F19">
            <v>9200</v>
          </cell>
          <cell r="H19">
            <v>55000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  <sheetName val="PrevReg10062014"/>
    </sheetNames>
    <sheetDataSet>
      <sheetData sheetId="0">
        <row r="8">
          <cell r="F8">
            <v>3500</v>
          </cell>
          <cell r="H8">
            <v>23100</v>
          </cell>
        </row>
        <row r="9">
          <cell r="F9">
            <v>236000</v>
          </cell>
          <cell r="H9">
            <v>1982400</v>
          </cell>
        </row>
        <row r="10">
          <cell r="F10">
            <v>380</v>
          </cell>
          <cell r="H10">
            <v>2470</v>
          </cell>
        </row>
        <row r="13">
          <cell r="F13">
            <v>70250</v>
          </cell>
          <cell r="H13">
            <v>502180</v>
          </cell>
        </row>
        <row r="14">
          <cell r="F14">
            <v>2480</v>
          </cell>
          <cell r="H14">
            <v>14880</v>
          </cell>
        </row>
        <row r="15">
          <cell r="F15">
            <v>1380</v>
          </cell>
          <cell r="H15">
            <v>8970</v>
          </cell>
        </row>
        <row r="18">
          <cell r="F18">
            <v>50600</v>
          </cell>
          <cell r="H18">
            <v>490820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1062014"/>
    </sheetNames>
    <sheetDataSet>
      <sheetData sheetId="0">
        <row r="8">
          <cell r="F8">
            <v>34265</v>
          </cell>
          <cell r="H8">
            <v>198409</v>
          </cell>
        </row>
        <row r="9">
          <cell r="F9">
            <v>391080</v>
          </cell>
          <cell r="H9">
            <v>2589499</v>
          </cell>
        </row>
        <row r="10">
          <cell r="F10">
            <v>625</v>
          </cell>
          <cell r="H10">
            <v>3507</v>
          </cell>
        </row>
        <row r="13">
          <cell r="F13">
            <v>98100</v>
          </cell>
          <cell r="H13">
            <v>584865</v>
          </cell>
        </row>
        <row r="14">
          <cell r="F14">
            <v>4550</v>
          </cell>
          <cell r="H14">
            <v>16518</v>
          </cell>
        </row>
        <row r="15">
          <cell r="F15">
            <v>21950</v>
          </cell>
          <cell r="H15">
            <v>99930</v>
          </cell>
        </row>
        <row r="18">
          <cell r="F18">
            <v>202850</v>
          </cell>
          <cell r="H18">
            <v>1661179</v>
          </cell>
        </row>
        <row r="19">
          <cell r="F19">
            <v>5310</v>
          </cell>
          <cell r="H19">
            <v>27790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2062014"/>
    </sheetNames>
    <sheetDataSet>
      <sheetData sheetId="1">
        <row r="8">
          <cell r="F8">
            <v>600</v>
          </cell>
          <cell r="H8">
            <v>3282</v>
          </cell>
        </row>
        <row r="9">
          <cell r="F9">
            <v>266700</v>
          </cell>
          <cell r="H9">
            <v>2334158.4</v>
          </cell>
        </row>
        <row r="10">
          <cell r="F10">
            <v>85</v>
          </cell>
          <cell r="H10">
            <v>425</v>
          </cell>
        </row>
        <row r="13">
          <cell r="F13">
            <v>49400</v>
          </cell>
          <cell r="H13">
            <v>375094.20000000007</v>
          </cell>
        </row>
        <row r="14">
          <cell r="F14">
            <v>2400</v>
          </cell>
          <cell r="H14">
            <v>13392</v>
          </cell>
        </row>
        <row r="15">
          <cell r="F15">
            <v>1000</v>
          </cell>
          <cell r="H15">
            <v>5170</v>
          </cell>
        </row>
        <row r="18">
          <cell r="F18">
            <v>12600</v>
          </cell>
          <cell r="H18">
            <v>88200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  <sheetName val="Récolte_N"/>
      <sheetName val="Récolte_N+1"/>
      <sheetName val="PrevReg12062014_bis"/>
    </sheetNames>
    <sheetDataSet>
      <sheetData sheetId="15">
        <row r="8">
          <cell r="F8">
            <v>400</v>
          </cell>
          <cell r="H8">
            <v>2280</v>
          </cell>
        </row>
        <row r="9">
          <cell r="F9">
            <v>203700</v>
          </cell>
          <cell r="H9">
            <v>1561509.9999999998</v>
          </cell>
        </row>
        <row r="10">
          <cell r="F10">
            <v>300</v>
          </cell>
          <cell r="H10">
            <v>1525</v>
          </cell>
        </row>
        <row r="13">
          <cell r="F13">
            <v>43000</v>
          </cell>
          <cell r="H13">
            <v>301241.3953488372</v>
          </cell>
        </row>
        <row r="14">
          <cell r="F14">
            <v>7850</v>
          </cell>
          <cell r="H14">
            <v>44810</v>
          </cell>
        </row>
        <row r="15">
          <cell r="F15">
            <v>8350</v>
          </cell>
          <cell r="H15">
            <v>48180</v>
          </cell>
        </row>
        <row r="18">
          <cell r="F18">
            <v>23000</v>
          </cell>
          <cell r="H18">
            <v>195500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3062014"/>
    </sheetNames>
    <sheetDataSet>
      <sheetData sheetId="1">
        <row r="8">
          <cell r="F8">
            <v>80147</v>
          </cell>
          <cell r="H8">
            <v>395000</v>
          </cell>
        </row>
        <row r="9">
          <cell r="F9">
            <v>271463</v>
          </cell>
          <cell r="H9">
            <v>1451560</v>
          </cell>
        </row>
        <row r="10">
          <cell r="F10">
            <v>1387</v>
          </cell>
          <cell r="H10">
            <v>5348</v>
          </cell>
        </row>
        <row r="13">
          <cell r="F13">
            <v>87790</v>
          </cell>
          <cell r="H13">
            <v>423948</v>
          </cell>
        </row>
        <row r="14">
          <cell r="F14">
            <v>5799</v>
          </cell>
          <cell r="H14">
            <v>19085</v>
          </cell>
        </row>
        <row r="15">
          <cell r="F15">
            <v>46772</v>
          </cell>
          <cell r="H15">
            <v>208072</v>
          </cell>
        </row>
        <row r="18">
          <cell r="F18">
            <v>173721</v>
          </cell>
          <cell r="H18">
            <v>1344154</v>
          </cell>
        </row>
        <row r="19">
          <cell r="F19">
            <v>18165</v>
          </cell>
          <cell r="H19">
            <v>92867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2062014"/>
    </sheetNames>
    <sheetDataSet>
      <sheetData sheetId="1">
        <row r="9">
          <cell r="F9">
            <v>139200</v>
          </cell>
          <cell r="H9">
            <v>872041</v>
          </cell>
        </row>
        <row r="10">
          <cell r="F10">
            <v>6040</v>
          </cell>
          <cell r="H10">
            <v>26661</v>
          </cell>
        </row>
        <row r="13">
          <cell r="F13">
            <v>36340</v>
          </cell>
          <cell r="H13">
            <v>198894</v>
          </cell>
        </row>
        <row r="14">
          <cell r="F14">
            <v>5070</v>
          </cell>
          <cell r="H14">
            <v>18385</v>
          </cell>
        </row>
        <row r="15">
          <cell r="F15">
            <v>73900</v>
          </cell>
          <cell r="H15">
            <v>371550</v>
          </cell>
        </row>
        <row r="18">
          <cell r="F18">
            <v>54100</v>
          </cell>
          <cell r="H18">
            <v>453142</v>
          </cell>
        </row>
        <row r="19">
          <cell r="F19">
            <v>475</v>
          </cell>
          <cell r="H19">
            <v>3540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PrevReg17062014"/>
    </sheetNames>
    <sheetDataSet>
      <sheetData sheetId="0">
        <row r="8">
          <cell r="F8">
            <v>63600</v>
          </cell>
          <cell r="H8">
            <v>271840</v>
          </cell>
        </row>
        <row r="9">
          <cell r="F9">
            <v>13600</v>
          </cell>
          <cell r="H9">
            <v>71100</v>
          </cell>
        </row>
        <row r="10">
          <cell r="F10">
            <v>1900</v>
          </cell>
          <cell r="H10">
            <v>6572</v>
          </cell>
        </row>
        <row r="13">
          <cell r="F13">
            <v>11750</v>
          </cell>
          <cell r="H13">
            <v>51765</v>
          </cell>
        </row>
        <row r="14">
          <cell r="F14">
            <v>2200</v>
          </cell>
          <cell r="H14">
            <v>8253</v>
          </cell>
        </row>
        <row r="15">
          <cell r="F15">
            <v>6600</v>
          </cell>
          <cell r="H15">
            <v>28815</v>
          </cell>
        </row>
        <row r="18">
          <cell r="F18">
            <v>4800</v>
          </cell>
          <cell r="H18">
            <v>23900</v>
          </cell>
        </row>
        <row r="19">
          <cell r="F19">
            <v>2300</v>
          </cell>
          <cell r="H19">
            <v>11400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TC"/>
      <sheetName val="NA"/>
      <sheetName val="France collecte 1314"/>
    </sheetNames>
    <sheetDataSet>
      <sheetData sheetId="0">
        <row r="168">
          <cell r="AE168">
            <v>483310.5</v>
          </cell>
          <cell r="AI168">
            <v>552467.4</v>
          </cell>
        </row>
        <row r="169">
          <cell r="AE169">
            <v>475256.9</v>
          </cell>
          <cell r="AI169">
            <v>627778.2</v>
          </cell>
        </row>
        <row r="170">
          <cell r="AE170">
            <v>1598813.4</v>
          </cell>
          <cell r="AI170">
            <v>1996908.1</v>
          </cell>
        </row>
        <row r="171">
          <cell r="AE171">
            <v>334778.1</v>
          </cell>
          <cell r="AI171">
            <v>380837.4</v>
          </cell>
        </row>
        <row r="172">
          <cell r="AE172">
            <v>1918236</v>
          </cell>
          <cell r="AI172">
            <v>2457114.5</v>
          </cell>
        </row>
        <row r="173">
          <cell r="AE173">
            <v>3978092.4</v>
          </cell>
          <cell r="AI173">
            <v>4673562.5</v>
          </cell>
        </row>
        <row r="174">
          <cell r="AE174">
            <v>558432.7</v>
          </cell>
          <cell r="AI174">
            <v>584148.3</v>
          </cell>
        </row>
        <row r="175">
          <cell r="AE175">
            <v>34489.1</v>
          </cell>
          <cell r="AI175">
            <v>35621.9</v>
          </cell>
        </row>
        <row r="176">
          <cell r="AE176">
            <v>2781652</v>
          </cell>
          <cell r="AI176">
            <v>3115448.2</v>
          </cell>
        </row>
        <row r="177">
          <cell r="AE177">
            <v>1437144.3</v>
          </cell>
          <cell r="AI177">
            <v>1634916.3</v>
          </cell>
        </row>
        <row r="178">
          <cell r="AE178">
            <v>296525.4</v>
          </cell>
          <cell r="AI178">
            <v>324025.7</v>
          </cell>
        </row>
        <row r="179">
          <cell r="AE179">
            <v>1622499.8</v>
          </cell>
          <cell r="AI179">
            <v>1717020.9</v>
          </cell>
        </row>
        <row r="180">
          <cell r="AE180">
            <v>1724070.8</v>
          </cell>
          <cell r="AI180">
            <v>1969192.2</v>
          </cell>
        </row>
        <row r="181">
          <cell r="AE181">
            <v>3336192.4</v>
          </cell>
          <cell r="AI181">
            <v>4422018</v>
          </cell>
        </row>
        <row r="182">
          <cell r="AE182">
            <v>1468141.8</v>
          </cell>
          <cell r="AI182">
            <v>1877117.9</v>
          </cell>
        </row>
        <row r="183">
          <cell r="AE183">
            <v>2139507.2</v>
          </cell>
          <cell r="AI183">
            <v>2421752</v>
          </cell>
        </row>
        <row r="184">
          <cell r="AE184">
            <v>1658402.8</v>
          </cell>
          <cell r="AI184">
            <v>2389381.1</v>
          </cell>
        </row>
        <row r="185">
          <cell r="AE185">
            <v>1120950.1</v>
          </cell>
          <cell r="AI185">
            <v>1338178.3</v>
          </cell>
        </row>
        <row r="186">
          <cell r="AE186">
            <v>1244144.9</v>
          </cell>
          <cell r="AI186">
            <v>1448858</v>
          </cell>
        </row>
        <row r="187">
          <cell r="AE187">
            <v>42282.1</v>
          </cell>
          <cell r="AI187">
            <v>45782.2</v>
          </cell>
        </row>
      </sheetData>
      <sheetData sheetId="1">
        <row r="168">
          <cell r="AE168">
            <v>2886.1</v>
          </cell>
          <cell r="AI168">
            <v>3565.2</v>
          </cell>
        </row>
        <row r="169">
          <cell r="AE169">
            <v>377.8</v>
          </cell>
          <cell r="AI169">
            <v>436.9</v>
          </cell>
        </row>
        <row r="170">
          <cell r="AE170">
            <v>1106.9</v>
          </cell>
          <cell r="AI170">
            <v>2017.2</v>
          </cell>
        </row>
        <row r="171">
          <cell r="AE171">
            <v>25.9</v>
          </cell>
          <cell r="AI171">
            <v>25.9</v>
          </cell>
        </row>
        <row r="172">
          <cell r="AE172">
            <v>3.4</v>
          </cell>
          <cell r="AI172">
            <v>3.4</v>
          </cell>
        </row>
        <row r="173">
          <cell r="AE173">
            <v>29.2</v>
          </cell>
          <cell r="AI173">
            <v>142.5</v>
          </cell>
        </row>
        <row r="174">
          <cell r="AE174">
            <v>38553.2</v>
          </cell>
          <cell r="AI174">
            <v>41787.3</v>
          </cell>
        </row>
        <row r="175">
          <cell r="AE175">
            <v>177007.7</v>
          </cell>
          <cell r="AI175">
            <v>179836.4</v>
          </cell>
        </row>
        <row r="176">
          <cell r="AE176">
            <v>415.1</v>
          </cell>
          <cell r="AI176">
            <v>700.1</v>
          </cell>
        </row>
        <row r="177">
          <cell r="AE177">
            <v>102.3</v>
          </cell>
          <cell r="AI177">
            <v>102.3</v>
          </cell>
        </row>
        <row r="178">
          <cell r="AE178">
            <v>0</v>
          </cell>
          <cell r="AI178">
            <v>0</v>
          </cell>
        </row>
        <row r="179">
          <cell r="AE179">
            <v>707.1</v>
          </cell>
          <cell r="AI179">
            <v>707.1</v>
          </cell>
        </row>
        <row r="180">
          <cell r="AE180">
            <v>132713.5</v>
          </cell>
          <cell r="AI180">
            <v>154806.2</v>
          </cell>
        </row>
        <row r="181">
          <cell r="AE181">
            <v>396671.2</v>
          </cell>
          <cell r="AI181">
            <v>528656.2</v>
          </cell>
        </row>
        <row r="182">
          <cell r="AE182">
            <v>21967.5</v>
          </cell>
          <cell r="AI182">
            <v>27635.3</v>
          </cell>
        </row>
        <row r="183">
          <cell r="AE183">
            <v>182872.4</v>
          </cell>
          <cell r="AI183">
            <v>203379</v>
          </cell>
        </row>
        <row r="184">
          <cell r="AE184">
            <v>852.5</v>
          </cell>
          <cell r="AI184">
            <v>1057.1</v>
          </cell>
        </row>
        <row r="185">
          <cell r="AE185">
            <v>2083</v>
          </cell>
          <cell r="AI185">
            <v>2272.7</v>
          </cell>
        </row>
        <row r="186">
          <cell r="AE186">
            <v>344799.5</v>
          </cell>
          <cell r="AI186">
            <v>405529.1</v>
          </cell>
        </row>
        <row r="187">
          <cell r="AE187">
            <v>254327.2</v>
          </cell>
          <cell r="AI187">
            <v>267384.5</v>
          </cell>
        </row>
      </sheetData>
      <sheetData sheetId="2">
        <row r="168">
          <cell r="AE168">
            <v>46652.7</v>
          </cell>
          <cell r="AI168">
            <v>51469.8</v>
          </cell>
        </row>
        <row r="169">
          <cell r="AE169">
            <v>58811.4</v>
          </cell>
          <cell r="AI169">
            <v>71878.9</v>
          </cell>
        </row>
        <row r="170">
          <cell r="AE170">
            <v>791517.8</v>
          </cell>
          <cell r="AI170">
            <v>904172.7</v>
          </cell>
        </row>
        <row r="171">
          <cell r="AE171">
            <v>80712.2</v>
          </cell>
          <cell r="AI171">
            <v>89547</v>
          </cell>
        </row>
        <row r="172">
          <cell r="AE172">
            <v>290011.7</v>
          </cell>
          <cell r="AI172">
            <v>344488.9</v>
          </cell>
        </row>
        <row r="173">
          <cell r="AE173">
            <v>638466.8</v>
          </cell>
          <cell r="AI173">
            <v>682877.1</v>
          </cell>
        </row>
        <row r="174">
          <cell r="AE174">
            <v>108146.3</v>
          </cell>
          <cell r="AI174">
            <v>114149.3</v>
          </cell>
        </row>
        <row r="175">
          <cell r="AE175">
            <v>15785.8</v>
          </cell>
          <cell r="AI175">
            <v>16689</v>
          </cell>
        </row>
        <row r="176">
          <cell r="AE176">
            <v>1540269.9</v>
          </cell>
          <cell r="AI176">
            <v>1643646.2</v>
          </cell>
        </row>
        <row r="177">
          <cell r="AE177">
            <v>636663.9</v>
          </cell>
          <cell r="AI177">
            <v>708852.2</v>
          </cell>
        </row>
        <row r="178">
          <cell r="AE178">
            <v>6309.3</v>
          </cell>
          <cell r="AI178">
            <v>7050</v>
          </cell>
        </row>
        <row r="179">
          <cell r="AE179">
            <v>315623.9</v>
          </cell>
          <cell r="AI179">
            <v>328900</v>
          </cell>
        </row>
        <row r="180">
          <cell r="AE180">
            <v>159941.5</v>
          </cell>
          <cell r="AI180">
            <v>181966.8</v>
          </cell>
        </row>
        <row r="181">
          <cell r="AE181">
            <v>1361948.8</v>
          </cell>
          <cell r="AI181">
            <v>1585130.1</v>
          </cell>
        </row>
        <row r="182">
          <cell r="AE182">
            <v>417821</v>
          </cell>
          <cell r="AI182">
            <v>472952.3</v>
          </cell>
        </row>
        <row r="183">
          <cell r="AE183">
            <v>454329.2</v>
          </cell>
          <cell r="AI183">
            <v>490610.4</v>
          </cell>
        </row>
        <row r="184">
          <cell r="AE184">
            <v>264199.6</v>
          </cell>
          <cell r="AI184">
            <v>323031.2</v>
          </cell>
        </row>
        <row r="185">
          <cell r="AE185">
            <v>180469.9</v>
          </cell>
          <cell r="AI185">
            <v>215161.2</v>
          </cell>
        </row>
        <row r="186">
          <cell r="AE186">
            <v>166768.9</v>
          </cell>
          <cell r="AI186">
            <v>188128.6</v>
          </cell>
        </row>
        <row r="187">
          <cell r="AE187">
            <v>20644.3</v>
          </cell>
          <cell r="AI187">
            <v>21880.9</v>
          </cell>
        </row>
      </sheetData>
      <sheetData sheetId="3">
        <row r="168">
          <cell r="AE168">
            <v>1739745.1</v>
          </cell>
          <cell r="AI168">
            <v>2021176.9</v>
          </cell>
        </row>
        <row r="169">
          <cell r="AE169">
            <v>278345.4</v>
          </cell>
          <cell r="AI169">
            <v>349400</v>
          </cell>
        </row>
        <row r="170">
          <cell r="AE170">
            <v>313678</v>
          </cell>
          <cell r="AI170">
            <v>369283.5</v>
          </cell>
        </row>
        <row r="171">
          <cell r="AE171">
            <v>193539</v>
          </cell>
          <cell r="AI171">
            <v>215095.7</v>
          </cell>
        </row>
        <row r="172">
          <cell r="AE172">
            <v>127401.9</v>
          </cell>
          <cell r="AI172">
            <v>179270.6</v>
          </cell>
        </row>
        <row r="173">
          <cell r="AE173">
            <v>388463.9</v>
          </cell>
          <cell r="AI173">
            <v>443079.3</v>
          </cell>
        </row>
        <row r="174">
          <cell r="AE174">
            <v>883642.5</v>
          </cell>
          <cell r="AI174">
            <v>960777.6</v>
          </cell>
        </row>
        <row r="175">
          <cell r="AE175">
            <v>26553</v>
          </cell>
          <cell r="AI175">
            <v>31446.2</v>
          </cell>
        </row>
        <row r="176">
          <cell r="AE176">
            <v>331915.5</v>
          </cell>
          <cell r="AI176">
            <v>349314.7</v>
          </cell>
        </row>
        <row r="177">
          <cell r="AE177">
            <v>119013.4</v>
          </cell>
          <cell r="AI177">
            <v>132298.1</v>
          </cell>
        </row>
        <row r="178">
          <cell r="AE178">
            <v>979590.1</v>
          </cell>
          <cell r="AI178">
            <v>1235142.1</v>
          </cell>
        </row>
        <row r="179">
          <cell r="AE179">
            <v>564847.3</v>
          </cell>
          <cell r="AI179">
            <v>593598.1</v>
          </cell>
        </row>
        <row r="180">
          <cell r="AE180">
            <v>969956.4</v>
          </cell>
          <cell r="AI180">
            <v>1171441.9</v>
          </cell>
        </row>
        <row r="181">
          <cell r="AE181">
            <v>961644.3</v>
          </cell>
          <cell r="AI181">
            <v>1252544.4</v>
          </cell>
        </row>
        <row r="182">
          <cell r="AE182">
            <v>362059.6</v>
          </cell>
          <cell r="AI182">
            <v>408193.2</v>
          </cell>
        </row>
        <row r="183">
          <cell r="AE183">
            <v>1205523.2</v>
          </cell>
          <cell r="AI183">
            <v>1453931.3</v>
          </cell>
        </row>
        <row r="184">
          <cell r="AE184">
            <v>54459.5</v>
          </cell>
          <cell r="AI184">
            <v>72141.1</v>
          </cell>
        </row>
        <row r="185">
          <cell r="AE185">
            <v>110933.4</v>
          </cell>
          <cell r="AI185">
            <v>135396.6</v>
          </cell>
        </row>
        <row r="186">
          <cell r="AE186">
            <v>855958.6</v>
          </cell>
          <cell r="AI186">
            <v>1079294.4</v>
          </cell>
        </row>
        <row r="187">
          <cell r="AE187">
            <v>16640.5</v>
          </cell>
          <cell r="AI187">
            <v>16977.7</v>
          </cell>
        </row>
      </sheetData>
      <sheetData sheetId="4">
        <row r="168">
          <cell r="AE168">
            <v>418.8</v>
          </cell>
          <cell r="AI168">
            <v>423.1</v>
          </cell>
        </row>
        <row r="169">
          <cell r="AE169">
            <v>5145</v>
          </cell>
          <cell r="AI169">
            <v>5579.6</v>
          </cell>
        </row>
        <row r="170">
          <cell r="AE170">
            <v>4785.2</v>
          </cell>
          <cell r="AI170">
            <v>5631.5</v>
          </cell>
        </row>
        <row r="171">
          <cell r="AE171">
            <v>4132.7</v>
          </cell>
          <cell r="AI171">
            <v>4896.1</v>
          </cell>
        </row>
        <row r="172">
          <cell r="AE172">
            <v>838.7</v>
          </cell>
          <cell r="AI172">
            <v>838.7</v>
          </cell>
        </row>
        <row r="173">
          <cell r="AE173">
            <v>2836.2</v>
          </cell>
          <cell r="AI173">
            <v>2913.2</v>
          </cell>
        </row>
        <row r="174">
          <cell r="AE174">
            <v>4987.5</v>
          </cell>
          <cell r="AI174">
            <v>5023</v>
          </cell>
        </row>
        <row r="175">
          <cell r="AE175">
            <v>516.4</v>
          </cell>
          <cell r="AI175">
            <v>533.4</v>
          </cell>
        </row>
        <row r="176">
          <cell r="AE176">
            <v>610.9</v>
          </cell>
          <cell r="AI176">
            <v>844.6</v>
          </cell>
        </row>
        <row r="177">
          <cell r="AE177">
            <v>563.9</v>
          </cell>
          <cell r="AI177">
            <v>1089.4</v>
          </cell>
        </row>
        <row r="178">
          <cell r="AE178">
            <v>565.2</v>
          </cell>
          <cell r="AI178">
            <v>596</v>
          </cell>
        </row>
        <row r="179">
          <cell r="AE179">
            <v>250</v>
          </cell>
          <cell r="AI179">
            <v>250</v>
          </cell>
        </row>
        <row r="180">
          <cell r="AE180">
            <v>2820.4</v>
          </cell>
          <cell r="AI180">
            <v>2890</v>
          </cell>
        </row>
        <row r="181">
          <cell r="AE181">
            <v>19850.4</v>
          </cell>
          <cell r="AI181">
            <v>24438</v>
          </cell>
        </row>
        <row r="182">
          <cell r="AE182">
            <v>1398</v>
          </cell>
          <cell r="AI182">
            <v>1682.4</v>
          </cell>
        </row>
        <row r="183">
          <cell r="AE183">
            <v>943.6</v>
          </cell>
          <cell r="AI183">
            <v>976.1</v>
          </cell>
        </row>
        <row r="184">
          <cell r="AE184">
            <v>333.2</v>
          </cell>
          <cell r="AI184">
            <v>349.5</v>
          </cell>
        </row>
        <row r="185">
          <cell r="AE185">
            <v>588.6</v>
          </cell>
          <cell r="AI185">
            <v>588.6</v>
          </cell>
        </row>
        <row r="186">
          <cell r="AE186">
            <v>1376.2</v>
          </cell>
          <cell r="AI186">
            <v>1382.8</v>
          </cell>
        </row>
        <row r="187">
          <cell r="AE187">
            <v>409.6</v>
          </cell>
          <cell r="AI187">
            <v>421.8</v>
          </cell>
        </row>
      </sheetData>
      <sheetData sheetId="5">
        <row r="168">
          <cell r="AE168">
            <v>2473.1</v>
          </cell>
          <cell r="AI168">
            <v>2676.4</v>
          </cell>
        </row>
        <row r="169">
          <cell r="AE169">
            <v>5826.9</v>
          </cell>
          <cell r="AI169">
            <v>6417.1</v>
          </cell>
        </row>
        <row r="170">
          <cell r="AE170">
            <v>19817.9</v>
          </cell>
          <cell r="AI170">
            <v>23037.9</v>
          </cell>
        </row>
        <row r="171">
          <cell r="AE171">
            <v>2156.9</v>
          </cell>
          <cell r="AI171">
            <v>2244.7</v>
          </cell>
        </row>
        <row r="172">
          <cell r="AE172">
            <v>11696.3</v>
          </cell>
          <cell r="AI172">
            <v>13417</v>
          </cell>
        </row>
        <row r="173">
          <cell r="AE173">
            <v>18931.5</v>
          </cell>
          <cell r="AI173">
            <v>20764.1</v>
          </cell>
        </row>
        <row r="174">
          <cell r="AE174">
            <v>3066.2</v>
          </cell>
          <cell r="AI174">
            <v>3313.5</v>
          </cell>
        </row>
        <row r="175">
          <cell r="AE175">
            <v>314.3</v>
          </cell>
          <cell r="AI175">
            <v>314.3</v>
          </cell>
        </row>
        <row r="176">
          <cell r="AE176">
            <v>19661.3</v>
          </cell>
          <cell r="AI176">
            <v>21636.9</v>
          </cell>
        </row>
        <row r="177">
          <cell r="AE177">
            <v>6054</v>
          </cell>
          <cell r="AI177">
            <v>6779.1</v>
          </cell>
        </row>
        <row r="178">
          <cell r="AE178">
            <v>465.4</v>
          </cell>
          <cell r="AI178">
            <v>480.2</v>
          </cell>
        </row>
        <row r="179">
          <cell r="AE179">
            <v>38964.8</v>
          </cell>
          <cell r="AI179">
            <v>39673.8</v>
          </cell>
        </row>
        <row r="180">
          <cell r="AE180">
            <v>12791.1</v>
          </cell>
          <cell r="AI180">
            <v>14547.3</v>
          </cell>
        </row>
        <row r="181">
          <cell r="AE181">
            <v>24730.4</v>
          </cell>
          <cell r="AI181">
            <v>30779.9</v>
          </cell>
        </row>
        <row r="182">
          <cell r="AE182">
            <v>10482.5</v>
          </cell>
          <cell r="AI182">
            <v>11571.4</v>
          </cell>
        </row>
        <row r="183">
          <cell r="AE183">
            <v>5644.7</v>
          </cell>
          <cell r="AI183">
            <v>6217.7</v>
          </cell>
        </row>
        <row r="184">
          <cell r="AE184">
            <v>5665.1</v>
          </cell>
          <cell r="AI184">
            <v>6816.7</v>
          </cell>
        </row>
        <row r="185">
          <cell r="AE185">
            <v>26580.5</v>
          </cell>
          <cell r="AI185">
            <v>30790.8</v>
          </cell>
        </row>
        <row r="186">
          <cell r="AE186">
            <v>6258.9</v>
          </cell>
          <cell r="AI186">
            <v>6730.9</v>
          </cell>
        </row>
        <row r="187">
          <cell r="AE187">
            <v>662.5</v>
          </cell>
          <cell r="AI187">
            <v>662.5</v>
          </cell>
        </row>
      </sheetData>
      <sheetData sheetId="6">
        <row r="168">
          <cell r="AE168">
            <v>10363.2</v>
          </cell>
          <cell r="AI168">
            <v>12343.3</v>
          </cell>
        </row>
        <row r="169">
          <cell r="AE169">
            <v>355.7</v>
          </cell>
          <cell r="AI169">
            <v>359.6</v>
          </cell>
        </row>
        <row r="170">
          <cell r="AE170">
            <v>299.7</v>
          </cell>
          <cell r="AI170">
            <v>299.7</v>
          </cell>
        </row>
        <row r="171">
          <cell r="AE171">
            <v>36</v>
          </cell>
          <cell r="AI171">
            <v>36</v>
          </cell>
        </row>
        <row r="172">
          <cell r="AE172">
            <v>0</v>
          </cell>
          <cell r="AI172">
            <v>0</v>
          </cell>
        </row>
        <row r="173">
          <cell r="AE173">
            <v>60.2</v>
          </cell>
          <cell r="AI173">
            <v>60.2</v>
          </cell>
        </row>
        <row r="174">
          <cell r="AE174">
            <v>18554.9</v>
          </cell>
          <cell r="AI174">
            <v>18580.1</v>
          </cell>
        </row>
        <row r="175">
          <cell r="AE175">
            <v>4074.2</v>
          </cell>
          <cell r="AI175">
            <v>4736.2</v>
          </cell>
        </row>
        <row r="176">
          <cell r="AE176">
            <v>0</v>
          </cell>
          <cell r="AI176">
            <v>0</v>
          </cell>
        </row>
        <row r="177">
          <cell r="AE177">
            <v>0</v>
          </cell>
          <cell r="AI177">
            <v>0</v>
          </cell>
        </row>
        <row r="178">
          <cell r="AE178">
            <v>4677.1</v>
          </cell>
          <cell r="AI178">
            <v>5333.5</v>
          </cell>
        </row>
        <row r="179">
          <cell r="AE179">
            <v>0</v>
          </cell>
          <cell r="AI179">
            <v>0</v>
          </cell>
        </row>
        <row r="180">
          <cell r="AE180">
            <v>2099</v>
          </cell>
          <cell r="AI180">
            <v>2154.5</v>
          </cell>
        </row>
        <row r="181">
          <cell r="AE181">
            <v>19575.8</v>
          </cell>
          <cell r="AI181">
            <v>22844</v>
          </cell>
        </row>
        <row r="182">
          <cell r="AE182">
            <v>263.6</v>
          </cell>
          <cell r="AI182">
            <v>263.6</v>
          </cell>
        </row>
        <row r="183">
          <cell r="AE183">
            <v>11518.8</v>
          </cell>
          <cell r="AI183">
            <v>11763.5</v>
          </cell>
        </row>
        <row r="184">
          <cell r="AE184">
            <v>0</v>
          </cell>
          <cell r="AI184">
            <v>0</v>
          </cell>
        </row>
        <row r="185">
          <cell r="AE185">
            <v>0</v>
          </cell>
          <cell r="AI185">
            <v>0</v>
          </cell>
        </row>
        <row r="186">
          <cell r="AE186">
            <v>56638.8</v>
          </cell>
          <cell r="AI186">
            <v>62128.2</v>
          </cell>
        </row>
        <row r="187">
          <cell r="AE187">
            <v>5145.3</v>
          </cell>
          <cell r="AI187">
            <v>5292.2</v>
          </cell>
        </row>
      </sheetData>
      <sheetData sheetId="7">
        <row r="168">
          <cell r="AE168">
            <v>24782.6</v>
          </cell>
          <cell r="AI168">
            <v>25739.3</v>
          </cell>
        </row>
        <row r="169">
          <cell r="AE169">
            <v>53634.8</v>
          </cell>
          <cell r="AI169">
            <v>62904.6</v>
          </cell>
        </row>
        <row r="170">
          <cell r="AE170">
            <v>27189.2</v>
          </cell>
          <cell r="AI170">
            <v>33056.7</v>
          </cell>
        </row>
        <row r="171">
          <cell r="AE171">
            <v>9280.9</v>
          </cell>
          <cell r="AI171">
            <v>10314.3</v>
          </cell>
        </row>
        <row r="172">
          <cell r="AE172">
            <v>2833.4</v>
          </cell>
          <cell r="AI172">
            <v>3243.2</v>
          </cell>
        </row>
        <row r="173">
          <cell r="AE173">
            <v>4205.1</v>
          </cell>
          <cell r="AI173">
            <v>4622.8</v>
          </cell>
        </row>
        <row r="174">
          <cell r="AE174">
            <v>30158.8</v>
          </cell>
          <cell r="AI174">
            <v>32342</v>
          </cell>
        </row>
        <row r="175">
          <cell r="AE175">
            <v>2544</v>
          </cell>
          <cell r="AI175">
            <v>2727.3</v>
          </cell>
        </row>
        <row r="176">
          <cell r="AE176">
            <v>14037.1</v>
          </cell>
          <cell r="AI176">
            <v>14601</v>
          </cell>
        </row>
        <row r="177">
          <cell r="AE177">
            <v>26613.3</v>
          </cell>
          <cell r="AI177">
            <v>28578.1</v>
          </cell>
        </row>
        <row r="178">
          <cell r="AE178">
            <v>1759.4</v>
          </cell>
          <cell r="AI178">
            <v>1775</v>
          </cell>
        </row>
        <row r="179">
          <cell r="AE179">
            <v>246337.8</v>
          </cell>
          <cell r="AI179">
            <v>251503.8</v>
          </cell>
        </row>
        <row r="180">
          <cell r="AE180">
            <v>102144.1</v>
          </cell>
          <cell r="AI180">
            <v>115627.5</v>
          </cell>
        </row>
        <row r="181">
          <cell r="AE181">
            <v>60200.4</v>
          </cell>
          <cell r="AI181">
            <v>67767</v>
          </cell>
        </row>
        <row r="182">
          <cell r="AE182">
            <v>3545.9</v>
          </cell>
          <cell r="AI182">
            <v>4578.6</v>
          </cell>
        </row>
        <row r="183">
          <cell r="AE183">
            <v>33886</v>
          </cell>
          <cell r="AI183">
            <v>38348.1</v>
          </cell>
        </row>
        <row r="184">
          <cell r="AE184">
            <v>2551.4</v>
          </cell>
          <cell r="AI184">
            <v>2809.8</v>
          </cell>
        </row>
        <row r="185">
          <cell r="AE185">
            <v>20108.7</v>
          </cell>
          <cell r="AI185">
            <v>21814.5</v>
          </cell>
        </row>
        <row r="186">
          <cell r="AE186">
            <v>49833.5</v>
          </cell>
          <cell r="AI186">
            <v>58986.6</v>
          </cell>
        </row>
        <row r="187">
          <cell r="AE187">
            <v>2232.7</v>
          </cell>
          <cell r="AI187">
            <v>2411.2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T"/>
      <sheetName val="BD"/>
      <sheetName val="OR"/>
      <sheetName val="MA"/>
      <sheetName val="SE"/>
      <sheetName val="AV"/>
      <sheetName val="SO"/>
      <sheetName val="TR"/>
      <sheetName val="SA"/>
      <sheetName val="AL"/>
      <sheetName val="MI"/>
      <sheetName val="CO"/>
      <sheetName val="TO"/>
      <sheetName val="SJ"/>
      <sheetName val="LI"/>
      <sheetName val="PO"/>
      <sheetName val="FE"/>
      <sheetName val="LU"/>
      <sheetName val="France collecte 1415"/>
    </sheetNames>
    <sheetDataSet>
      <sheetData sheetId="0">
        <row r="168">
          <cell r="AI168">
            <v>402901.8</v>
          </cell>
        </row>
        <row r="169">
          <cell r="AI169">
            <v>476289.3</v>
          </cell>
        </row>
        <row r="170">
          <cell r="AI170">
            <v>1509461.4</v>
          </cell>
        </row>
        <row r="171">
          <cell r="AI171">
            <v>350714.7</v>
          </cell>
        </row>
        <row r="172">
          <cell r="AI172">
            <v>1941239.2</v>
          </cell>
        </row>
        <row r="173">
          <cell r="AI173">
            <v>3931967</v>
          </cell>
        </row>
        <row r="174">
          <cell r="AI174">
            <v>529967.1</v>
          </cell>
        </row>
        <row r="175">
          <cell r="AI175">
            <v>29255.3</v>
          </cell>
        </row>
        <row r="176">
          <cell r="AI176">
            <v>2853170.1</v>
          </cell>
        </row>
        <row r="177">
          <cell r="AI177">
            <v>1160850.3</v>
          </cell>
        </row>
        <row r="178">
          <cell r="AI178">
            <v>301972.9</v>
          </cell>
        </row>
        <row r="179">
          <cell r="AI179">
            <v>1758725.4</v>
          </cell>
        </row>
        <row r="180">
          <cell r="AI180">
            <v>2202467.9</v>
          </cell>
        </row>
        <row r="181">
          <cell r="AI181">
            <v>3627995.1</v>
          </cell>
        </row>
        <row r="182">
          <cell r="AI182">
            <v>1535094.6</v>
          </cell>
        </row>
        <row r="183">
          <cell r="AI183">
            <v>2205758.7</v>
          </cell>
        </row>
        <row r="184">
          <cell r="AI184">
            <v>1642726.4</v>
          </cell>
        </row>
        <row r="185">
          <cell r="AI185">
            <v>1161679.9</v>
          </cell>
        </row>
        <row r="186">
          <cell r="AI186">
            <v>1079628.8</v>
          </cell>
        </row>
        <row r="187">
          <cell r="AI187">
            <v>44121.9</v>
          </cell>
        </row>
      </sheetData>
      <sheetData sheetId="1">
        <row r="168">
          <cell r="AI168">
            <v>2635.4</v>
          </cell>
        </row>
        <row r="169">
          <cell r="AI169">
            <v>942.4</v>
          </cell>
        </row>
        <row r="170">
          <cell r="AI170">
            <v>507</v>
          </cell>
        </row>
        <row r="171">
          <cell r="AI171">
            <v>5.8</v>
          </cell>
        </row>
        <row r="172">
          <cell r="AI172">
            <v>3486.7</v>
          </cell>
        </row>
        <row r="173">
          <cell r="AI173">
            <v>19.3</v>
          </cell>
        </row>
        <row r="174">
          <cell r="AI174">
            <v>25994.5</v>
          </cell>
        </row>
        <row r="175">
          <cell r="AI175">
            <v>127942.2</v>
          </cell>
        </row>
        <row r="176">
          <cell r="AI176">
            <v>687.1</v>
          </cell>
        </row>
        <row r="177">
          <cell r="AI177">
            <v>64.6</v>
          </cell>
        </row>
        <row r="178">
          <cell r="AI178">
            <v>0</v>
          </cell>
        </row>
        <row r="179">
          <cell r="AI179">
            <v>476.4</v>
          </cell>
        </row>
        <row r="180">
          <cell r="AI180">
            <v>146488.8</v>
          </cell>
        </row>
        <row r="181">
          <cell r="AI181">
            <v>389018.5</v>
          </cell>
        </row>
        <row r="182">
          <cell r="AI182">
            <v>12674.6</v>
          </cell>
        </row>
        <row r="183">
          <cell r="AI183">
            <v>155133.1</v>
          </cell>
        </row>
        <row r="184">
          <cell r="AI184">
            <v>191.1</v>
          </cell>
        </row>
        <row r="185">
          <cell r="AI185">
            <v>1231.3</v>
          </cell>
        </row>
        <row r="186">
          <cell r="AI186">
            <v>250431.3</v>
          </cell>
        </row>
        <row r="187">
          <cell r="AI187">
            <v>180738.4</v>
          </cell>
        </row>
      </sheetData>
      <sheetData sheetId="2">
        <row r="168">
          <cell r="AI168">
            <v>47731</v>
          </cell>
        </row>
        <row r="169">
          <cell r="AI169">
            <v>67172.5</v>
          </cell>
        </row>
        <row r="170">
          <cell r="AI170">
            <v>885583.4</v>
          </cell>
        </row>
        <row r="171">
          <cell r="AI171">
            <v>110446.1</v>
          </cell>
        </row>
        <row r="172">
          <cell r="AI172">
            <v>304314.2</v>
          </cell>
        </row>
        <row r="173">
          <cell r="AI173">
            <v>704032.5</v>
          </cell>
        </row>
        <row r="174">
          <cell r="AI174">
            <v>109535.7</v>
          </cell>
        </row>
        <row r="175">
          <cell r="AI175">
            <v>16174</v>
          </cell>
        </row>
        <row r="176">
          <cell r="AI176">
            <v>1789484.5</v>
          </cell>
        </row>
        <row r="177">
          <cell r="AI177">
            <v>807224.2</v>
          </cell>
        </row>
        <row r="178">
          <cell r="AI178">
            <v>9191.8</v>
          </cell>
        </row>
        <row r="179">
          <cell r="AI179">
            <v>394994.2</v>
          </cell>
        </row>
        <row r="180">
          <cell r="AI180">
            <v>261129.4</v>
          </cell>
        </row>
        <row r="181">
          <cell r="AI181">
            <v>1665423.6</v>
          </cell>
        </row>
        <row r="182">
          <cell r="AI182">
            <v>438090.6</v>
          </cell>
        </row>
        <row r="183">
          <cell r="AI183">
            <v>531880.5</v>
          </cell>
        </row>
        <row r="184">
          <cell r="AI184">
            <v>356061.1</v>
          </cell>
        </row>
        <row r="185">
          <cell r="AI185">
            <v>228063.4</v>
          </cell>
        </row>
        <row r="186">
          <cell r="AI186">
            <v>200669.2</v>
          </cell>
        </row>
        <row r="187">
          <cell r="AI187">
            <v>21276</v>
          </cell>
        </row>
      </sheetData>
      <sheetData sheetId="3">
        <row r="168">
          <cell r="AI168">
            <v>2769196.1</v>
          </cell>
        </row>
        <row r="169">
          <cell r="AI169">
            <v>398947.9</v>
          </cell>
        </row>
        <row r="170">
          <cell r="AI170">
            <v>494762.3</v>
          </cell>
        </row>
        <row r="171">
          <cell r="AI171">
            <v>271781.8</v>
          </cell>
        </row>
        <row r="172">
          <cell r="AI172">
            <v>115263</v>
          </cell>
        </row>
        <row r="173">
          <cell r="AI173">
            <v>353278.3</v>
          </cell>
        </row>
        <row r="174">
          <cell r="AI174">
            <v>1238123</v>
          </cell>
        </row>
        <row r="175">
          <cell r="AI175">
            <v>30106.7</v>
          </cell>
        </row>
        <row r="176">
          <cell r="AI176">
            <v>498757.4</v>
          </cell>
        </row>
        <row r="177">
          <cell r="AI177">
            <v>196474.6</v>
          </cell>
        </row>
        <row r="178">
          <cell r="AI178">
            <v>1234122.5</v>
          </cell>
        </row>
        <row r="179">
          <cell r="AI179">
            <v>691100.3</v>
          </cell>
        </row>
        <row r="180">
          <cell r="AI180">
            <v>1032481.3</v>
          </cell>
        </row>
        <row r="181">
          <cell r="AI181">
            <v>1125892</v>
          </cell>
        </row>
        <row r="182">
          <cell r="AI182">
            <v>373926.7</v>
          </cell>
        </row>
        <row r="183">
          <cell r="AI183">
            <v>1706806.1</v>
          </cell>
        </row>
        <row r="184">
          <cell r="AI184">
            <v>49162.5</v>
          </cell>
        </row>
        <row r="185">
          <cell r="AI185">
            <v>91342.6</v>
          </cell>
        </row>
        <row r="186">
          <cell r="AI186">
            <v>1187139.2</v>
          </cell>
        </row>
        <row r="187">
          <cell r="AI187">
            <v>13749.3</v>
          </cell>
        </row>
      </sheetData>
      <sheetData sheetId="4">
        <row r="168">
          <cell r="AI168">
            <v>209.9</v>
          </cell>
        </row>
        <row r="169">
          <cell r="AI169">
            <v>5408.5</v>
          </cell>
        </row>
        <row r="170">
          <cell r="AI170">
            <v>3294.5</v>
          </cell>
        </row>
        <row r="171">
          <cell r="AI171">
            <v>4390.4</v>
          </cell>
        </row>
        <row r="172">
          <cell r="AI172">
            <v>988.3</v>
          </cell>
        </row>
        <row r="173">
          <cell r="AI173">
            <v>2395.8</v>
          </cell>
        </row>
        <row r="174">
          <cell r="AI174">
            <v>3143.6</v>
          </cell>
        </row>
        <row r="175">
          <cell r="AI175">
            <v>328.6</v>
          </cell>
        </row>
        <row r="176">
          <cell r="AI176">
            <v>147.3</v>
          </cell>
        </row>
        <row r="177">
          <cell r="AI177">
            <v>276.4</v>
          </cell>
        </row>
        <row r="178">
          <cell r="AI178">
            <v>227.4</v>
          </cell>
        </row>
        <row r="179">
          <cell r="AI179">
            <v>807.3</v>
          </cell>
        </row>
        <row r="180">
          <cell r="AI180">
            <v>3752.2</v>
          </cell>
        </row>
        <row r="181">
          <cell r="AI181">
            <v>18701.9</v>
          </cell>
        </row>
        <row r="182">
          <cell r="AI182">
            <v>1502.9</v>
          </cell>
        </row>
        <row r="183">
          <cell r="AI183">
            <v>1170.9</v>
          </cell>
        </row>
        <row r="184">
          <cell r="AI184">
            <v>403.3</v>
          </cell>
        </row>
        <row r="185">
          <cell r="AI185">
            <v>609.7</v>
          </cell>
        </row>
        <row r="186">
          <cell r="AI186">
            <v>1467.8</v>
          </cell>
        </row>
        <row r="187">
          <cell r="AI187">
            <v>418.2</v>
          </cell>
        </row>
      </sheetData>
      <sheetData sheetId="5">
        <row r="168">
          <cell r="AI168">
            <v>2045.6</v>
          </cell>
        </row>
        <row r="169">
          <cell r="AI169">
            <v>6174.8</v>
          </cell>
        </row>
        <row r="170">
          <cell r="AI170">
            <v>23657.7</v>
          </cell>
        </row>
        <row r="171">
          <cell r="AI171">
            <v>3194</v>
          </cell>
        </row>
        <row r="172">
          <cell r="AI172">
            <v>6784.9</v>
          </cell>
        </row>
        <row r="173">
          <cell r="AI173">
            <v>16647.3</v>
          </cell>
        </row>
        <row r="174">
          <cell r="AI174">
            <v>5465.6</v>
          </cell>
        </row>
        <row r="175">
          <cell r="AI175">
            <v>300.7</v>
          </cell>
        </row>
        <row r="176">
          <cell r="AI176">
            <v>17801.9</v>
          </cell>
        </row>
        <row r="177">
          <cell r="AI177">
            <v>6483.1</v>
          </cell>
        </row>
        <row r="178">
          <cell r="AI178">
            <v>597</v>
          </cell>
        </row>
        <row r="179">
          <cell r="AI179">
            <v>35660.7</v>
          </cell>
        </row>
        <row r="180">
          <cell r="AI180">
            <v>12086.3</v>
          </cell>
        </row>
        <row r="181">
          <cell r="AI181">
            <v>26527.9</v>
          </cell>
        </row>
        <row r="182">
          <cell r="AI182">
            <v>9617.1</v>
          </cell>
        </row>
        <row r="183">
          <cell r="AI183">
            <v>6707.6</v>
          </cell>
        </row>
        <row r="184">
          <cell r="AI184">
            <v>3675</v>
          </cell>
        </row>
        <row r="185">
          <cell r="AI185">
            <v>24562.5</v>
          </cell>
        </row>
        <row r="186">
          <cell r="AI186">
            <v>7031.1</v>
          </cell>
        </row>
        <row r="187">
          <cell r="AI187">
            <v>505.3</v>
          </cell>
        </row>
      </sheetData>
      <sheetData sheetId="6">
        <row r="168">
          <cell r="AI168">
            <v>34167.1</v>
          </cell>
        </row>
        <row r="169">
          <cell r="AI169">
            <v>428.4</v>
          </cell>
        </row>
        <row r="170">
          <cell r="AI170">
            <v>548.7</v>
          </cell>
        </row>
        <row r="171">
          <cell r="AI171">
            <v>176.7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32349.8</v>
          </cell>
        </row>
        <row r="175">
          <cell r="AI175">
            <v>5473.9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1389.6</v>
          </cell>
        </row>
        <row r="179">
          <cell r="AI179">
            <v>0</v>
          </cell>
        </row>
        <row r="180">
          <cell r="AI180">
            <v>2637.2</v>
          </cell>
        </row>
        <row r="181">
          <cell r="AI181">
            <v>24428.4</v>
          </cell>
        </row>
        <row r="182">
          <cell r="AI182">
            <v>287.3</v>
          </cell>
        </row>
        <row r="183">
          <cell r="AI183">
            <v>18404.8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135808.3</v>
          </cell>
        </row>
        <row r="187">
          <cell r="AI187">
            <v>9235</v>
          </cell>
        </row>
      </sheetData>
      <sheetData sheetId="7">
        <row r="168">
          <cell r="AI168">
            <v>20239</v>
          </cell>
        </row>
        <row r="169">
          <cell r="AI169">
            <v>64473.5</v>
          </cell>
        </row>
        <row r="170">
          <cell r="AI170">
            <v>26533.4</v>
          </cell>
        </row>
        <row r="171">
          <cell r="AI171">
            <v>10816.5</v>
          </cell>
        </row>
        <row r="172">
          <cell r="AI172">
            <v>2922.9</v>
          </cell>
        </row>
        <row r="173">
          <cell r="AI173">
            <v>5402.8</v>
          </cell>
        </row>
        <row r="174">
          <cell r="AI174">
            <v>29634.1</v>
          </cell>
        </row>
        <row r="175">
          <cell r="AI175">
            <v>2416.1</v>
          </cell>
        </row>
        <row r="176">
          <cell r="AI176">
            <v>18887.1</v>
          </cell>
        </row>
        <row r="177">
          <cell r="AI177">
            <v>24931.9</v>
          </cell>
        </row>
        <row r="178">
          <cell r="AI178">
            <v>2037.6</v>
          </cell>
        </row>
        <row r="179">
          <cell r="AI179">
            <v>214655.2</v>
          </cell>
        </row>
        <row r="180">
          <cell r="AI180">
            <v>151941.9</v>
          </cell>
        </row>
        <row r="181">
          <cell r="AI181">
            <v>64983.9</v>
          </cell>
        </row>
        <row r="182">
          <cell r="AI182">
            <v>3989.4</v>
          </cell>
        </row>
        <row r="183">
          <cell r="AI183">
            <v>51178.2</v>
          </cell>
        </row>
        <row r="184">
          <cell r="AI184">
            <v>2395</v>
          </cell>
        </row>
        <row r="185">
          <cell r="AI185">
            <v>20744.5</v>
          </cell>
        </row>
        <row r="186">
          <cell r="AI186">
            <v>51026</v>
          </cell>
        </row>
        <row r="187">
          <cell r="AI187">
            <v>2447.4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"/>
    </sheetNames>
    <sheetDataSet>
      <sheetData sheetId="1">
        <row r="8">
          <cell r="F8">
            <v>1680</v>
          </cell>
          <cell r="H8">
            <v>7896</v>
          </cell>
        </row>
        <row r="9">
          <cell r="F9">
            <v>317700</v>
          </cell>
          <cell r="H9">
            <v>2079250</v>
          </cell>
        </row>
        <row r="10">
          <cell r="F10">
            <v>2130</v>
          </cell>
          <cell r="H10">
            <v>10279</v>
          </cell>
        </row>
        <row r="13">
          <cell r="F13">
            <v>186800</v>
          </cell>
          <cell r="H13">
            <v>1028390</v>
          </cell>
        </row>
        <row r="14">
          <cell r="F14">
            <v>11100</v>
          </cell>
          <cell r="H14">
            <v>40270</v>
          </cell>
        </row>
        <row r="15">
          <cell r="F15">
            <v>27400</v>
          </cell>
          <cell r="H15">
            <v>129280</v>
          </cell>
        </row>
        <row r="18">
          <cell r="F18">
            <v>55800</v>
          </cell>
          <cell r="H18">
            <v>434740</v>
          </cell>
        </row>
        <row r="19">
          <cell r="F19">
            <v>800</v>
          </cell>
          <cell r="H19">
            <v>3600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Récolte_N-1"/>
      <sheetName val="Récolte_N-1 dép22"/>
      <sheetName val="Récolte_N-1 dép29"/>
      <sheetName val="Récolte_N-1 dép35"/>
      <sheetName val="Récolte_N-1 dép56"/>
      <sheetName val="Récolte_N dep 22"/>
      <sheetName val="Récolte_N dep 29"/>
      <sheetName val="Récolte_N dep 35"/>
      <sheetName val="Récolte_N dep 56"/>
      <sheetName val="Récolte_N+1 dép 22"/>
      <sheetName val="Récolte_N+1 dép 29"/>
      <sheetName val="Récolte_N+1 dép 35"/>
      <sheetName val="Récolte_N+1 dép 56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3062014_bis"/>
    </sheetNames>
    <sheetDataSet>
      <sheetData sheetId="1">
        <row r="9">
          <cell r="F9">
            <v>66300</v>
          </cell>
          <cell r="H9">
            <v>417690</v>
          </cell>
        </row>
        <row r="10">
          <cell r="F10">
            <v>1530</v>
          </cell>
          <cell r="H10">
            <v>8109</v>
          </cell>
        </row>
        <row r="13">
          <cell r="F13">
            <v>30000</v>
          </cell>
          <cell r="H13">
            <v>164670</v>
          </cell>
        </row>
        <row r="14">
          <cell r="F14">
            <v>1550</v>
          </cell>
          <cell r="H14">
            <v>6200</v>
          </cell>
        </row>
        <row r="15">
          <cell r="F15">
            <v>6150</v>
          </cell>
          <cell r="H15">
            <v>33210</v>
          </cell>
        </row>
        <row r="18">
          <cell r="F18">
            <v>31500</v>
          </cell>
          <cell r="H18">
            <v>252000</v>
          </cell>
        </row>
        <row r="19">
          <cell r="F19">
            <v>60</v>
          </cell>
          <cell r="H19">
            <v>300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BLE TENDRE"/>
      <sheetName val="ORGES"/>
      <sheetName val="MAÏS"/>
      <sheetName val="AVOINE"/>
      <sheetName val="SEIGLE"/>
      <sheetName val="BLE DUR"/>
      <sheetName val="TRITICALE"/>
      <sheetName val="POIS"/>
      <sheetName val="FEVES ET FEVEROLLES"/>
      <sheetName val="COLZA"/>
      <sheetName val="TOURNESOL"/>
      <sheetName val="CALVADOS"/>
      <sheetName val="MANCHE"/>
      <sheetName val="ORNE "/>
      <sheetName val="BASSE-NORMANDIE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omenclatures"/>
      <sheetName val="Récolte_N+1"/>
      <sheetName val="Feuille4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4062014"/>
    </sheetNames>
    <sheetDataSet>
      <sheetData sheetId="1">
        <row r="9">
          <cell r="F9">
            <v>283000</v>
          </cell>
          <cell r="H9">
            <v>2520000</v>
          </cell>
        </row>
        <row r="10">
          <cell r="F10">
            <v>100</v>
          </cell>
          <cell r="H10">
            <v>760</v>
          </cell>
        </row>
        <row r="13">
          <cell r="F13">
            <v>49500</v>
          </cell>
          <cell r="H13">
            <v>399300</v>
          </cell>
        </row>
        <row r="14">
          <cell r="F14">
            <v>3800</v>
          </cell>
          <cell r="H14">
            <v>24700</v>
          </cell>
        </row>
        <row r="15">
          <cell r="F15">
            <v>1120</v>
          </cell>
          <cell r="H15">
            <v>8400</v>
          </cell>
        </row>
        <row r="18">
          <cell r="F18">
            <v>20000</v>
          </cell>
          <cell r="H18">
            <v>186000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1995</v>
          </cell>
          <cell r="H8">
            <v>9695</v>
          </cell>
          <cell r="I8">
            <v>2900</v>
          </cell>
        </row>
        <row r="9">
          <cell r="F9">
            <v>98650</v>
          </cell>
          <cell r="H9">
            <v>510400</v>
          </cell>
          <cell r="I9">
            <v>440500</v>
          </cell>
        </row>
        <row r="10">
          <cell r="F10">
            <v>350</v>
          </cell>
          <cell r="H10">
            <v>1575</v>
          </cell>
          <cell r="I10">
            <v>245</v>
          </cell>
        </row>
        <row r="11">
          <cell r="F11">
            <v>15750</v>
          </cell>
          <cell r="H11">
            <v>89615</v>
          </cell>
        </row>
        <row r="12">
          <cell r="F12">
            <v>2525</v>
          </cell>
          <cell r="H12">
            <v>13995</v>
          </cell>
        </row>
        <row r="13">
          <cell r="F13">
            <v>18275</v>
          </cell>
          <cell r="H13">
            <v>103610</v>
          </cell>
          <cell r="I13">
            <v>53250</v>
          </cell>
        </row>
        <row r="14">
          <cell r="F14">
            <v>2045</v>
          </cell>
          <cell r="H14">
            <v>9050</v>
          </cell>
          <cell r="I14">
            <v>2200</v>
          </cell>
        </row>
        <row r="15">
          <cell r="F15">
            <v>17320</v>
          </cell>
          <cell r="H15">
            <v>86450</v>
          </cell>
          <cell r="I15">
            <v>21900</v>
          </cell>
        </row>
        <row r="18">
          <cell r="F18">
            <v>330175</v>
          </cell>
          <cell r="H18">
            <v>3390550</v>
          </cell>
          <cell r="I18">
            <v>3132850</v>
          </cell>
        </row>
        <row r="19">
          <cell r="F19">
            <v>7575</v>
          </cell>
          <cell r="H19">
            <v>48025</v>
          </cell>
          <cell r="I19">
            <v>36450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138250</v>
          </cell>
          <cell r="H9">
            <v>864745</v>
          </cell>
          <cell r="I9">
            <v>612000</v>
          </cell>
        </row>
        <row r="10">
          <cell r="F10">
            <v>5510</v>
          </cell>
          <cell r="H10">
            <v>24424</v>
          </cell>
          <cell r="I10">
            <v>5500</v>
          </cell>
        </row>
        <row r="11">
          <cell r="F11">
            <v>33670</v>
          </cell>
          <cell r="H11">
            <v>198991</v>
          </cell>
        </row>
        <row r="12">
          <cell r="F12">
            <v>4050</v>
          </cell>
          <cell r="H12">
            <v>15164</v>
          </cell>
        </row>
        <row r="13">
          <cell r="F13">
            <v>37720</v>
          </cell>
          <cell r="H13">
            <v>214155</v>
          </cell>
          <cell r="I13">
            <v>79000</v>
          </cell>
        </row>
        <row r="14">
          <cell r="F14">
            <v>5650</v>
          </cell>
          <cell r="H14">
            <v>21176</v>
          </cell>
          <cell r="I14">
            <v>7500</v>
          </cell>
        </row>
        <row r="15">
          <cell r="F15">
            <v>72700</v>
          </cell>
          <cell r="H15">
            <v>370890</v>
          </cell>
          <cell r="I15">
            <v>70000</v>
          </cell>
        </row>
        <row r="18">
          <cell r="F18">
            <v>59150</v>
          </cell>
          <cell r="H18">
            <v>593100</v>
          </cell>
          <cell r="I18">
            <v>460000</v>
          </cell>
        </row>
        <row r="19">
          <cell r="F19">
            <v>510</v>
          </cell>
          <cell r="H19">
            <v>2980</v>
          </cell>
          <cell r="I19">
            <v>500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1680</v>
          </cell>
          <cell r="H8">
            <v>7896</v>
          </cell>
          <cell r="I8">
            <v>1000</v>
          </cell>
        </row>
        <row r="9">
          <cell r="F9">
            <v>301100</v>
          </cell>
          <cell r="H9">
            <v>1868910</v>
          </cell>
          <cell r="I9">
            <v>1800000</v>
          </cell>
        </row>
        <row r="10">
          <cell r="F10">
            <v>1470</v>
          </cell>
          <cell r="H10">
            <v>6762</v>
          </cell>
          <cell r="I10">
            <v>3900</v>
          </cell>
        </row>
        <row r="11">
          <cell r="F11">
            <v>140400</v>
          </cell>
          <cell r="H11">
            <v>900940</v>
          </cell>
        </row>
        <row r="12">
          <cell r="F12">
            <v>52000</v>
          </cell>
          <cell r="H12">
            <v>240420</v>
          </cell>
        </row>
        <row r="13">
          <cell r="F13">
            <v>192400</v>
          </cell>
          <cell r="H13">
            <v>1141360</v>
          </cell>
          <cell r="I13">
            <v>1020000</v>
          </cell>
        </row>
        <row r="14">
          <cell r="F14">
            <v>13300</v>
          </cell>
          <cell r="H14">
            <v>49220</v>
          </cell>
          <cell r="I14">
            <v>25000</v>
          </cell>
        </row>
        <row r="15">
          <cell r="F15">
            <v>26300</v>
          </cell>
          <cell r="H15">
            <v>115570</v>
          </cell>
          <cell r="I15">
            <v>30000</v>
          </cell>
        </row>
        <row r="18">
          <cell r="F18">
            <v>57700</v>
          </cell>
          <cell r="H18">
            <v>621280</v>
          </cell>
          <cell r="I18">
            <v>580000</v>
          </cell>
        </row>
        <row r="19">
          <cell r="F19">
            <v>750</v>
          </cell>
          <cell r="H19">
            <v>3375</v>
          </cell>
          <cell r="I19">
            <v>800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62300</v>
          </cell>
          <cell r="H9">
            <v>423640</v>
          </cell>
          <cell r="I9">
            <v>390000</v>
          </cell>
        </row>
        <row r="10">
          <cell r="F10">
            <v>1370</v>
          </cell>
          <cell r="H10">
            <v>7261</v>
          </cell>
          <cell r="I10">
            <v>5500</v>
          </cell>
        </row>
        <row r="11">
          <cell r="F11">
            <v>26250</v>
          </cell>
          <cell r="H11">
            <v>175875</v>
          </cell>
        </row>
        <row r="12">
          <cell r="F12">
            <v>5070</v>
          </cell>
          <cell r="H12">
            <v>22815</v>
          </cell>
        </row>
        <row r="13">
          <cell r="F13">
            <v>31320</v>
          </cell>
          <cell r="H13">
            <v>198690</v>
          </cell>
          <cell r="I13">
            <v>121000</v>
          </cell>
        </row>
        <row r="14">
          <cell r="F14">
            <v>1920</v>
          </cell>
          <cell r="H14">
            <v>7680</v>
          </cell>
          <cell r="I14">
            <v>3210</v>
          </cell>
        </row>
        <row r="15">
          <cell r="F15">
            <v>5680</v>
          </cell>
          <cell r="H15">
            <v>22720</v>
          </cell>
          <cell r="I15">
            <v>13000</v>
          </cell>
        </row>
        <row r="18">
          <cell r="F18">
            <v>33000</v>
          </cell>
          <cell r="H18">
            <v>346500</v>
          </cell>
          <cell r="I18">
            <v>305000</v>
          </cell>
        </row>
        <row r="19">
          <cell r="F19">
            <v>50</v>
          </cell>
          <cell r="H19">
            <v>250</v>
          </cell>
          <cell r="I19">
            <v>230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295500</v>
          </cell>
          <cell r="H9">
            <v>2600400</v>
          </cell>
          <cell r="I9">
            <v>2540000</v>
          </cell>
        </row>
        <row r="10">
          <cell r="F10">
            <v>100</v>
          </cell>
          <cell r="H10">
            <v>700</v>
          </cell>
          <cell r="I10">
            <v>1000</v>
          </cell>
        </row>
        <row r="11">
          <cell r="F11">
            <v>39000</v>
          </cell>
          <cell r="H11">
            <v>335400</v>
          </cell>
        </row>
        <row r="12">
          <cell r="F12">
            <v>9000</v>
          </cell>
          <cell r="H12">
            <v>70200</v>
          </cell>
        </row>
        <row r="13">
          <cell r="F13">
            <v>48000</v>
          </cell>
          <cell r="H13">
            <v>405600</v>
          </cell>
          <cell r="I13">
            <v>345000</v>
          </cell>
        </row>
        <row r="14">
          <cell r="F14">
            <v>3000</v>
          </cell>
          <cell r="H14">
            <v>16500</v>
          </cell>
          <cell r="I14">
            <v>8000</v>
          </cell>
        </row>
        <row r="15">
          <cell r="F15">
            <v>1250</v>
          </cell>
          <cell r="H15">
            <v>8875</v>
          </cell>
          <cell r="I15">
            <v>3400</v>
          </cell>
        </row>
        <row r="18">
          <cell r="F18">
            <v>18000</v>
          </cell>
          <cell r="H18">
            <v>185400</v>
          </cell>
          <cell r="I18">
            <v>185400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100</v>
          </cell>
          <cell r="H8">
            <v>600</v>
          </cell>
          <cell r="I8">
            <v>400</v>
          </cell>
        </row>
        <row r="9">
          <cell r="F9">
            <v>552400</v>
          </cell>
          <cell r="H9">
            <v>5052000</v>
          </cell>
          <cell r="I9">
            <v>4700000</v>
          </cell>
        </row>
        <row r="10">
          <cell r="F10">
            <v>600</v>
          </cell>
          <cell r="H10">
            <v>3800</v>
          </cell>
          <cell r="I10">
            <v>3000</v>
          </cell>
        </row>
        <row r="11">
          <cell r="F11">
            <v>67000</v>
          </cell>
          <cell r="H11">
            <v>572500</v>
          </cell>
        </row>
        <row r="12">
          <cell r="F12">
            <v>35000</v>
          </cell>
          <cell r="H12">
            <v>255000</v>
          </cell>
        </row>
        <row r="13">
          <cell r="F13">
            <v>102000</v>
          </cell>
          <cell r="H13">
            <v>827500</v>
          </cell>
          <cell r="I13">
            <v>750000</v>
          </cell>
        </row>
        <row r="14">
          <cell r="F14">
            <v>4300</v>
          </cell>
          <cell r="H14">
            <v>26000</v>
          </cell>
          <cell r="I14">
            <v>21000</v>
          </cell>
        </row>
        <row r="15">
          <cell r="F15">
            <v>1700</v>
          </cell>
          <cell r="H15">
            <v>10800</v>
          </cell>
          <cell r="I15">
            <v>6000</v>
          </cell>
        </row>
        <row r="18">
          <cell r="F18">
            <v>42700</v>
          </cell>
          <cell r="H18">
            <v>428000</v>
          </cell>
          <cell r="I18">
            <v>406000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7345</v>
          </cell>
          <cell r="H8">
            <v>34550</v>
          </cell>
          <cell r="I8">
            <v>28000</v>
          </cell>
        </row>
        <row r="9">
          <cell r="F9">
            <v>105800</v>
          </cell>
          <cell r="H9">
            <v>628300</v>
          </cell>
          <cell r="I9">
            <v>560000</v>
          </cell>
        </row>
        <row r="10">
          <cell r="F10">
            <v>3125</v>
          </cell>
          <cell r="H10">
            <v>13050</v>
          </cell>
          <cell r="I10">
            <v>3500</v>
          </cell>
        </row>
        <row r="11">
          <cell r="F11">
            <v>35490</v>
          </cell>
          <cell r="H11">
            <v>202300</v>
          </cell>
        </row>
        <row r="12">
          <cell r="F12">
            <v>3260</v>
          </cell>
          <cell r="H12">
            <v>12500</v>
          </cell>
        </row>
        <row r="13">
          <cell r="F13">
            <v>38750</v>
          </cell>
          <cell r="H13">
            <v>214800</v>
          </cell>
          <cell r="I13">
            <v>115000</v>
          </cell>
        </row>
        <row r="14">
          <cell r="F14">
            <v>2560</v>
          </cell>
          <cell r="H14">
            <v>8970</v>
          </cell>
          <cell r="I14">
            <v>5900</v>
          </cell>
        </row>
        <row r="15">
          <cell r="F15">
            <v>20350</v>
          </cell>
          <cell r="H15">
            <v>102100</v>
          </cell>
          <cell r="I15">
            <v>31000</v>
          </cell>
        </row>
        <row r="18">
          <cell r="F18">
            <v>131500</v>
          </cell>
          <cell r="H18">
            <v>1360800</v>
          </cell>
          <cell r="I18">
            <v>1300000</v>
          </cell>
        </row>
        <row r="19">
          <cell r="F19">
            <v>6740</v>
          </cell>
          <cell r="H19">
            <v>47600</v>
          </cell>
          <cell r="I19">
            <v>32500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41200</v>
          </cell>
          <cell r="H8">
            <v>134000</v>
          </cell>
          <cell r="I8">
            <v>130500</v>
          </cell>
        </row>
        <row r="9">
          <cell r="F9">
            <v>10200</v>
          </cell>
          <cell r="H9">
            <v>38600</v>
          </cell>
          <cell r="I9">
            <v>31700</v>
          </cell>
        </row>
        <row r="10">
          <cell r="F10">
            <v>335</v>
          </cell>
          <cell r="H10">
            <v>1025</v>
          </cell>
          <cell r="I10">
            <v>350</v>
          </cell>
        </row>
        <row r="11">
          <cell r="F11">
            <v>8200</v>
          </cell>
          <cell r="H11">
            <v>28000</v>
          </cell>
        </row>
        <row r="12">
          <cell r="F12">
            <v>2750</v>
          </cell>
          <cell r="H12">
            <v>8900</v>
          </cell>
        </row>
        <row r="13">
          <cell r="F13">
            <v>10950</v>
          </cell>
          <cell r="H13">
            <v>36900</v>
          </cell>
          <cell r="I13">
            <v>17000</v>
          </cell>
        </row>
        <row r="14">
          <cell r="F14">
            <v>1500</v>
          </cell>
          <cell r="H14">
            <v>3650</v>
          </cell>
          <cell r="I14">
            <v>350</v>
          </cell>
        </row>
        <row r="15">
          <cell r="F15">
            <v>3250</v>
          </cell>
          <cell r="H15">
            <v>13450</v>
          </cell>
          <cell r="I15">
            <v>2450</v>
          </cell>
        </row>
        <row r="18">
          <cell r="F18">
            <v>5350</v>
          </cell>
          <cell r="H18">
            <v>42500</v>
          </cell>
          <cell r="I18">
            <v>31700</v>
          </cell>
        </row>
        <row r="19">
          <cell r="F19">
            <v>2150</v>
          </cell>
          <cell r="H19">
            <v>10900</v>
          </cell>
          <cell r="I19">
            <v>5500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780</v>
          </cell>
          <cell r="H8">
            <v>4430</v>
          </cell>
          <cell r="I8">
            <v>2300</v>
          </cell>
        </row>
        <row r="9">
          <cell r="F9">
            <v>391880</v>
          </cell>
          <cell r="H9">
            <v>3343000</v>
          </cell>
          <cell r="I9">
            <v>3167000</v>
          </cell>
        </row>
        <row r="10">
          <cell r="F10">
            <v>280</v>
          </cell>
          <cell r="H10">
            <v>1270</v>
          </cell>
          <cell r="I10">
            <v>1205</v>
          </cell>
        </row>
        <row r="11">
          <cell r="F11">
            <v>112200</v>
          </cell>
          <cell r="H11">
            <v>820000</v>
          </cell>
        </row>
        <row r="12">
          <cell r="F12">
            <v>168600</v>
          </cell>
          <cell r="H12">
            <v>1143000</v>
          </cell>
        </row>
        <row r="13">
          <cell r="F13">
            <v>280800</v>
          </cell>
          <cell r="H13">
            <v>1963700</v>
          </cell>
          <cell r="I13">
            <v>1893600</v>
          </cell>
        </row>
        <row r="14">
          <cell r="F14">
            <v>6140</v>
          </cell>
          <cell r="H14">
            <v>30500</v>
          </cell>
          <cell r="I14">
            <v>23500</v>
          </cell>
        </row>
        <row r="15">
          <cell r="F15">
            <v>5780</v>
          </cell>
          <cell r="H15">
            <v>36600</v>
          </cell>
          <cell r="I15">
            <v>21750</v>
          </cell>
        </row>
        <row r="18">
          <cell r="F18">
            <v>53230</v>
          </cell>
          <cell r="H18">
            <v>529140</v>
          </cell>
          <cell r="I18">
            <v>518000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4062014"/>
    </sheetNames>
    <sheetDataSet>
      <sheetData sheetId="1">
        <row r="8">
          <cell r="F8">
            <v>100</v>
          </cell>
          <cell r="H8">
            <v>600</v>
          </cell>
        </row>
        <row r="9">
          <cell r="F9">
            <v>546000</v>
          </cell>
          <cell r="H9">
            <v>4956960</v>
          </cell>
        </row>
        <row r="10">
          <cell r="F10">
            <v>580</v>
          </cell>
          <cell r="H10">
            <v>3760</v>
          </cell>
        </row>
        <row r="13">
          <cell r="F13">
            <v>96200</v>
          </cell>
          <cell r="H13">
            <v>749300</v>
          </cell>
        </row>
        <row r="14">
          <cell r="F14">
            <v>4000</v>
          </cell>
          <cell r="H14">
            <v>24800</v>
          </cell>
        </row>
        <row r="15">
          <cell r="F15">
            <v>1700</v>
          </cell>
          <cell r="H15">
            <v>10800</v>
          </cell>
        </row>
        <row r="18">
          <cell r="F18">
            <v>54300</v>
          </cell>
          <cell r="H18">
            <v>490300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9">
          <cell r="F9">
            <v>211100</v>
          </cell>
          <cell r="H9">
            <v>1426000</v>
          </cell>
          <cell r="I9">
            <v>1300000</v>
          </cell>
        </row>
        <row r="10">
          <cell r="F10">
            <v>430</v>
          </cell>
          <cell r="H10">
            <v>1900</v>
          </cell>
          <cell r="I10">
            <v>1000</v>
          </cell>
        </row>
        <row r="11">
          <cell r="F11">
            <v>100200</v>
          </cell>
          <cell r="H11">
            <v>680000</v>
          </cell>
        </row>
        <row r="12">
          <cell r="F12">
            <v>71800</v>
          </cell>
          <cell r="H12">
            <v>360000</v>
          </cell>
        </row>
        <row r="13">
          <cell r="F13">
            <v>172000</v>
          </cell>
          <cell r="H13">
            <v>1040000</v>
          </cell>
          <cell r="I13">
            <v>890000</v>
          </cell>
        </row>
        <row r="14">
          <cell r="F14">
            <v>5190</v>
          </cell>
          <cell r="H14">
            <v>20500</v>
          </cell>
          <cell r="I14">
            <v>7000</v>
          </cell>
        </row>
        <row r="15">
          <cell r="F15">
            <v>11300</v>
          </cell>
          <cell r="H15">
            <v>61000</v>
          </cell>
          <cell r="I15">
            <v>25000</v>
          </cell>
        </row>
        <row r="18">
          <cell r="F18">
            <v>23000</v>
          </cell>
          <cell r="H18">
            <v>220000</v>
          </cell>
          <cell r="I18">
            <v>215000</v>
          </cell>
        </row>
        <row r="19">
          <cell r="F19">
            <v>540</v>
          </cell>
          <cell r="H19">
            <v>2500</v>
          </cell>
          <cell r="I19">
            <v>1000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44500</v>
          </cell>
          <cell r="H9">
            <v>342000</v>
          </cell>
          <cell r="I9">
            <v>325000</v>
          </cell>
        </row>
        <row r="10">
          <cell r="F10">
            <v>180</v>
          </cell>
          <cell r="H10">
            <v>800</v>
          </cell>
          <cell r="I10">
            <v>300</v>
          </cell>
        </row>
        <row r="11">
          <cell r="F11">
            <v>3600</v>
          </cell>
          <cell r="H11">
            <v>24000</v>
          </cell>
        </row>
        <row r="12">
          <cell r="F12">
            <v>1100</v>
          </cell>
          <cell r="H12">
            <v>5000</v>
          </cell>
        </row>
        <row r="13">
          <cell r="F13">
            <v>4700</v>
          </cell>
          <cell r="H13">
            <v>29000</v>
          </cell>
          <cell r="I13">
            <v>10300</v>
          </cell>
        </row>
        <row r="14">
          <cell r="F14">
            <v>720</v>
          </cell>
          <cell r="H14">
            <v>3000</v>
          </cell>
          <cell r="I14">
            <v>700</v>
          </cell>
        </row>
        <row r="15">
          <cell r="F15">
            <v>1700</v>
          </cell>
          <cell r="H15">
            <v>9000</v>
          </cell>
          <cell r="I15">
            <v>2100</v>
          </cell>
        </row>
        <row r="18">
          <cell r="F18">
            <v>136000</v>
          </cell>
          <cell r="H18">
            <v>1570000</v>
          </cell>
          <cell r="I18">
            <v>1540000</v>
          </cell>
        </row>
        <row r="19">
          <cell r="F19">
            <v>350</v>
          </cell>
          <cell r="H19">
            <v>3150</v>
          </cell>
          <cell r="I19">
            <v>2300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0</v>
          </cell>
        </row>
        <row r="9">
          <cell r="F9">
            <v>298307</v>
          </cell>
          <cell r="H9">
            <v>2241329</v>
          </cell>
          <cell r="I9">
            <v>1803350</v>
          </cell>
        </row>
        <row r="10">
          <cell r="F10">
            <v>300</v>
          </cell>
          <cell r="H10">
            <v>1370.5</v>
          </cell>
          <cell r="I10">
            <v>812</v>
          </cell>
        </row>
        <row r="11">
          <cell r="F11">
            <v>67464</v>
          </cell>
          <cell r="H11">
            <v>493620.8</v>
          </cell>
        </row>
        <row r="12">
          <cell r="F12">
            <v>6457</v>
          </cell>
          <cell r="H12">
            <v>46064.3</v>
          </cell>
        </row>
        <row r="13">
          <cell r="F13">
            <v>73921</v>
          </cell>
          <cell r="H13">
            <v>539685.1</v>
          </cell>
          <cell r="I13">
            <v>399760</v>
          </cell>
        </row>
        <row r="14">
          <cell r="F14">
            <v>10860</v>
          </cell>
          <cell r="H14">
            <v>59729.6</v>
          </cell>
          <cell r="I14">
            <v>35694</v>
          </cell>
        </row>
        <row r="15">
          <cell r="F15">
            <v>45092</v>
          </cell>
          <cell r="H15">
            <v>292469</v>
          </cell>
          <cell r="I15">
            <v>214835</v>
          </cell>
        </row>
        <row r="18">
          <cell r="F18">
            <v>89817</v>
          </cell>
          <cell r="H18">
            <v>821548</v>
          </cell>
          <cell r="I18">
            <v>700330</v>
          </cell>
        </row>
        <row r="19">
          <cell r="F19">
            <v>175</v>
          </cell>
          <cell r="H19">
            <v>1050</v>
          </cell>
          <cell r="I19">
            <v>0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24845</v>
          </cell>
          <cell r="H8">
            <v>166350</v>
          </cell>
          <cell r="I8">
            <v>163500</v>
          </cell>
        </row>
        <row r="9">
          <cell r="F9">
            <v>394690</v>
          </cell>
          <cell r="H9">
            <v>2870285</v>
          </cell>
          <cell r="I9">
            <v>2450000</v>
          </cell>
        </row>
        <row r="10">
          <cell r="F10">
            <v>1175</v>
          </cell>
          <cell r="H10">
            <v>6500</v>
          </cell>
          <cell r="I10">
            <v>4100</v>
          </cell>
        </row>
        <row r="11">
          <cell r="F11">
            <v>58390</v>
          </cell>
          <cell r="H11">
            <v>406485</v>
          </cell>
        </row>
        <row r="12">
          <cell r="F12">
            <v>6120</v>
          </cell>
          <cell r="H12">
            <v>35320</v>
          </cell>
        </row>
        <row r="13">
          <cell r="F13">
            <v>64510</v>
          </cell>
          <cell r="H13">
            <v>441815</v>
          </cell>
          <cell r="I13">
            <v>290000</v>
          </cell>
        </row>
        <row r="14">
          <cell r="F14">
            <v>5235</v>
          </cell>
          <cell r="H14">
            <v>28600</v>
          </cell>
          <cell r="I14">
            <v>12900</v>
          </cell>
        </row>
        <row r="15">
          <cell r="F15">
            <v>55785</v>
          </cell>
          <cell r="H15">
            <v>317530</v>
          </cell>
          <cell r="I15">
            <v>170000</v>
          </cell>
        </row>
        <row r="18">
          <cell r="F18">
            <v>144700</v>
          </cell>
          <cell r="H18">
            <v>1402930</v>
          </cell>
          <cell r="I18">
            <v>1210000</v>
          </cell>
        </row>
        <row r="19">
          <cell r="F19">
            <v>1635</v>
          </cell>
          <cell r="H19">
            <v>10120</v>
          </cell>
          <cell r="I19">
            <v>3200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66500</v>
          </cell>
          <cell r="H8">
            <v>459000</v>
          </cell>
          <cell r="I8">
            <v>456000</v>
          </cell>
        </row>
        <row r="9">
          <cell r="F9">
            <v>677800</v>
          </cell>
          <cell r="H9">
            <v>5053000</v>
          </cell>
          <cell r="I9">
            <v>4800000</v>
          </cell>
        </row>
        <row r="10">
          <cell r="F10">
            <v>6800</v>
          </cell>
          <cell r="H10">
            <v>40000</v>
          </cell>
          <cell r="I10">
            <v>24000</v>
          </cell>
        </row>
        <row r="11">
          <cell r="F11">
            <v>203800</v>
          </cell>
          <cell r="H11">
            <v>1470000</v>
          </cell>
        </row>
        <row r="12">
          <cell r="F12">
            <v>84100</v>
          </cell>
          <cell r="H12">
            <v>532000</v>
          </cell>
        </row>
        <row r="13">
          <cell r="F13">
            <v>287900</v>
          </cell>
          <cell r="H13">
            <v>2002000</v>
          </cell>
          <cell r="I13">
            <v>1905000</v>
          </cell>
        </row>
        <row r="14">
          <cell r="F14">
            <v>11100</v>
          </cell>
          <cell r="H14">
            <v>55000</v>
          </cell>
          <cell r="I14">
            <v>31000</v>
          </cell>
        </row>
        <row r="15">
          <cell r="F15">
            <v>26300</v>
          </cell>
          <cell r="H15">
            <v>139000</v>
          </cell>
          <cell r="I15">
            <v>69000</v>
          </cell>
        </row>
        <row r="18">
          <cell r="F18">
            <v>164300</v>
          </cell>
          <cell r="H18">
            <v>1700000</v>
          </cell>
          <cell r="I18">
            <v>1470000</v>
          </cell>
        </row>
        <row r="19">
          <cell r="F19">
            <v>7500</v>
          </cell>
          <cell r="H19">
            <v>45000</v>
          </cell>
          <cell r="I19">
            <v>29000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  <sheetName val="commentaires"/>
    </sheetNames>
    <sheetDataSet>
      <sheetData sheetId="0">
        <row r="8">
          <cell r="F8">
            <v>2470</v>
          </cell>
          <cell r="H8">
            <v>17290</v>
          </cell>
          <cell r="I8">
            <v>15000</v>
          </cell>
        </row>
        <row r="9">
          <cell r="F9">
            <v>238350</v>
          </cell>
          <cell r="H9">
            <v>2049810</v>
          </cell>
          <cell r="I9">
            <v>1955000</v>
          </cell>
        </row>
        <row r="10">
          <cell r="F10">
            <v>360</v>
          </cell>
          <cell r="H10">
            <v>2340</v>
          </cell>
          <cell r="I10">
            <v>2000</v>
          </cell>
        </row>
        <row r="11">
          <cell r="F11">
            <v>38920</v>
          </cell>
          <cell r="H11">
            <v>311360</v>
          </cell>
        </row>
        <row r="12">
          <cell r="F12">
            <v>35490</v>
          </cell>
          <cell r="H12">
            <v>251979</v>
          </cell>
        </row>
        <row r="13">
          <cell r="F13">
            <v>74410</v>
          </cell>
          <cell r="H13">
            <v>563339</v>
          </cell>
          <cell r="I13">
            <v>530000</v>
          </cell>
        </row>
        <row r="14">
          <cell r="F14">
            <v>2450</v>
          </cell>
          <cell r="H14">
            <v>15925</v>
          </cell>
          <cell r="I14">
            <v>12700</v>
          </cell>
        </row>
        <row r="15">
          <cell r="F15">
            <v>1440</v>
          </cell>
          <cell r="H15">
            <v>9360</v>
          </cell>
          <cell r="I15">
            <v>4400</v>
          </cell>
        </row>
        <row r="18">
          <cell r="F18">
            <v>43170</v>
          </cell>
          <cell r="H18">
            <v>466236</v>
          </cell>
          <cell r="I18">
            <v>400000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26350</v>
          </cell>
          <cell r="H8">
            <v>167185</v>
          </cell>
          <cell r="I8">
            <v>162000</v>
          </cell>
        </row>
        <row r="9">
          <cell r="F9">
            <v>394940</v>
          </cell>
          <cell r="H9">
            <v>2660462</v>
          </cell>
          <cell r="I9">
            <v>2470000</v>
          </cell>
        </row>
        <row r="10">
          <cell r="F10">
            <v>655</v>
          </cell>
          <cell r="H10">
            <v>3275</v>
          </cell>
          <cell r="I10">
            <v>1250</v>
          </cell>
        </row>
        <row r="11">
          <cell r="F11">
            <v>86500</v>
          </cell>
          <cell r="H11">
            <v>549240</v>
          </cell>
        </row>
        <row r="12">
          <cell r="F12">
            <v>22170</v>
          </cell>
          <cell r="H12">
            <v>125187</v>
          </cell>
        </row>
        <row r="13">
          <cell r="F13">
            <v>108670</v>
          </cell>
          <cell r="H13">
            <v>674427</v>
          </cell>
          <cell r="I13">
            <v>560000</v>
          </cell>
        </row>
        <row r="14">
          <cell r="F14">
            <v>5050</v>
          </cell>
          <cell r="H14">
            <v>20887</v>
          </cell>
          <cell r="I14">
            <v>7200</v>
          </cell>
        </row>
        <row r="15">
          <cell r="F15">
            <v>27650</v>
          </cell>
          <cell r="H15">
            <v>142455</v>
          </cell>
          <cell r="I15">
            <v>56500</v>
          </cell>
        </row>
        <row r="18">
          <cell r="F18">
            <v>210460</v>
          </cell>
          <cell r="H18">
            <v>2155124</v>
          </cell>
          <cell r="I18">
            <v>2020000</v>
          </cell>
        </row>
        <row r="19">
          <cell r="F19">
            <v>5420</v>
          </cell>
          <cell r="H19">
            <v>35230</v>
          </cell>
          <cell r="I19">
            <v>19000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</sheetNames>
    <sheetDataSet>
      <sheetData sheetId="1">
        <row r="8">
          <cell r="F8">
            <v>651</v>
          </cell>
          <cell r="H8">
            <v>4036.2</v>
          </cell>
          <cell r="I8">
            <v>210</v>
          </cell>
        </row>
        <row r="9">
          <cell r="F9">
            <v>273660</v>
          </cell>
          <cell r="H9">
            <v>2318447.52</v>
          </cell>
          <cell r="I9">
            <v>2300000</v>
          </cell>
        </row>
        <row r="10">
          <cell r="F10">
            <v>62</v>
          </cell>
          <cell r="H10">
            <v>434</v>
          </cell>
          <cell r="I10">
            <v>430</v>
          </cell>
        </row>
        <row r="11">
          <cell r="F11">
            <v>48902</v>
          </cell>
          <cell r="H11">
            <v>391949.53</v>
          </cell>
        </row>
        <row r="12">
          <cell r="F12">
            <v>5434</v>
          </cell>
          <cell r="H12">
            <v>43553.51</v>
          </cell>
        </row>
        <row r="13">
          <cell r="F13">
            <v>54336</v>
          </cell>
          <cell r="H13">
            <v>435503.04000000004</v>
          </cell>
          <cell r="I13">
            <v>390000</v>
          </cell>
        </row>
        <row r="14">
          <cell r="F14">
            <v>1520</v>
          </cell>
          <cell r="H14">
            <v>8127.44</v>
          </cell>
          <cell r="I14">
            <v>4300</v>
          </cell>
        </row>
        <row r="15">
          <cell r="F15">
            <v>1070</v>
          </cell>
          <cell r="H15">
            <v>5174.5199999999995</v>
          </cell>
          <cell r="I15">
            <v>2600</v>
          </cell>
        </row>
        <row r="18">
          <cell r="F18">
            <v>10139</v>
          </cell>
          <cell r="H18">
            <v>90216.82200000001</v>
          </cell>
          <cell r="I18">
            <v>63000</v>
          </cell>
        </row>
        <row r="19">
          <cell r="F19">
            <v>0</v>
          </cell>
          <cell r="H19">
            <v>0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500</v>
          </cell>
          <cell r="H8">
            <v>2700</v>
          </cell>
          <cell r="I8">
            <v>1600</v>
          </cell>
        </row>
        <row r="9">
          <cell r="F9">
            <v>219000</v>
          </cell>
          <cell r="H9">
            <v>1650930</v>
          </cell>
          <cell r="I9">
            <v>1390000</v>
          </cell>
        </row>
        <row r="10">
          <cell r="F10">
            <v>265</v>
          </cell>
          <cell r="H10">
            <v>1490</v>
          </cell>
          <cell r="I10">
            <v>945</v>
          </cell>
        </row>
        <row r="11">
          <cell r="F11">
            <v>43700</v>
          </cell>
          <cell r="H11">
            <v>312650.25531914894</v>
          </cell>
        </row>
        <row r="12">
          <cell r="F12">
            <v>3300</v>
          </cell>
          <cell r="H12">
            <v>23166</v>
          </cell>
        </row>
        <row r="13">
          <cell r="F13">
            <v>47000</v>
          </cell>
          <cell r="H13">
            <v>335816.25531914894</v>
          </cell>
          <cell r="I13">
            <v>255000</v>
          </cell>
        </row>
        <row r="14">
          <cell r="F14">
            <v>7200</v>
          </cell>
          <cell r="H14">
            <v>43080</v>
          </cell>
          <cell r="I14">
            <v>29000</v>
          </cell>
        </row>
        <row r="15">
          <cell r="F15">
            <v>8600</v>
          </cell>
          <cell r="H15">
            <v>50950</v>
          </cell>
          <cell r="I15">
            <v>24100</v>
          </cell>
        </row>
        <row r="18">
          <cell r="F18">
            <v>16100</v>
          </cell>
          <cell r="H18">
            <v>150000</v>
          </cell>
          <cell r="I18">
            <v>123000</v>
          </cell>
        </row>
        <row r="19">
          <cell r="F19">
            <v>0</v>
          </cell>
          <cell r="H19">
            <v>0</v>
          </cell>
          <cell r="I19">
            <v>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Nomenclatures"/>
      <sheetName val="Récolte_N+1"/>
    </sheetNames>
    <sheetDataSet>
      <sheetData sheetId="0">
        <row r="8">
          <cell r="F8">
            <v>54250</v>
          </cell>
          <cell r="H8">
            <v>281371</v>
          </cell>
          <cell r="I8">
            <v>280000</v>
          </cell>
        </row>
        <row r="9">
          <cell r="F9">
            <v>280080</v>
          </cell>
          <cell r="H9">
            <v>1480770</v>
          </cell>
          <cell r="I9">
            <v>1420000</v>
          </cell>
        </row>
        <row r="10">
          <cell r="F10">
            <v>1155</v>
          </cell>
          <cell r="H10">
            <v>4420</v>
          </cell>
          <cell r="I10">
            <v>2000</v>
          </cell>
        </row>
        <row r="11">
          <cell r="F11">
            <v>88167</v>
          </cell>
          <cell r="H11">
            <v>431289</v>
          </cell>
        </row>
        <row r="12">
          <cell r="F12">
            <v>6620</v>
          </cell>
          <cell r="H12">
            <v>22750</v>
          </cell>
        </row>
        <row r="13">
          <cell r="F13">
            <v>94787</v>
          </cell>
          <cell r="H13">
            <v>454039</v>
          </cell>
          <cell r="I13">
            <v>220000</v>
          </cell>
        </row>
        <row r="14">
          <cell r="F14">
            <v>6560</v>
          </cell>
          <cell r="H14">
            <v>21361</v>
          </cell>
          <cell r="I14">
            <v>7200</v>
          </cell>
        </row>
        <row r="15">
          <cell r="F15">
            <v>46656</v>
          </cell>
          <cell r="H15">
            <v>193529</v>
          </cell>
          <cell r="I15">
            <v>58000</v>
          </cell>
        </row>
        <row r="18">
          <cell r="F18">
            <v>175729</v>
          </cell>
          <cell r="H18">
            <v>1684912</v>
          </cell>
          <cell r="I18">
            <v>1300000</v>
          </cell>
        </row>
        <row r="19">
          <cell r="F19">
            <v>27310</v>
          </cell>
          <cell r="H19">
            <v>170042</v>
          </cell>
          <cell r="I19">
            <v>160000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5062014"/>
    </sheetNames>
    <sheetDataSet>
      <sheetData sheetId="1">
        <row r="8">
          <cell r="F8">
            <v>7930</v>
          </cell>
          <cell r="H8">
            <v>42400</v>
          </cell>
        </row>
        <row r="9">
          <cell r="F9">
            <v>118875</v>
          </cell>
          <cell r="H9">
            <v>705000</v>
          </cell>
        </row>
        <row r="10">
          <cell r="F10">
            <v>3550</v>
          </cell>
          <cell r="H10">
            <v>16050</v>
          </cell>
        </row>
        <row r="13">
          <cell r="F13">
            <v>38075</v>
          </cell>
          <cell r="H13">
            <v>202420</v>
          </cell>
        </row>
        <row r="14">
          <cell r="F14">
            <v>2320</v>
          </cell>
          <cell r="H14">
            <v>8160</v>
          </cell>
        </row>
        <row r="15">
          <cell r="F15">
            <v>21320</v>
          </cell>
          <cell r="H15">
            <v>115450</v>
          </cell>
        </row>
        <row r="18">
          <cell r="F18">
            <v>123500</v>
          </cell>
          <cell r="H18">
            <v>1014000</v>
          </cell>
        </row>
        <row r="19">
          <cell r="F19">
            <v>4870</v>
          </cell>
          <cell r="H19">
            <v>30850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Récolte_N"/>
      <sheetName val="Récolte_N+1"/>
    </sheetNames>
    <sheetDataSet>
      <sheetData sheetId="0">
        <row r="8">
          <cell r="F8">
            <v>59500</v>
          </cell>
          <cell r="H8">
            <v>208000</v>
          </cell>
          <cell r="I8">
            <v>202000</v>
          </cell>
        </row>
        <row r="9">
          <cell r="F9">
            <v>17400</v>
          </cell>
          <cell r="H9">
            <v>81700</v>
          </cell>
          <cell r="I9">
            <v>57000</v>
          </cell>
        </row>
        <row r="10">
          <cell r="F10">
            <v>1600</v>
          </cell>
          <cell r="H10">
            <v>5440</v>
          </cell>
          <cell r="I10">
            <v>450</v>
          </cell>
        </row>
        <row r="11">
          <cell r="F11">
            <v>11500</v>
          </cell>
          <cell r="H11">
            <v>48300</v>
          </cell>
        </row>
        <row r="12">
          <cell r="F12">
            <v>1800</v>
          </cell>
          <cell r="H12">
            <v>6500</v>
          </cell>
        </row>
        <row r="13">
          <cell r="F13">
            <v>13300</v>
          </cell>
          <cell r="H13">
            <v>54800</v>
          </cell>
          <cell r="I13">
            <v>23800</v>
          </cell>
        </row>
        <row r="14">
          <cell r="F14">
            <v>1000</v>
          </cell>
          <cell r="H14">
            <v>3400</v>
          </cell>
          <cell r="I14">
            <v>511</v>
          </cell>
        </row>
        <row r="15">
          <cell r="F15">
            <v>6900</v>
          </cell>
          <cell r="H15">
            <v>28300</v>
          </cell>
          <cell r="I15">
            <v>2600</v>
          </cell>
        </row>
        <row r="18">
          <cell r="F18">
            <v>5000</v>
          </cell>
          <cell r="H18">
            <v>31500</v>
          </cell>
          <cell r="I18">
            <v>14000</v>
          </cell>
        </row>
        <row r="19">
          <cell r="F19">
            <v>2800</v>
          </cell>
          <cell r="H19">
            <v>17400</v>
          </cell>
          <cell r="I19">
            <v>9350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BLETENDRE"/>
    </sheetNames>
    <sheetDataSet>
      <sheetData sheetId="0">
        <row r="33">
          <cell r="C33">
            <v>5005907</v>
          </cell>
          <cell r="E33">
            <v>37504728.52</v>
          </cell>
          <cell r="G33">
            <v>34511550</v>
          </cell>
        </row>
        <row r="35">
          <cell r="C35">
            <v>4975768</v>
          </cell>
          <cell r="E35">
            <v>36805989.4</v>
          </cell>
          <cell r="G35">
            <v>34012129.1</v>
          </cell>
        </row>
        <row r="64">
          <cell r="C64">
            <v>28745987.8</v>
          </cell>
          <cell r="D64">
            <v>28252922.700000003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LEDUR"/>
    </sheetNames>
    <sheetDataSet>
      <sheetData sheetId="0">
        <row r="33">
          <cell r="C33">
            <v>288166</v>
          </cell>
          <cell r="E33">
            <v>1497103.2</v>
          </cell>
          <cell r="G33">
            <v>1445410</v>
          </cell>
        </row>
        <row r="35">
          <cell r="C35">
            <v>340737</v>
          </cell>
          <cell r="G35">
            <v>1820044.4</v>
          </cell>
        </row>
        <row r="64">
          <cell r="C64">
            <v>1298668.4999999998</v>
          </cell>
          <cell r="D64">
            <v>1557501.5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ORGE"/>
    </sheetNames>
    <sheetDataSet>
      <sheetData sheetId="0">
        <row r="33">
          <cell r="C33">
            <v>1755749</v>
          </cell>
          <cell r="E33">
            <v>11676739.395319149</v>
          </cell>
          <cell r="G33">
            <v>9867710</v>
          </cell>
        </row>
        <row r="35">
          <cell r="C35">
            <v>1634686</v>
          </cell>
          <cell r="E35">
            <v>10325387.095348837</v>
          </cell>
          <cell r="G35">
            <v>8442582.600000001</v>
          </cell>
        </row>
        <row r="64">
          <cell r="C64">
            <v>8948477.9</v>
          </cell>
          <cell r="D64">
            <v>7555094.9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VOINE"/>
    </sheetNames>
    <sheetDataSet>
      <sheetData sheetId="0">
        <row r="33">
          <cell r="C33">
            <v>97300</v>
          </cell>
          <cell r="E33">
            <v>452356.04</v>
          </cell>
          <cell r="G33">
            <v>244865</v>
          </cell>
        </row>
        <row r="35">
          <cell r="C35">
            <v>94624</v>
          </cell>
          <cell r="E35">
            <v>443656.5</v>
          </cell>
          <cell r="G35">
            <v>248872.19999999998</v>
          </cell>
        </row>
        <row r="64">
          <cell r="C64">
            <v>215526.1</v>
          </cell>
          <cell r="D64">
            <v>222244.30000000002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EIGLE"/>
    </sheetNames>
    <sheetDataSet>
      <sheetData sheetId="0">
        <row r="33">
          <cell r="C33">
            <v>26122</v>
          </cell>
          <cell r="E33">
            <v>127836.5</v>
          </cell>
          <cell r="G33">
            <v>61487</v>
          </cell>
        </row>
        <row r="35">
          <cell r="C35">
            <v>29501</v>
          </cell>
          <cell r="E35">
            <v>145309.4</v>
          </cell>
          <cell r="G35">
            <v>61347.80000000001</v>
          </cell>
        </row>
        <row r="64">
          <cell r="C64">
            <v>49644.9</v>
          </cell>
          <cell r="D64">
            <v>53370.5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TRITICALE"/>
    </sheetNames>
    <sheetDataSet>
      <sheetData sheetId="0">
        <row r="33">
          <cell r="C33">
            <v>386823</v>
          </cell>
          <cell r="E33">
            <v>2016222.52</v>
          </cell>
          <cell r="G33">
            <v>828635</v>
          </cell>
        </row>
        <row r="35">
          <cell r="C35">
            <v>386904</v>
          </cell>
          <cell r="E35">
            <v>2050998.2</v>
          </cell>
          <cell r="G35">
            <v>783751.3999999999</v>
          </cell>
        </row>
        <row r="64">
          <cell r="C64">
            <v>771656.4</v>
          </cell>
          <cell r="D64">
            <v>717879.1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MAIS"/>
    </sheetNames>
    <sheetDataSet>
      <sheetData sheetId="0">
        <row r="33">
          <cell r="C33">
            <v>1749220</v>
          </cell>
          <cell r="E33">
            <v>17789736.822</v>
          </cell>
          <cell r="G33">
            <v>15974280</v>
          </cell>
        </row>
        <row r="35">
          <cell r="C35">
            <v>1762791</v>
          </cell>
          <cell r="E35">
            <v>14481049.89976104</v>
          </cell>
          <cell r="G35">
            <v>12469803.399999999</v>
          </cell>
        </row>
        <row r="64">
          <cell r="C64">
            <v>13872413.599999998</v>
          </cell>
          <cell r="D64">
            <v>10483910.6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ORGHO"/>
    </sheetNames>
    <sheetDataSet>
      <sheetData sheetId="0">
        <row r="33">
          <cell r="C33">
            <v>63505</v>
          </cell>
          <cell r="E33">
            <v>397622</v>
          </cell>
          <cell r="G33">
            <v>299830</v>
          </cell>
        </row>
        <row r="35">
          <cell r="C35">
            <v>51850</v>
          </cell>
          <cell r="E35">
            <v>280987</v>
          </cell>
          <cell r="G35">
            <v>146194.60000000003</v>
          </cell>
        </row>
        <row r="64">
          <cell r="C64">
            <v>265335.19999999995</v>
          </cell>
          <cell r="D64">
            <v>133662.3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06062014"/>
    </sheetNames>
    <sheetDataSet>
      <sheetData sheetId="1">
        <row r="8">
          <cell r="F8">
            <v>42880</v>
          </cell>
          <cell r="H8">
            <v>180750</v>
          </cell>
        </row>
        <row r="9">
          <cell r="F9">
            <v>9000</v>
          </cell>
          <cell r="H9">
            <v>36800</v>
          </cell>
        </row>
        <row r="10">
          <cell r="F10">
            <v>410</v>
          </cell>
          <cell r="H10">
            <v>1230</v>
          </cell>
        </row>
        <row r="13">
          <cell r="F13">
            <v>9250</v>
          </cell>
          <cell r="H13">
            <v>35300</v>
          </cell>
        </row>
        <row r="14">
          <cell r="F14">
            <v>1650</v>
          </cell>
          <cell r="H14">
            <v>4075</v>
          </cell>
        </row>
        <row r="15">
          <cell r="F15">
            <v>3375</v>
          </cell>
          <cell r="H15">
            <v>13150</v>
          </cell>
        </row>
        <row r="18">
          <cell r="F18">
            <v>5900</v>
          </cell>
          <cell r="H18">
            <v>50000</v>
          </cell>
        </row>
        <row r="19">
          <cell r="F19">
            <v>1755</v>
          </cell>
          <cell r="H19">
            <v>8600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menclatures"/>
      <sheetName val="Récolte_N"/>
      <sheetName val="Récolte_N+1"/>
      <sheetName val="PrevReg15062014"/>
    </sheetNames>
    <sheetDataSet>
      <sheetData sheetId="1">
        <row r="8">
          <cell r="F8">
            <v>425</v>
          </cell>
          <cell r="H8">
            <v>2271</v>
          </cell>
        </row>
        <row r="9">
          <cell r="F9">
            <v>411480</v>
          </cell>
          <cell r="H9">
            <v>3286270</v>
          </cell>
        </row>
        <row r="10">
          <cell r="F10">
            <v>240</v>
          </cell>
          <cell r="H10">
            <v>1080</v>
          </cell>
        </row>
        <row r="13">
          <cell r="F13">
            <v>268770</v>
          </cell>
          <cell r="H13">
            <v>1779140</v>
          </cell>
        </row>
        <row r="14">
          <cell r="F14">
            <v>6000</v>
          </cell>
          <cell r="H14">
            <v>31788</v>
          </cell>
        </row>
        <row r="15">
          <cell r="F15">
            <v>5430</v>
          </cell>
          <cell r="H15">
            <v>32665</v>
          </cell>
        </row>
        <row r="18">
          <cell r="F18">
            <v>51620</v>
          </cell>
          <cell r="H18">
            <v>391185</v>
          </cell>
        </row>
        <row r="19"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B9" sqref="B9"/>
    </sheetView>
  </sheetViews>
  <sheetFormatPr defaultColWidth="12" defaultRowHeight="11.25"/>
  <cols>
    <col min="1" max="1" width="12.66015625" style="23" customWidth="1"/>
    <col min="2" max="2" width="20.66015625" style="23" customWidth="1"/>
    <col min="3" max="3" width="11.5" style="23" customWidth="1"/>
    <col min="4" max="4" width="12.33203125" style="94" bestFit="1" customWidth="1"/>
    <col min="5" max="5" width="14.66015625" style="95" customWidth="1"/>
    <col min="6" max="6" width="11.5" style="94" customWidth="1"/>
    <col min="7" max="7" width="11.5" style="96" customWidth="1"/>
    <col min="8" max="9" width="11.5" style="23" customWidth="1"/>
    <col min="10" max="10" width="16.66015625" style="29" customWidth="1"/>
    <col min="11" max="16384" width="11.5" style="23" customWidth="1"/>
  </cols>
  <sheetData>
    <row r="1" spans="2:9" ht="10.5">
      <c r="B1" s="24"/>
      <c r="C1" s="25"/>
      <c r="D1" s="26"/>
      <c r="E1" s="27"/>
      <c r="F1" s="28"/>
      <c r="G1" s="28"/>
      <c r="H1" s="28"/>
      <c r="I1" s="28"/>
    </row>
    <row r="2" spans="1:9" ht="12.75">
      <c r="A2" s="30"/>
      <c r="B2" s="31"/>
      <c r="C2" s="32"/>
      <c r="D2" s="33"/>
      <c r="E2" s="34"/>
      <c r="F2" s="35"/>
      <c r="G2" s="35"/>
      <c r="H2" s="35"/>
      <c r="I2" s="35"/>
    </row>
    <row r="3" spans="1:10" s="40" customFormat="1" ht="12.75">
      <c r="A3" s="36"/>
      <c r="B3" s="37"/>
      <c r="C3" s="38"/>
      <c r="D3" s="38"/>
      <c r="E3" s="38"/>
      <c r="F3" s="39"/>
      <c r="G3" s="38"/>
      <c r="H3" s="38"/>
      <c r="I3" s="38"/>
      <c r="J3" s="29"/>
    </row>
    <row r="4" spans="1:10" s="40" customFormat="1" ht="12.75">
      <c r="A4" s="36"/>
      <c r="B4" s="38"/>
      <c r="C4" s="38"/>
      <c r="D4" s="38"/>
      <c r="E4" s="38"/>
      <c r="F4" s="39"/>
      <c r="G4" s="38"/>
      <c r="H4" s="38"/>
      <c r="I4" s="38"/>
      <c r="J4" s="29"/>
    </row>
    <row r="5" spans="1:9" ht="12.75">
      <c r="A5" s="30"/>
      <c r="B5" s="32"/>
      <c r="C5" s="32"/>
      <c r="D5" s="33"/>
      <c r="E5" s="34"/>
      <c r="F5" s="33"/>
      <c r="G5" s="41"/>
      <c r="H5" s="32"/>
      <c r="I5" s="32"/>
    </row>
    <row r="6" spans="1:11" s="40" customFormat="1" ht="24.75" customHeight="1">
      <c r="A6" s="36"/>
      <c r="B6" s="42"/>
      <c r="C6" s="42"/>
      <c r="D6" s="42"/>
      <c r="E6" s="42"/>
      <c r="F6" s="42"/>
      <c r="G6" s="42"/>
      <c r="H6" s="42"/>
      <c r="I6" s="42"/>
      <c r="J6" s="29"/>
      <c r="K6" s="43"/>
    </row>
    <row r="7" spans="1:9" ht="12.75">
      <c r="A7" s="30"/>
      <c r="B7" s="32"/>
      <c r="C7" s="32"/>
      <c r="D7" s="33"/>
      <c r="E7" s="33"/>
      <c r="F7" s="33"/>
      <c r="G7" s="41"/>
      <c r="H7" s="32"/>
      <c r="I7" s="32"/>
    </row>
    <row r="8" spans="1:10" s="40" customFormat="1" ht="20.25">
      <c r="A8" s="36"/>
      <c r="B8" s="44"/>
      <c r="C8" s="38"/>
      <c r="D8" s="39"/>
      <c r="E8" s="45"/>
      <c r="F8" s="46"/>
      <c r="G8" s="38"/>
      <c r="H8" s="38"/>
      <c r="I8" s="38"/>
      <c r="J8" s="29"/>
    </row>
    <row r="9" spans="1:9" ht="13.5" thickBot="1">
      <c r="A9" s="30"/>
      <c r="B9" s="32"/>
      <c r="C9" s="32"/>
      <c r="D9" s="33"/>
      <c r="E9" s="34"/>
      <c r="F9" s="33"/>
      <c r="G9" s="41"/>
      <c r="H9" s="32"/>
      <c r="I9" s="32"/>
    </row>
    <row r="10" spans="1:12" ht="24">
      <c r="A10" s="30"/>
      <c r="B10" s="7"/>
      <c r="C10" s="8" t="s">
        <v>2</v>
      </c>
      <c r="D10" s="9" t="s">
        <v>32</v>
      </c>
      <c r="E10" s="10" t="s">
        <v>1</v>
      </c>
      <c r="F10" s="13" t="s">
        <v>50</v>
      </c>
      <c r="G10" s="10" t="s">
        <v>51</v>
      </c>
      <c r="H10" s="13" t="s">
        <v>52</v>
      </c>
      <c r="I10" s="14" t="s">
        <v>53</v>
      </c>
      <c r="J10" s="15" t="s">
        <v>54</v>
      </c>
      <c r="L10" s="29"/>
    </row>
    <row r="11" spans="1:10" ht="12.75">
      <c r="A11" s="30"/>
      <c r="B11" s="1"/>
      <c r="C11" s="2" t="s">
        <v>33</v>
      </c>
      <c r="D11" s="3" t="s">
        <v>34</v>
      </c>
      <c r="E11" s="11" t="s">
        <v>35</v>
      </c>
      <c r="F11" s="16" t="s">
        <v>55</v>
      </c>
      <c r="G11" s="11" t="s">
        <v>56</v>
      </c>
      <c r="H11" s="16" t="s">
        <v>50</v>
      </c>
      <c r="I11" s="17" t="s">
        <v>57</v>
      </c>
      <c r="J11" s="18"/>
    </row>
    <row r="12" spans="1:10" ht="12.75">
      <c r="A12" s="30"/>
      <c r="B12" s="4"/>
      <c r="C12" s="5"/>
      <c r="D12" s="6"/>
      <c r="E12" s="12"/>
      <c r="F12" s="19" t="s">
        <v>35</v>
      </c>
      <c r="G12" s="20" t="s">
        <v>110</v>
      </c>
      <c r="H12" s="19" t="s">
        <v>58</v>
      </c>
      <c r="I12" s="21"/>
      <c r="J12" s="22"/>
    </row>
    <row r="13" spans="1:10" ht="12.75">
      <c r="A13" s="30"/>
      <c r="B13" s="47" t="s">
        <v>36</v>
      </c>
      <c r="C13" s="48"/>
      <c r="D13" s="48"/>
      <c r="E13" s="49"/>
      <c r="F13" s="48"/>
      <c r="G13" s="49"/>
      <c r="H13" s="48"/>
      <c r="I13" s="50"/>
      <c r="J13" s="51"/>
    </row>
    <row r="14" spans="1:10" ht="12.75">
      <c r="A14" s="30" t="s">
        <v>26</v>
      </c>
      <c r="B14" s="52" t="s">
        <v>48</v>
      </c>
      <c r="C14" s="53">
        <f>'[71]BLETENDRE'!$C$33</f>
        <v>5005907</v>
      </c>
      <c r="D14" s="53">
        <f>IF(C14=0,0,(E14/C14)*10)</f>
        <v>74.92094543506302</v>
      </c>
      <c r="E14" s="54">
        <f>'[71]BLETENDRE'!$E$33</f>
        <v>37504728.52</v>
      </c>
      <c r="F14" s="53">
        <f>'[71]BLETENDRE'!$G$33</f>
        <v>34511550</v>
      </c>
      <c r="G14" s="55">
        <f>'[71]BLETENDRE'!$C$64</f>
        <v>28745987.8</v>
      </c>
      <c r="H14" s="56">
        <f>IF(G14=0,"",(G14/F14))</f>
        <v>0.8329381844628827</v>
      </c>
      <c r="I14" s="55">
        <f>E14-F14</f>
        <v>2993178.5200000033</v>
      </c>
      <c r="J14" s="57">
        <f>(F14/E14)</f>
        <v>0.9201919694364981</v>
      </c>
    </row>
    <row r="15" spans="1:10" ht="12.75">
      <c r="A15" s="30" t="s">
        <v>26</v>
      </c>
      <c r="B15" s="52"/>
      <c r="C15" s="58"/>
      <c r="D15" s="59"/>
      <c r="E15" s="60"/>
      <c r="F15" s="58"/>
      <c r="G15" s="61"/>
      <c r="H15" s="62"/>
      <c r="I15" s="61"/>
      <c r="J15" s="63"/>
    </row>
    <row r="16" spans="1:10" ht="12.75">
      <c r="A16" s="30" t="s">
        <v>26</v>
      </c>
      <c r="B16" s="52" t="s">
        <v>47</v>
      </c>
      <c r="C16" s="58">
        <f>'[71]BLETENDRE'!$C$35</f>
        <v>4975768</v>
      </c>
      <c r="D16" s="58">
        <f>IF(C16=0,0,(E16/C16)*10)</f>
        <v>73.97046928232987</v>
      </c>
      <c r="E16" s="60">
        <f>'[71]BLETENDRE'!$E$35</f>
        <v>36805989.4</v>
      </c>
      <c r="F16" s="58">
        <f>'[71]BLETENDRE'!$G$35</f>
        <v>34012129.1</v>
      </c>
      <c r="G16" s="64">
        <f>'[71]BLETENDRE'!$D$64</f>
        <v>28252922.700000003</v>
      </c>
      <c r="H16" s="62">
        <f>IF(G16=0,"",(G16/F16))</f>
        <v>0.8306719822488267</v>
      </c>
      <c r="I16" s="61">
        <f>E16-F16</f>
        <v>2793860.299999997</v>
      </c>
      <c r="J16" s="65">
        <f>(F16/E16)</f>
        <v>0.9240922375530544</v>
      </c>
    </row>
    <row r="17" spans="1:10" ht="12.75">
      <c r="A17" s="30" t="s">
        <v>26</v>
      </c>
      <c r="B17" s="66" t="s">
        <v>37</v>
      </c>
      <c r="C17" s="67">
        <f>(C14/C16)-1</f>
        <v>0.006057155397920511</v>
      </c>
      <c r="D17" s="67">
        <f>(D14/D16)-1</f>
        <v>0.01284940006403601</v>
      </c>
      <c r="E17" s="68">
        <f>(E14/E16)-1</f>
        <v>0.01898438627491439</v>
      </c>
      <c r="F17" s="67">
        <f>(F14/F16)-1</f>
        <v>0.014683611794240825</v>
      </c>
      <c r="G17" s="69">
        <f>IF(G16=0,"",(G14/G16)-1)</f>
        <v>0.017451826320255215</v>
      </c>
      <c r="H17" s="67">
        <f>IF(H14="","",H14-H16)</f>
        <v>0.0022662022140560456</v>
      </c>
      <c r="I17" s="69">
        <f>(I14/I16)-1</f>
        <v>0.07134151267334543</v>
      </c>
      <c r="J17" s="70">
        <f>(J14/J16)-1</f>
        <v>-0.004220648067431054</v>
      </c>
    </row>
    <row r="18" spans="1:10" ht="12.75">
      <c r="A18" s="30"/>
      <c r="B18" s="47" t="s">
        <v>38</v>
      </c>
      <c r="C18" s="62"/>
      <c r="D18" s="62"/>
      <c r="E18" s="71"/>
      <c r="F18" s="62"/>
      <c r="G18" s="71"/>
      <c r="H18" s="62"/>
      <c r="I18" s="72"/>
      <c r="J18" s="73"/>
    </row>
    <row r="19" spans="1:10" ht="12.75">
      <c r="A19" s="30" t="s">
        <v>26</v>
      </c>
      <c r="B19" s="52" t="s">
        <v>48</v>
      </c>
      <c r="C19" s="53">
        <f>'[72]BLEDUR'!$C$33</f>
        <v>288166</v>
      </c>
      <c r="D19" s="53">
        <f>IF(C19=0,0,(E19/C19)*10)</f>
        <v>51.95280498046265</v>
      </c>
      <c r="E19" s="54">
        <f>'[72]BLEDUR'!$E$33</f>
        <v>1497103.2</v>
      </c>
      <c r="F19" s="53">
        <f>'[72]BLEDUR'!$G$33</f>
        <v>1445410</v>
      </c>
      <c r="G19" s="54">
        <f>'[72]BLEDUR'!$C$64</f>
        <v>1298668.4999999998</v>
      </c>
      <c r="H19" s="56">
        <f>IF(G19=0,"",(G19/F19))</f>
        <v>0.8984775945925376</v>
      </c>
      <c r="I19" s="55">
        <f>E19-F19</f>
        <v>51693.19999999995</v>
      </c>
      <c r="J19" s="57">
        <f>(F19/E19)</f>
        <v>0.9654711846184018</v>
      </c>
    </row>
    <row r="20" spans="1:10" ht="12.75">
      <c r="A20" s="30" t="s">
        <v>26</v>
      </c>
      <c r="B20" s="52"/>
      <c r="C20" s="58"/>
      <c r="D20" s="59"/>
      <c r="E20" s="60"/>
      <c r="F20" s="58"/>
      <c r="G20" s="60"/>
      <c r="H20" s="62"/>
      <c r="I20" s="61"/>
      <c r="J20" s="63"/>
    </row>
    <row r="21" spans="1:10" ht="12.75">
      <c r="A21" s="30" t="s">
        <v>26</v>
      </c>
      <c r="B21" s="52" t="s">
        <v>47</v>
      </c>
      <c r="C21" s="58">
        <f>'[72]BLEDUR'!$C$35</f>
        <v>340737</v>
      </c>
      <c r="D21" s="58">
        <f>IF(C21=0,0,(E21/C21)*10)</f>
        <v>53.414932924807104</v>
      </c>
      <c r="E21" s="60">
        <v>1820044.4</v>
      </c>
      <c r="F21" s="58">
        <f>'[72]BLEDUR'!$G$35</f>
        <v>1820044.4</v>
      </c>
      <c r="G21" s="74">
        <f>'[72]BLEDUR'!$D$64</f>
        <v>1557501.5</v>
      </c>
      <c r="H21" s="62">
        <f>IF(G21=0,"",(G21/F21))</f>
        <v>0.8557491784266362</v>
      </c>
      <c r="I21" s="61">
        <f>E21-F21</f>
        <v>0</v>
      </c>
      <c r="J21" s="65">
        <f>(F21/E21)</f>
        <v>1</v>
      </c>
    </row>
    <row r="22" spans="1:10" ht="12.75">
      <c r="A22" s="30" t="s">
        <v>26</v>
      </c>
      <c r="B22" s="66" t="s">
        <v>37</v>
      </c>
      <c r="C22" s="67">
        <f>(C19/C21)-1</f>
        <v>-0.15428615031534587</v>
      </c>
      <c r="D22" s="67">
        <f>(D19/D21)-1</f>
        <v>-0.02737301844790685</v>
      </c>
      <c r="E22" s="68">
        <f>(E19/E21)-1</f>
        <v>-0.17743589112441427</v>
      </c>
      <c r="F22" s="67">
        <f>(F19/F21)-1</f>
        <v>-0.20583805537930833</v>
      </c>
      <c r="G22" s="68">
        <f>IF(G21=0,"",(G19/G21)-1)</f>
        <v>-0.16618475166797608</v>
      </c>
      <c r="H22" s="67">
        <f>IF(H19="","",H19-H21)</f>
        <v>0.042728416165901395</v>
      </c>
      <c r="I22" s="69" t="e">
        <f>(I19/I21)-1</f>
        <v>#DIV/0!</v>
      </c>
      <c r="J22" s="70">
        <f>(J19/J21)-1</f>
        <v>-0.034528815381598243</v>
      </c>
    </row>
    <row r="23" spans="1:10" ht="12.75">
      <c r="A23" s="30"/>
      <c r="B23" s="47" t="s">
        <v>39</v>
      </c>
      <c r="C23" s="58"/>
      <c r="D23" s="59"/>
      <c r="E23" s="60"/>
      <c r="F23" s="75"/>
      <c r="G23" s="76"/>
      <c r="H23" s="77"/>
      <c r="I23" s="78"/>
      <c r="J23" s="79"/>
    </row>
    <row r="24" spans="1:10" ht="12.75">
      <c r="A24" s="30" t="s">
        <v>26</v>
      </c>
      <c r="B24" s="52" t="s">
        <v>48</v>
      </c>
      <c r="C24" s="53">
        <f>'[73]ORGE'!$C$33</f>
        <v>1755749</v>
      </c>
      <c r="D24" s="53">
        <f>IF(C24=0,0,(E24/C24)*10)</f>
        <v>66.50574424544254</v>
      </c>
      <c r="E24" s="54">
        <f>'[73]ORGE'!$E$33</f>
        <v>11676739.395319149</v>
      </c>
      <c r="F24" s="53">
        <f>'[73]ORGE'!$G$33</f>
        <v>9867710</v>
      </c>
      <c r="G24" s="54">
        <f>'[73]ORGE'!$C$64</f>
        <v>8948477.9</v>
      </c>
      <c r="H24" s="56">
        <f>IF(G24=0,"",(G24/F24))</f>
        <v>0.9068444350310255</v>
      </c>
      <c r="I24" s="55">
        <f>E24-F24</f>
        <v>1809029.395319149</v>
      </c>
      <c r="J24" s="57">
        <f>(F24/E24)</f>
        <v>0.8450740969654308</v>
      </c>
    </row>
    <row r="25" spans="1:10" ht="12.75">
      <c r="A25" s="30" t="s">
        <v>26</v>
      </c>
      <c r="B25" s="52"/>
      <c r="C25" s="58"/>
      <c r="D25" s="59"/>
      <c r="E25" s="60"/>
      <c r="F25" s="58"/>
      <c r="G25" s="60"/>
      <c r="H25" s="62"/>
      <c r="I25" s="61"/>
      <c r="J25" s="63"/>
    </row>
    <row r="26" spans="1:10" ht="12.75">
      <c r="A26" s="30" t="s">
        <v>26</v>
      </c>
      <c r="B26" s="52" t="s">
        <v>47</v>
      </c>
      <c r="C26" s="58">
        <f>'[73]ORGE'!$C$35</f>
        <v>1634686</v>
      </c>
      <c r="D26" s="58">
        <f>IF(C26=0,0,(E26/C26)*10)</f>
        <v>63.16434529535848</v>
      </c>
      <c r="E26" s="60">
        <f>'[73]ORGE'!$E$35</f>
        <v>10325387.095348837</v>
      </c>
      <c r="F26" s="58">
        <f>'[73]ORGE'!$G$35</f>
        <v>8442582.600000001</v>
      </c>
      <c r="G26" s="74">
        <f>'[73]ORGE'!$D$64</f>
        <v>7555094.9</v>
      </c>
      <c r="H26" s="62">
        <f>IF(G26=0,"",(G26/F26))</f>
        <v>0.8948795952556033</v>
      </c>
      <c r="I26" s="61">
        <f>E26-F26</f>
        <v>1882804.4953488354</v>
      </c>
      <c r="J26" s="65">
        <f>(F26/E26)</f>
        <v>0.8176528901084046</v>
      </c>
    </row>
    <row r="27" spans="1:10" ht="12.75">
      <c r="A27" s="30" t="s">
        <v>26</v>
      </c>
      <c r="B27" s="66" t="s">
        <v>37</v>
      </c>
      <c r="C27" s="67">
        <f>(C24/C26)-1</f>
        <v>0.07405887124499744</v>
      </c>
      <c r="D27" s="67">
        <f>(D24/D26)-1</f>
        <v>0.05290008048780637</v>
      </c>
      <c r="E27" s="68">
        <f>(E24/E26)-1</f>
        <v>0.1308766719825003</v>
      </c>
      <c r="F27" s="67">
        <f>(F24/F26)-1</f>
        <v>0.1688023046407623</v>
      </c>
      <c r="G27" s="68">
        <f>IF(G26=0,"",(G24/G26)-1)</f>
        <v>0.18442958274422194</v>
      </c>
      <c r="H27" s="67">
        <f>IF(H24="","",H24-H26)</f>
        <v>0.011964839775422176</v>
      </c>
      <c r="I27" s="69">
        <f>(I24/I26)-1</f>
        <v>-0.03918362220397065</v>
      </c>
      <c r="J27" s="70">
        <f>(J24/J26)-1</f>
        <v>0.033536488635649064</v>
      </c>
    </row>
    <row r="28" spans="1:10" ht="12.75">
      <c r="A28" s="30"/>
      <c r="B28" s="47" t="s">
        <v>40</v>
      </c>
      <c r="C28" s="58"/>
      <c r="D28" s="59"/>
      <c r="E28" s="60"/>
      <c r="F28" s="75"/>
      <c r="G28" s="76"/>
      <c r="H28" s="77"/>
      <c r="I28" s="78"/>
      <c r="J28" s="79"/>
    </row>
    <row r="29" spans="1:10" ht="12.75">
      <c r="A29" s="30"/>
      <c r="B29" s="52" t="s">
        <v>48</v>
      </c>
      <c r="C29" s="53">
        <f>'[74]AVOINE'!$C$33</f>
        <v>97300</v>
      </c>
      <c r="D29" s="53">
        <f>IF(C29=0,0,(E29/C29)*10)</f>
        <v>46.490857142857145</v>
      </c>
      <c r="E29" s="54">
        <f>'[74]AVOINE'!$E$33</f>
        <v>452356.04</v>
      </c>
      <c r="F29" s="53">
        <f>'[74]AVOINE'!$G$33</f>
        <v>244865</v>
      </c>
      <c r="G29" s="54">
        <f>'[74]AVOINE'!$C$64</f>
        <v>215526.1</v>
      </c>
      <c r="H29" s="56">
        <f>IF(G29=0,"",(G29/F29))</f>
        <v>0.8801833663447206</v>
      </c>
      <c r="I29" s="55">
        <f>E29-F29</f>
        <v>207491.03999999998</v>
      </c>
      <c r="J29" s="57">
        <f>(F29/E29)</f>
        <v>0.5413103359910924</v>
      </c>
    </row>
    <row r="30" spans="1:10" ht="12.75">
      <c r="A30" s="30"/>
      <c r="B30" s="52"/>
      <c r="C30" s="58"/>
      <c r="D30" s="59"/>
      <c r="E30" s="60"/>
      <c r="F30" s="58"/>
      <c r="G30" s="60"/>
      <c r="H30" s="62"/>
      <c r="I30" s="61"/>
      <c r="J30" s="63"/>
    </row>
    <row r="31" spans="1:10" ht="12.75">
      <c r="A31" s="30"/>
      <c r="B31" s="52" t="s">
        <v>47</v>
      </c>
      <c r="C31" s="58">
        <f>'[74]AVOINE'!$C$35</f>
        <v>94624</v>
      </c>
      <c r="D31" s="58">
        <f>IF(C31=0,0,(E31/C31)*10)</f>
        <v>46.88625507270882</v>
      </c>
      <c r="E31" s="60">
        <f>'[74]AVOINE'!$E$35</f>
        <v>443656.5</v>
      </c>
      <c r="F31" s="58">
        <f>'[74]AVOINE'!$G$35</f>
        <v>248872.19999999998</v>
      </c>
      <c r="G31" s="74">
        <f>'[74]AVOINE'!$D$64</f>
        <v>222244.30000000002</v>
      </c>
      <c r="H31" s="62">
        <f>IF(G31=0,"",(G31/F31))</f>
        <v>0.8930057274376167</v>
      </c>
      <c r="I31" s="61">
        <f>E31-F31</f>
        <v>194784.30000000002</v>
      </c>
      <c r="J31" s="65">
        <f>(F31/E31)</f>
        <v>0.5609569565643691</v>
      </c>
    </row>
    <row r="32" spans="1:10" ht="12.75">
      <c r="A32" s="30"/>
      <c r="B32" s="66" t="s">
        <v>37</v>
      </c>
      <c r="C32" s="67">
        <f>(C29/C31)-1</f>
        <v>0.028280351707812068</v>
      </c>
      <c r="D32" s="67">
        <f>(D29/D31)-1</f>
        <v>-0.008433130972787528</v>
      </c>
      <c r="E32" s="68">
        <f>(E29/E31)-1</f>
        <v>0.019608728825115884</v>
      </c>
      <c r="F32" s="67">
        <f>(F29/F31)-1</f>
        <v>-0.01610143680169973</v>
      </c>
      <c r="G32" s="68">
        <f>IF(G31=0,"",(G29/G31)-1)</f>
        <v>-0.030228896759107005</v>
      </c>
      <c r="H32" s="67">
        <f>IF(H29="","",H29-H31)</f>
        <v>-0.01282236109289614</v>
      </c>
      <c r="I32" s="69">
        <f>(I29/I31)-1</f>
        <v>0.06523492909849482</v>
      </c>
      <c r="J32" s="70">
        <f>(J29/J31)-1</f>
        <v>-0.035023401249187125</v>
      </c>
    </row>
    <row r="33" spans="1:10" ht="12.75">
      <c r="A33" s="30"/>
      <c r="B33" s="47" t="s">
        <v>41</v>
      </c>
      <c r="C33" s="58"/>
      <c r="D33" s="59"/>
      <c r="E33" s="60"/>
      <c r="F33" s="75"/>
      <c r="G33" s="76"/>
      <c r="H33" s="77"/>
      <c r="I33" s="78"/>
      <c r="J33" s="79"/>
    </row>
    <row r="34" spans="1:10" ht="12.75">
      <c r="A34" s="30"/>
      <c r="B34" s="52" t="s">
        <v>48</v>
      </c>
      <c r="C34" s="53">
        <f>'[75]SEIGLE'!$C$33</f>
        <v>26122</v>
      </c>
      <c r="D34" s="53">
        <f>IF(C34=0,0,(E34/C34)*10)</f>
        <v>48.938251282443915</v>
      </c>
      <c r="E34" s="54">
        <f>'[75]SEIGLE'!$E$33</f>
        <v>127836.5</v>
      </c>
      <c r="F34" s="53">
        <f>'[75]SEIGLE'!$G$33</f>
        <v>61487</v>
      </c>
      <c r="G34" s="54">
        <f>'[75]SEIGLE'!$C$64</f>
        <v>49644.9</v>
      </c>
      <c r="H34" s="56">
        <f>IF(G34=0,"",(G34/F34))</f>
        <v>0.8074048172784491</v>
      </c>
      <c r="I34" s="55">
        <f>E34-F34</f>
        <v>66349.5</v>
      </c>
      <c r="J34" s="57">
        <f>(F34/E34)</f>
        <v>0.48098156629757544</v>
      </c>
    </row>
    <row r="35" spans="1:10" ht="12.75">
      <c r="A35" s="30"/>
      <c r="B35" s="52"/>
      <c r="C35" s="58"/>
      <c r="D35" s="59"/>
      <c r="E35" s="60"/>
      <c r="F35" s="58"/>
      <c r="G35" s="60"/>
      <c r="H35" s="62"/>
      <c r="I35" s="61"/>
      <c r="J35" s="63"/>
    </row>
    <row r="36" spans="1:10" ht="12.75">
      <c r="A36" s="30"/>
      <c r="B36" s="52" t="s">
        <v>47</v>
      </c>
      <c r="C36" s="58">
        <f>'[75]SEIGLE'!$C$35</f>
        <v>29501</v>
      </c>
      <c r="D36" s="58">
        <f>IF(C36=0,0,(E36/C36)*10)</f>
        <v>49.25575404223586</v>
      </c>
      <c r="E36" s="60">
        <f>'[75]SEIGLE'!$E$35</f>
        <v>145309.4</v>
      </c>
      <c r="F36" s="58">
        <f>'[75]SEIGLE'!$G$35</f>
        <v>61347.80000000001</v>
      </c>
      <c r="G36" s="74">
        <f>'[75]SEIGLE'!$D$64</f>
        <v>53370.5</v>
      </c>
      <c r="H36" s="62">
        <f>IF(G36=0,"",(G36/F36))</f>
        <v>0.8699659971506719</v>
      </c>
      <c r="I36" s="61">
        <f>E36-F36</f>
        <v>83961.59999999998</v>
      </c>
      <c r="J36" s="65">
        <f>(F36/E36)</f>
        <v>0.42218741526700965</v>
      </c>
    </row>
    <row r="37" spans="1:10" ht="12.75">
      <c r="A37" s="30"/>
      <c r="B37" s="66" t="s">
        <v>37</v>
      </c>
      <c r="C37" s="67">
        <f>(C34/C36)-1</f>
        <v>-0.11453849022067053</v>
      </c>
      <c r="D37" s="67">
        <f>(D34/D36)-1</f>
        <v>-0.006446003435856218</v>
      </c>
      <c r="E37" s="68">
        <f>(E34/E36)-1</f>
        <v>-0.12024617815502636</v>
      </c>
      <c r="F37" s="67">
        <f>(F34/F36)-1</f>
        <v>0.002269030022266305</v>
      </c>
      <c r="G37" s="68">
        <f>IF(G36=0,"",(G34/G36)-1)</f>
        <v>-0.06980635369726718</v>
      </c>
      <c r="H37" s="67">
        <f>IF(H34="","",H34-H36)</f>
        <v>-0.06256117987222276</v>
      </c>
      <c r="I37" s="69">
        <f>(I34/I36)-1</f>
        <v>-0.20976374914246487</v>
      </c>
      <c r="J37" s="70">
        <f>(J34/J36)-1</f>
        <v>0.13926078538693965</v>
      </c>
    </row>
    <row r="38" spans="1:10" ht="12.75">
      <c r="A38" s="30"/>
      <c r="B38" s="47" t="s">
        <v>42</v>
      </c>
      <c r="C38" s="58"/>
      <c r="D38" s="59"/>
      <c r="E38" s="60"/>
      <c r="F38" s="75"/>
      <c r="G38" s="76"/>
      <c r="H38" s="77"/>
      <c r="I38" s="78"/>
      <c r="J38" s="79"/>
    </row>
    <row r="39" spans="1:10" ht="12.75">
      <c r="A39" s="30"/>
      <c r="B39" s="52" t="s">
        <v>48</v>
      </c>
      <c r="C39" s="53">
        <f>'[76]TRITICALE'!$C$33</f>
        <v>386823</v>
      </c>
      <c r="D39" s="53">
        <f>IF(C39=0,0,(E39/C39)*10)</f>
        <v>52.122612150776966</v>
      </c>
      <c r="E39" s="54">
        <f>'[76]TRITICALE'!$E$33</f>
        <v>2016222.52</v>
      </c>
      <c r="F39" s="53">
        <f>'[76]TRITICALE'!$G$33</f>
        <v>828635</v>
      </c>
      <c r="G39" s="54">
        <f>'[76]TRITICALE'!$C$64</f>
        <v>771656.4</v>
      </c>
      <c r="H39" s="56">
        <f>IF(G39=0,"",(G39/F39))</f>
        <v>0.9312379998431155</v>
      </c>
      <c r="I39" s="55">
        <f>E39-F39</f>
        <v>1187587.52</v>
      </c>
      <c r="J39" s="57">
        <f>(F39/E39)</f>
        <v>0.41098390270931007</v>
      </c>
    </row>
    <row r="40" spans="1:10" ht="12.75">
      <c r="A40" s="30"/>
      <c r="B40" s="52"/>
      <c r="C40" s="58"/>
      <c r="D40" s="59"/>
      <c r="E40" s="60"/>
      <c r="F40" s="58"/>
      <c r="G40" s="60"/>
      <c r="H40" s="62"/>
      <c r="I40" s="61"/>
      <c r="J40" s="63"/>
    </row>
    <row r="41" spans="1:10" ht="12.75">
      <c r="A41" s="30"/>
      <c r="B41" s="52" t="s">
        <v>47</v>
      </c>
      <c r="C41" s="58">
        <f>'[76]TRITICALE'!$C$35</f>
        <v>386904</v>
      </c>
      <c r="D41" s="58">
        <f>IF(C41=0,0,(E41/C41)*10)</f>
        <v>53.01051940533051</v>
      </c>
      <c r="E41" s="60">
        <f>'[76]TRITICALE'!$E$35</f>
        <v>2050998.2</v>
      </c>
      <c r="F41" s="58">
        <f>'[76]TRITICALE'!$G$35</f>
        <v>783751.3999999999</v>
      </c>
      <c r="G41" s="74">
        <f>'[76]TRITICALE'!$D$64</f>
        <v>717879.1</v>
      </c>
      <c r="H41" s="62">
        <f>IF(G41=0,"",(G41/F41))</f>
        <v>0.915952558426052</v>
      </c>
      <c r="I41" s="61">
        <f>E41-F41</f>
        <v>1267246.8</v>
      </c>
      <c r="J41" s="65">
        <f>(F41/E41)</f>
        <v>0.3821316859273694</v>
      </c>
    </row>
    <row r="42" spans="1:10" ht="12.75" customHeight="1">
      <c r="A42" s="30"/>
      <c r="B42" s="66" t="s">
        <v>37</v>
      </c>
      <c r="C42" s="67">
        <f>(C39/C41)-1</f>
        <v>-0.0002093542584207242</v>
      </c>
      <c r="D42" s="67">
        <f>(D39/D41)-1</f>
        <v>-0.01674964260893963</v>
      </c>
      <c r="E42" s="68">
        <f>(E39/E41)-1</f>
        <v>-0.01695549025835319</v>
      </c>
      <c r="F42" s="67">
        <f>(F39/F41)-1</f>
        <v>0.05726764889989355</v>
      </c>
      <c r="G42" s="68">
        <f>IF(G41=0,"",(G39/G41)-1)</f>
        <v>0.07491136042266744</v>
      </c>
      <c r="H42" s="67">
        <f>IF(H39="","",H39-H41)</f>
        <v>0.01528544141706345</v>
      </c>
      <c r="I42" s="69">
        <f>(I39/I41)-1</f>
        <v>-0.06286011533033664</v>
      </c>
      <c r="J42" s="70">
        <f>(J39/J41)-1</f>
        <v>0.07550333522309516</v>
      </c>
    </row>
    <row r="43" spans="1:10" ht="12.75" customHeight="1">
      <c r="A43" s="30"/>
      <c r="B43" s="47" t="s">
        <v>59</v>
      </c>
      <c r="C43" s="58"/>
      <c r="D43" s="59"/>
      <c r="E43" s="60"/>
      <c r="F43" s="75"/>
      <c r="G43" s="76"/>
      <c r="H43" s="77"/>
      <c r="I43" s="78"/>
      <c r="J43" s="79"/>
    </row>
    <row r="44" spans="1:10" ht="12.75" customHeight="1">
      <c r="A44" s="30"/>
      <c r="B44" s="52" t="s">
        <v>48</v>
      </c>
      <c r="C44" s="53">
        <f>'[77]MAIS'!$C$33</f>
        <v>1749220</v>
      </c>
      <c r="D44" s="80">
        <f>IF(C44=0,0,(E44/C44)*10)</f>
        <v>101.70096855741417</v>
      </c>
      <c r="E44" s="54">
        <f>'[77]MAIS'!$E$33</f>
        <v>17789736.822</v>
      </c>
      <c r="F44" s="81">
        <f>'[77]MAIS'!$G$33</f>
        <v>15974280</v>
      </c>
      <c r="G44" s="54">
        <f>'[77]MAIS'!$C$64</f>
        <v>13872413.599999998</v>
      </c>
      <c r="H44" s="56">
        <f>IF(G44=0,"",(G44/F44))</f>
        <v>0.8684218381047533</v>
      </c>
      <c r="I44" s="55">
        <f>E44-F44</f>
        <v>1815456.8220000006</v>
      </c>
      <c r="J44" s="57">
        <f>(F44/E44)</f>
        <v>0.8979492029497096</v>
      </c>
    </row>
    <row r="45" spans="1:10" ht="12.75" customHeight="1">
      <c r="A45" s="30"/>
      <c r="B45" s="52"/>
      <c r="C45" s="58"/>
      <c r="D45" s="58"/>
      <c r="E45" s="60"/>
      <c r="F45" s="58"/>
      <c r="G45" s="76"/>
      <c r="H45" s="77"/>
      <c r="I45" s="78"/>
      <c r="J45" s="79"/>
    </row>
    <row r="46" spans="1:10" ht="12.75" customHeight="1">
      <c r="A46" s="30"/>
      <c r="B46" s="52" t="s">
        <v>47</v>
      </c>
      <c r="C46" s="58">
        <f>'[77]MAIS'!$C$35</f>
        <v>1762791</v>
      </c>
      <c r="D46" s="75">
        <f>IF(C46=0,0,(E46/C46)*10)</f>
        <v>82.14842201804433</v>
      </c>
      <c r="E46" s="61">
        <f>'[77]MAIS'!$E$35</f>
        <v>14481049.89976104</v>
      </c>
      <c r="F46" s="82">
        <f>'[77]MAIS'!$G$35</f>
        <v>12469803.399999999</v>
      </c>
      <c r="G46" s="74">
        <f>'[77]MAIS'!$D$64</f>
        <v>10483910.6</v>
      </c>
      <c r="H46" s="62">
        <f>IF(G46=0,"",(G46/F46))</f>
        <v>0.8407438564749145</v>
      </c>
      <c r="I46" s="61">
        <f>E46-F46</f>
        <v>2011246.4997610413</v>
      </c>
      <c r="J46" s="65">
        <f>(F46/E46)</f>
        <v>0.8611118314153292</v>
      </c>
    </row>
    <row r="47" spans="1:10" ht="12.75" customHeight="1">
      <c r="A47" s="30"/>
      <c r="B47" s="66" t="s">
        <v>37</v>
      </c>
      <c r="C47" s="67">
        <f>(C44/C46)-1</f>
        <v>-0.007698587070163132</v>
      </c>
      <c r="D47" s="67">
        <f>(D44/D46)-1</f>
        <v>0.2380148767200303</v>
      </c>
      <c r="E47" s="68">
        <f>(E44/E46)-1</f>
        <v>0.2284839113974435</v>
      </c>
      <c r="F47" s="67">
        <f>(F44/F46)-1</f>
        <v>0.2810370370394133</v>
      </c>
      <c r="G47" s="68">
        <f>IF(G46=0,"",(G44/G46)-1)</f>
        <v>0.3232098335519953</v>
      </c>
      <c r="H47" s="67">
        <f>IF(H44="","",H44-H46)</f>
        <v>0.02767798162983881</v>
      </c>
      <c r="I47" s="69">
        <f>(I44/I46)-1</f>
        <v>-0.09734742995664758</v>
      </c>
      <c r="J47" s="70">
        <f>(J44/J46)-1</f>
        <v>0.042778847288434285</v>
      </c>
    </row>
    <row r="48" spans="1:10" ht="12.75" customHeight="1">
      <c r="A48" s="30"/>
      <c r="B48" s="47" t="s">
        <v>60</v>
      </c>
      <c r="C48" s="58"/>
      <c r="D48" s="59"/>
      <c r="E48" s="60"/>
      <c r="F48" s="75"/>
      <c r="G48" s="76"/>
      <c r="H48" s="77"/>
      <c r="I48" s="78"/>
      <c r="J48" s="79"/>
    </row>
    <row r="49" spans="1:10" ht="12.75" customHeight="1">
      <c r="A49" s="30"/>
      <c r="B49" s="52" t="s">
        <v>48</v>
      </c>
      <c r="C49" s="53">
        <f>'[78]SORGHO'!$C$33</f>
        <v>63505</v>
      </c>
      <c r="D49" s="53">
        <f>IF(C49=0,0,(E49/C49)*10)</f>
        <v>62.61270766081411</v>
      </c>
      <c r="E49" s="54">
        <f>'[78]SORGHO'!$E$33</f>
        <v>397622</v>
      </c>
      <c r="F49" s="53">
        <f>'[78]SORGHO'!$G$33</f>
        <v>299830</v>
      </c>
      <c r="G49" s="54">
        <f>'[78]SORGHO'!$C$64</f>
        <v>265335.19999999995</v>
      </c>
      <c r="H49" s="56">
        <f>IF(G49=0,"",(G49/F49))</f>
        <v>0.8849521395457425</v>
      </c>
      <c r="I49" s="55">
        <f>E49-F49</f>
        <v>97792</v>
      </c>
      <c r="J49" s="57">
        <f>(F49/E49)</f>
        <v>0.7540578740612944</v>
      </c>
    </row>
    <row r="50" spans="1:10" ht="12.75" customHeight="1">
      <c r="A50" s="30"/>
      <c r="B50" s="52"/>
      <c r="C50" s="58"/>
      <c r="D50" s="58"/>
      <c r="E50" s="60"/>
      <c r="F50" s="75"/>
      <c r="G50" s="60"/>
      <c r="H50" s="77"/>
      <c r="I50" s="78"/>
      <c r="J50" s="79"/>
    </row>
    <row r="51" spans="1:10" ht="12.75" customHeight="1">
      <c r="A51" s="30"/>
      <c r="B51" s="52" t="s">
        <v>47</v>
      </c>
      <c r="C51" s="58">
        <f>'[78]SORGHO'!$C$35</f>
        <v>51850</v>
      </c>
      <c r="D51" s="58">
        <f>IF(C51=0,0,(E51/C51)*10)</f>
        <v>54.19228543876567</v>
      </c>
      <c r="E51" s="61">
        <f>'[78]SORGHO'!$E$35</f>
        <v>280987</v>
      </c>
      <c r="F51" s="82">
        <f>'[78]SORGHO'!$G$35</f>
        <v>146194.60000000003</v>
      </c>
      <c r="G51" s="74">
        <f>'[78]SORGHO'!$D$64</f>
        <v>133662.3</v>
      </c>
      <c r="H51" s="62">
        <f>IF(G51=0,"",(G51/F51))</f>
        <v>0.9142765875073359</v>
      </c>
      <c r="I51" s="61">
        <f>E51-F51</f>
        <v>134792.39999999997</v>
      </c>
      <c r="J51" s="65">
        <f>(F51/E51)</f>
        <v>0.520289550762135</v>
      </c>
    </row>
    <row r="52" spans="1:10" ht="12.75" customHeight="1">
      <c r="A52" s="30"/>
      <c r="B52" s="66" t="s">
        <v>37</v>
      </c>
      <c r="C52" s="67">
        <f>(C49/C51)-1</f>
        <v>0.2247830279652845</v>
      </c>
      <c r="D52" s="67">
        <f>(D49/D51)-1</f>
        <v>0.15538045967009562</v>
      </c>
      <c r="E52" s="68">
        <f>(E49/E51)-1</f>
        <v>0.4150903778466619</v>
      </c>
      <c r="F52" s="67">
        <f>(F49/F51)-1</f>
        <v>1.0508965447424181</v>
      </c>
      <c r="G52" s="68">
        <f>IF(G51=0,"",(G49/G51)-1)</f>
        <v>0.9851162220012672</v>
      </c>
      <c r="H52" s="67">
        <f>IF(H49="","",H49-H51)</f>
        <v>-0.02932444796159339</v>
      </c>
      <c r="I52" s="69">
        <f>(I49/I51)-1</f>
        <v>-0.2744991557387506</v>
      </c>
      <c r="J52" s="70">
        <f>(J49/J51)-1</f>
        <v>0.4493042825033271</v>
      </c>
    </row>
    <row r="53" spans="1:10" ht="12.75" customHeight="1">
      <c r="A53" s="30"/>
      <c r="B53" s="47" t="s">
        <v>43</v>
      </c>
      <c r="C53" s="58"/>
      <c r="D53" s="59"/>
      <c r="E53" s="60"/>
      <c r="F53" s="75"/>
      <c r="G53" s="76"/>
      <c r="H53" s="77"/>
      <c r="I53" s="78"/>
      <c r="J53" s="79"/>
    </row>
    <row r="54" spans="1:10" ht="12.75" customHeight="1">
      <c r="A54" s="30"/>
      <c r="B54" s="52" t="s">
        <v>48</v>
      </c>
      <c r="C54" s="53">
        <f>C$14+C$19+C$24+C$29+C$34+C$39+C44+C49</f>
        <v>9372792</v>
      </c>
      <c r="D54" s="53">
        <f>IF(C54=0,0,(E54/C54)*10)</f>
        <v>76.24445842532211</v>
      </c>
      <c r="E54" s="55">
        <f>E$14+E$19+E$24+E$29+E$34+E$39+E44+E49</f>
        <v>71462344.99731916</v>
      </c>
      <c r="F54" s="81">
        <f>F$14+F$19+F$24+F$29+F$34+F$39+F44+F49</f>
        <v>63233767</v>
      </c>
      <c r="G54" s="54">
        <f>G$14+G$19+G$24+G$29+G$34+G$39+G44+G49</f>
        <v>54167710.400000006</v>
      </c>
      <c r="H54" s="56">
        <f>IF(G54=0,"",(G54/F54))</f>
        <v>0.8566263401641089</v>
      </c>
      <c r="I54" s="55">
        <f>E54-F54</f>
        <v>8228577.997319162</v>
      </c>
      <c r="J54" s="57">
        <f>(F54/E54)</f>
        <v>0.8848543523497886</v>
      </c>
    </row>
    <row r="55" spans="1:10" ht="12.75" customHeight="1">
      <c r="A55" s="30"/>
      <c r="B55" s="52"/>
      <c r="C55" s="58"/>
      <c r="D55" s="59"/>
      <c r="E55" s="60"/>
      <c r="F55" s="58"/>
      <c r="G55" s="60"/>
      <c r="H55" s="58"/>
      <c r="I55" s="61"/>
      <c r="J55" s="63"/>
    </row>
    <row r="56" spans="1:10" ht="12.75" customHeight="1">
      <c r="A56" s="30"/>
      <c r="B56" s="52" t="s">
        <v>47</v>
      </c>
      <c r="C56" s="60">
        <f>C$16+C$21+C$26+C$31+C$36+C$41+C46+C51</f>
        <v>9276861</v>
      </c>
      <c r="D56" s="58">
        <f>(E56/C56)*10</f>
        <v>71.52572609971183</v>
      </c>
      <c r="E56" s="60">
        <f>E$16+E$21+E$26+E$31+E$36+E$41+E46+E51</f>
        <v>66353421.89510988</v>
      </c>
      <c r="F56" s="83">
        <f>F$16+F$21+F$26+F$31+F$36+F$41+F46+F51</f>
        <v>57984725.5</v>
      </c>
      <c r="G56" s="60">
        <f>G$16+G$21+G$26+G$31+G$36+G$41+G46+G51</f>
        <v>48976585.9</v>
      </c>
      <c r="H56" s="62">
        <f>(G56/F56)</f>
        <v>0.8446463353525748</v>
      </c>
      <c r="I56" s="61">
        <f>E56-F56</f>
        <v>8368696.395109877</v>
      </c>
      <c r="J56" s="65">
        <f>(F56/E56)</f>
        <v>0.8738769432518652</v>
      </c>
    </row>
    <row r="57" spans="1:10" ht="12.75" customHeight="1" thickBot="1">
      <c r="A57" s="30"/>
      <c r="B57" s="84" t="s">
        <v>37</v>
      </c>
      <c r="C57" s="85">
        <f>(C54/C56)-1</f>
        <v>0.010340890092025656</v>
      </c>
      <c r="D57" s="86">
        <f>(D54/D56)-1</f>
        <v>0.0659725190210867</v>
      </c>
      <c r="E57" s="87">
        <f>(E54/E56)-1</f>
        <v>0.07699562368140356</v>
      </c>
      <c r="F57" s="86">
        <f>(F54/F56)-1</f>
        <v>0.0905245554710783</v>
      </c>
      <c r="G57" s="87">
        <f>IF(G56=0,"",(G54/G56)-1)</f>
        <v>0.10599196339653405</v>
      </c>
      <c r="H57" s="86">
        <f>IF(H54="","",H54-H56)</f>
        <v>0.01198000481153405</v>
      </c>
      <c r="I57" s="88">
        <f>(I54/I56)-1</f>
        <v>-0.016743157019364574</v>
      </c>
      <c r="J57" s="89">
        <f>(J54/J56)-1</f>
        <v>0.01256173329974164</v>
      </c>
    </row>
    <row r="58" spans="1:10" ht="12.75" customHeight="1" hidden="1">
      <c r="A58" s="30"/>
      <c r="B58" s="47" t="s">
        <v>43</v>
      </c>
      <c r="C58" s="58"/>
      <c r="D58" s="59"/>
      <c r="E58" s="60"/>
      <c r="F58" s="75"/>
      <c r="G58" s="76"/>
      <c r="H58" s="77"/>
      <c r="I58" s="78"/>
      <c r="J58" s="79"/>
    </row>
    <row r="59" spans="1:10" ht="12.75" customHeight="1" hidden="1">
      <c r="A59" s="30"/>
      <c r="B59" s="52" t="s">
        <v>61</v>
      </c>
      <c r="C59" s="53">
        <f>C$14+C$19+C$24+C$29+C$34+C$39</f>
        <v>7560067</v>
      </c>
      <c r="D59" s="90">
        <f>IF(C59=0,0,(E59/C59)*10)</f>
        <v>70.46893390669575</v>
      </c>
      <c r="E59" s="54">
        <f>E$14+E$19+E$24+E$29+E$34+E$39</f>
        <v>53274986.17531916</v>
      </c>
      <c r="F59" s="53">
        <f>F$14+F$19+F$24+F$29+F$34+F$39</f>
        <v>46959657</v>
      </c>
      <c r="G59" s="54">
        <f>G$14+G$19+G$24+G$29+G$34+G$39</f>
        <v>40029961.6</v>
      </c>
      <c r="H59" s="56">
        <f>IF(G59=0,"",(G59/F59))</f>
        <v>0.8524330064846939</v>
      </c>
      <c r="I59" s="55">
        <f>E59-F59</f>
        <v>6315329.175319158</v>
      </c>
      <c r="J59" s="57">
        <f>(F59/E59)</f>
        <v>0.881457891804299</v>
      </c>
    </row>
    <row r="60" spans="1:10" ht="12.75" customHeight="1" hidden="1">
      <c r="A60" s="30"/>
      <c r="B60" s="52"/>
      <c r="C60" s="58"/>
      <c r="D60" s="59"/>
      <c r="E60" s="60"/>
      <c r="F60" s="58"/>
      <c r="G60" s="60"/>
      <c r="H60" s="58"/>
      <c r="I60" s="61"/>
      <c r="J60" s="63"/>
    </row>
    <row r="61" spans="1:10" ht="12.75" customHeight="1" hidden="1">
      <c r="A61" s="30"/>
      <c r="B61" s="52" t="s">
        <v>62</v>
      </c>
      <c r="C61" s="58">
        <f>C$16+C$21+C$26+C$31+C$36+C$41</f>
        <v>7462220</v>
      </c>
      <c r="D61" s="59">
        <f>(E61/C61)*10</f>
        <v>69.13677832514833</v>
      </c>
      <c r="E61" s="60">
        <f>E$16+E$21+E$26+E$31+E$36+E$41</f>
        <v>51591384.99534883</v>
      </c>
      <c r="F61" s="58">
        <f>F$16+F$21+F$26+F$31+F$36+F$41</f>
        <v>45368727.5</v>
      </c>
      <c r="G61" s="60">
        <f>G$16+G$21+G$26+G$31+G$36+G$41</f>
        <v>38359013</v>
      </c>
      <c r="H61" s="62">
        <f>(G61/F61)</f>
        <v>0.8454945755311299</v>
      </c>
      <c r="I61" s="61">
        <f>E61-F61</f>
        <v>6222657.4953488335</v>
      </c>
      <c r="J61" s="65">
        <f>(F61/E61)</f>
        <v>0.8793857250409185</v>
      </c>
    </row>
    <row r="62" spans="1:10" ht="12.75" customHeight="1" hidden="1">
      <c r="A62" s="30"/>
      <c r="B62" s="84" t="s">
        <v>37</v>
      </c>
      <c r="C62" s="86">
        <f>(C59/C61)-1</f>
        <v>0.013112317782107752</v>
      </c>
      <c r="D62" s="86">
        <f>(D59/D61)-1</f>
        <v>0.019268406972658303</v>
      </c>
      <c r="E62" s="87">
        <f>(E59/E61)-1</f>
        <v>0.03263337823014645</v>
      </c>
      <c r="F62" s="86">
        <f>(F59/F61)-1</f>
        <v>0.03506665466868131</v>
      </c>
      <c r="G62" s="87">
        <f>IF(G61=0,"",(G59/G61)-1)</f>
        <v>0.04356078192105728</v>
      </c>
      <c r="H62" s="86">
        <f>IF(H59="","",H59-H61)</f>
        <v>0.0069384309535639455</v>
      </c>
      <c r="I62" s="88">
        <f>(I59/I61)-1</f>
        <v>0.01489262104488187</v>
      </c>
      <c r="J62" s="91">
        <f>(J59/J61)-1</f>
        <v>0.00235637980510095</v>
      </c>
    </row>
    <row r="63" spans="1:9" ht="12.75" customHeight="1">
      <c r="A63" s="30"/>
      <c r="B63" s="38"/>
      <c r="C63" s="29"/>
      <c r="D63" s="29"/>
      <c r="E63" s="29"/>
      <c r="F63" s="29"/>
      <c r="G63" s="29"/>
      <c r="H63" s="29"/>
      <c r="I63" s="29"/>
    </row>
    <row r="64" spans="1:9" ht="12.75">
      <c r="A64" s="30"/>
      <c r="B64" s="38"/>
      <c r="C64" s="92"/>
      <c r="D64" s="92"/>
      <c r="E64" s="92"/>
      <c r="F64" s="33"/>
      <c r="G64" s="41"/>
      <c r="H64" s="93"/>
      <c r="I64" s="30"/>
    </row>
    <row r="70" ht="10.5">
      <c r="F70" s="9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B1">
      <selection activeCell="B9" sqref="B9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104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IF(ISERROR('[51]Récolte_N'!$F$19)=TRUE,"",'[51]Récolte_N'!$F$19)</f>
        <v>7575</v>
      </c>
      <c r="D12" s="150">
        <f aca="true" t="shared" si="0" ref="D12:D31">IF(OR(C12="",C12=0),"",(E12/C12)*10)</f>
        <v>63.3993399339934</v>
      </c>
      <c r="E12" s="151">
        <f>IF(ISERROR('[51]Récolte_N'!$H$19)=TRUE,"",'[51]Récolte_N'!$H$19)</f>
        <v>48025</v>
      </c>
      <c r="F12" s="151">
        <f>P12</f>
        <v>22850</v>
      </c>
      <c r="G12" s="152">
        <f>IF(ISERROR('[51]Récolte_N'!$I$19)=TRUE,"",'[51]Récolte_N'!$I$19)</f>
        <v>36450</v>
      </c>
      <c r="H12" s="152">
        <f>Q12</f>
        <v>12343.3</v>
      </c>
      <c r="I12" s="153">
        <f aca="true" t="shared" si="1" ref="I12:I31">IF(OR(H12=0,H12=""),"",(G12/H12)-1)</f>
        <v>1.9530190467703128</v>
      </c>
      <c r="J12" s="154">
        <f>E12-G12</f>
        <v>11575</v>
      </c>
      <c r="K12" s="155">
        <f>P12-H12</f>
        <v>10506.7</v>
      </c>
      <c r="L12" s="156"/>
      <c r="M12" s="157" t="s">
        <v>8</v>
      </c>
      <c r="N12" s="150">
        <f>IF(ISERROR('[1]Récolte_N'!$F$19)=TRUE,"",'[1]Récolte_N'!$F$19)</f>
        <v>5190</v>
      </c>
      <c r="O12" s="150">
        <f aca="true" t="shared" si="2" ref="O12:O19">IF(OR(N12="",N12=0),"",(P12/N12)*10)</f>
        <v>44.02697495183045</v>
      </c>
      <c r="P12" s="151">
        <f>IF(ISERROR('[1]Récolte_N'!$H$19)=TRUE,"",'[1]Récolte_N'!$H$19)</f>
        <v>22850</v>
      </c>
      <c r="Q12" s="152">
        <f>'[21]SO'!$AI168</f>
        <v>12343.3</v>
      </c>
    </row>
    <row r="13" spans="1:17" ht="13.5" customHeight="1">
      <c r="A13" s="23">
        <v>7280</v>
      </c>
      <c r="B13" s="158" t="s">
        <v>31</v>
      </c>
      <c r="C13" s="150">
        <f>IF(ISERROR('[52]Récolte_N'!$F$19)=TRUE,"",'[52]Récolte_N'!$F$19)</f>
        <v>510</v>
      </c>
      <c r="D13" s="150">
        <f t="shared" si="0"/>
        <v>58.431372549019606</v>
      </c>
      <c r="E13" s="151">
        <f>IF(ISERROR('[52]Récolte_N'!$H$19)=TRUE,"",'[52]Récolte_N'!$H$19)</f>
        <v>2980</v>
      </c>
      <c r="F13" s="151">
        <f>P13</f>
        <v>3540</v>
      </c>
      <c r="G13" s="152">
        <f>IF(ISERROR('[52]Récolte_N'!$I$19)=TRUE,"",'[52]Récolte_N'!$I$19)</f>
        <v>500</v>
      </c>
      <c r="H13" s="152">
        <f>Q13</f>
        <v>359.6</v>
      </c>
      <c r="I13" s="153">
        <f t="shared" si="1"/>
        <v>0.39043381535038924</v>
      </c>
      <c r="J13" s="154">
        <f aca="true" t="shared" si="3" ref="J13:J31">E13-G13</f>
        <v>2480</v>
      </c>
      <c r="K13" s="155">
        <f>P13-H13</f>
        <v>3180.4</v>
      </c>
      <c r="L13" s="156"/>
      <c r="M13" s="159" t="s">
        <v>31</v>
      </c>
      <c r="N13" s="150">
        <f>IF(ISERROR('[2]Récolte_N'!$F$19)=TRUE,"",'[2]Récolte_N'!$F$19)</f>
        <v>475</v>
      </c>
      <c r="O13" s="150">
        <f t="shared" si="2"/>
        <v>74.52631578947368</v>
      </c>
      <c r="P13" s="151">
        <f>IF(ISERROR('[2]Récolte_N'!$H$19)=TRUE,"",'[2]Récolte_N'!$H$19)</f>
        <v>3540</v>
      </c>
      <c r="Q13" s="152">
        <f>'[21]SO'!$AI169</f>
        <v>359.6</v>
      </c>
    </row>
    <row r="14" spans="1:17" ht="13.5" customHeight="1">
      <c r="A14" s="23">
        <v>17376</v>
      </c>
      <c r="B14" s="158" t="s">
        <v>9</v>
      </c>
      <c r="C14" s="150">
        <f>IF(ISERROR('[53]Récolte_N'!$F$19)=TRUE,"",'[53]Récolte_N'!$F$19)</f>
        <v>750</v>
      </c>
      <c r="D14" s="150">
        <f t="shared" si="0"/>
        <v>45</v>
      </c>
      <c r="E14" s="151">
        <f>IF(ISERROR('[53]Récolte_N'!$H$19)=TRUE,"",'[53]Récolte_N'!$H$19)</f>
        <v>3375</v>
      </c>
      <c r="F14" s="151">
        <f aca="true" t="shared" si="4" ref="F14:F30">P14</f>
        <v>3600</v>
      </c>
      <c r="G14" s="152">
        <f>IF(ISERROR('[53]Récolte_N'!$I$19)=TRUE,"",'[53]Récolte_N'!$I$19)</f>
        <v>800</v>
      </c>
      <c r="H14" s="152">
        <f aca="true" t="shared" si="5" ref="H14:H30">Q14</f>
        <v>299.7</v>
      </c>
      <c r="I14" s="153">
        <f t="shared" si="1"/>
        <v>1.6693360026693362</v>
      </c>
      <c r="J14" s="154">
        <f t="shared" si="3"/>
        <v>2575</v>
      </c>
      <c r="K14" s="155">
        <f aca="true" t="shared" si="6" ref="K14:K29">P14-H14</f>
        <v>3300.3</v>
      </c>
      <c r="L14" s="156"/>
      <c r="M14" s="126" t="s">
        <v>9</v>
      </c>
      <c r="N14" s="150">
        <f>IF(ISERROR('[3]Récolte_N'!$F$19)=TRUE,"",'[3]Récolte_N'!$F$19)</f>
        <v>800</v>
      </c>
      <c r="O14" s="150">
        <f t="shared" si="2"/>
        <v>45</v>
      </c>
      <c r="P14" s="151">
        <f>IF(ISERROR('[3]Récolte_N'!$H$19)=TRUE,"",'[3]Récolte_N'!$H$19)</f>
        <v>3600</v>
      </c>
      <c r="Q14" s="152">
        <f>'[21]SO'!$AI170</f>
        <v>299.7</v>
      </c>
    </row>
    <row r="15" spans="1:17" ht="13.5" customHeight="1">
      <c r="A15" s="23">
        <v>26391</v>
      </c>
      <c r="B15" s="158" t="s">
        <v>28</v>
      </c>
      <c r="C15" s="150">
        <f>IF(ISERROR('[54]Récolte_N'!$F$19)=TRUE,"",'[54]Récolte_N'!$F$19)</f>
        <v>50</v>
      </c>
      <c r="D15" s="150">
        <f t="shared" si="0"/>
        <v>50</v>
      </c>
      <c r="E15" s="151">
        <f>IF(ISERROR('[54]Récolte_N'!$H$19)=TRUE,"",'[54]Récolte_N'!$H$19)</f>
        <v>250</v>
      </c>
      <c r="F15" s="151">
        <f t="shared" si="4"/>
        <v>300</v>
      </c>
      <c r="G15" s="152">
        <f>IF(ISERROR('[54]Récolte_N'!$I$19)=TRUE,"",'[54]Récolte_N'!$I$19)</f>
        <v>230</v>
      </c>
      <c r="H15" s="152">
        <f t="shared" si="5"/>
        <v>36</v>
      </c>
      <c r="I15" s="153">
        <f t="shared" si="1"/>
        <v>5.388888888888889</v>
      </c>
      <c r="J15" s="154">
        <f t="shared" si="3"/>
        <v>20</v>
      </c>
      <c r="K15" s="155">
        <f t="shared" si="6"/>
        <v>264</v>
      </c>
      <c r="L15" s="156"/>
      <c r="M15" s="126" t="s">
        <v>28</v>
      </c>
      <c r="N15" s="150">
        <f>IF(ISERROR('[4]Récolte_N'!$F$19)=TRUE,"",'[4]Récolte_N'!$F$19)</f>
        <v>60</v>
      </c>
      <c r="O15" s="150">
        <f t="shared" si="2"/>
        <v>50</v>
      </c>
      <c r="P15" s="151">
        <f>IF(ISERROR('[4]Récolte_N'!$H$19)=TRUE,"",'[4]Récolte_N'!$H$19)</f>
        <v>300</v>
      </c>
      <c r="Q15" s="152">
        <f>'[21]SO'!$AI171</f>
        <v>36</v>
      </c>
    </row>
    <row r="16" spans="1:17" ht="13.5" customHeight="1">
      <c r="A16" s="23">
        <v>19136</v>
      </c>
      <c r="B16" s="158" t="s">
        <v>10</v>
      </c>
      <c r="C16" s="150">
        <f>IF(ISERROR('[55]Récolte_N'!$F$19)=TRUE,"",'[55]Récolte_N'!$F$19)</f>
        <v>0</v>
      </c>
      <c r="D16" s="150">
        <f t="shared" si="0"/>
      </c>
      <c r="E16" s="151">
        <f>IF(ISERROR('[55]Récolte_N'!$H$19)=TRUE,"",'[55]Récolte_N'!$H$19)</f>
        <v>0</v>
      </c>
      <c r="F16" s="151">
        <f t="shared" si="4"/>
        <v>0</v>
      </c>
      <c r="G16" s="152">
        <f>IF(ISERROR('[55]Récolte_N'!$I$19)=TRUE,"",'[55]Récolte_N'!$I$19)</f>
        <v>0</v>
      </c>
      <c r="H16" s="152">
        <f t="shared" si="5"/>
        <v>0</v>
      </c>
      <c r="I16" s="153">
        <f t="shared" si="1"/>
      </c>
      <c r="J16" s="154">
        <f t="shared" si="3"/>
        <v>0</v>
      </c>
      <c r="K16" s="155">
        <f t="shared" si="6"/>
        <v>0</v>
      </c>
      <c r="L16" s="156"/>
      <c r="M16" s="126" t="s">
        <v>10</v>
      </c>
      <c r="N16" s="150">
        <f>IF(ISERROR('[5]Récolte_N'!$F$19)=TRUE,"",'[5]Récolte_N'!$F$19)</f>
        <v>0</v>
      </c>
      <c r="O16" s="150">
        <f t="shared" si="2"/>
      </c>
      <c r="P16" s="151">
        <f>IF(ISERROR('[5]Récolte_N'!$H$19)=TRUE,"",'[5]Récolte_N'!$H$19)</f>
        <v>0</v>
      </c>
      <c r="Q16" s="152">
        <f>'[21]SO'!$AI172</f>
        <v>0</v>
      </c>
    </row>
    <row r="17" spans="1:17" ht="13.5" customHeight="1">
      <c r="A17" s="23">
        <v>1790</v>
      </c>
      <c r="B17" s="158" t="s">
        <v>11</v>
      </c>
      <c r="C17" s="150">
        <f>IF(ISERROR('[56]Récolte_N'!$F$19)=TRUE,"",'[56]Récolte_N'!$F$19)</f>
        <v>0</v>
      </c>
      <c r="D17" s="150">
        <f t="shared" si="0"/>
      </c>
      <c r="E17" s="151">
        <f>IF(ISERROR('[56]Récolte_N'!$H$19)=TRUE,"",'[56]Récolte_N'!$H$19)</f>
        <v>0</v>
      </c>
      <c r="F17" s="151">
        <f t="shared" si="4"/>
        <v>0</v>
      </c>
      <c r="G17" s="152">
        <f>IF(ISERROR('[56]Récolte_N'!$I$19)=TRUE,"",'[56]Récolte_N'!$I$19)</f>
        <v>0</v>
      </c>
      <c r="H17" s="152">
        <f t="shared" si="5"/>
        <v>60.2</v>
      </c>
      <c r="I17" s="153">
        <f t="shared" si="1"/>
        <v>-1</v>
      </c>
      <c r="J17" s="154">
        <f t="shared" si="3"/>
        <v>0</v>
      </c>
      <c r="K17" s="155">
        <f t="shared" si="6"/>
        <v>-60.2</v>
      </c>
      <c r="L17" s="156"/>
      <c r="M17" s="126" t="s">
        <v>11</v>
      </c>
      <c r="N17" s="150">
        <f>IF(ISERROR('[6]Récolte_N'!$F$19)=TRUE,"",'[6]Récolte_N'!$F$19)</f>
        <v>0</v>
      </c>
      <c r="O17" s="150">
        <f t="shared" si="2"/>
      </c>
      <c r="P17" s="151">
        <f>IF(ISERROR('[6]Récolte_N'!$H$19)=TRUE,"",'[6]Récolte_N'!$H$19)</f>
        <v>0</v>
      </c>
      <c r="Q17" s="152">
        <f>'[21]SO'!$AI173</f>
        <v>60.2</v>
      </c>
    </row>
    <row r="18" spans="1:17" ht="13.5" customHeight="1">
      <c r="A18" s="23" t="s">
        <v>13</v>
      </c>
      <c r="B18" s="158" t="s">
        <v>12</v>
      </c>
      <c r="C18" s="150">
        <f>IF(ISERROR('[57]Récolte_N'!$F$19)=TRUE,"",'[57]Récolte_N'!$F$19)</f>
        <v>6740</v>
      </c>
      <c r="D18" s="150">
        <f t="shared" si="0"/>
        <v>70.62314540059347</v>
      </c>
      <c r="E18" s="151">
        <f>IF(ISERROR('[57]Récolte_N'!$H$19)=TRUE,"",'[57]Récolte_N'!$H$19)</f>
        <v>47600</v>
      </c>
      <c r="F18" s="151">
        <f t="shared" si="4"/>
        <v>30850</v>
      </c>
      <c r="G18" s="152">
        <f>IF(ISERROR('[57]Récolte_N'!$I$19)=TRUE,"",'[57]Récolte_N'!$I$19)</f>
        <v>32500</v>
      </c>
      <c r="H18" s="152">
        <f t="shared" si="5"/>
        <v>18580.1</v>
      </c>
      <c r="I18" s="153">
        <f t="shared" si="1"/>
        <v>0.7491832659673523</v>
      </c>
      <c r="J18" s="154">
        <f t="shared" si="3"/>
        <v>15100</v>
      </c>
      <c r="K18" s="155">
        <f t="shared" si="6"/>
        <v>12269.900000000001</v>
      </c>
      <c r="L18" s="156"/>
      <c r="M18" s="126" t="s">
        <v>12</v>
      </c>
      <c r="N18" s="150">
        <f>IF(ISERROR('[7]Récolte_N'!$F$19)=TRUE,"",'[7]Récolte_N'!$F$19)</f>
        <v>4870</v>
      </c>
      <c r="O18" s="150">
        <f t="shared" si="2"/>
        <v>63.347022587268995</v>
      </c>
      <c r="P18" s="151">
        <f>IF(ISERROR('[7]Récolte_N'!$H$19)=TRUE,"",'[7]Récolte_N'!$H$19)</f>
        <v>30850</v>
      </c>
      <c r="Q18" s="152">
        <f>'[21]SO'!$AI174</f>
        <v>18580.1</v>
      </c>
    </row>
    <row r="19" spans="1:17" ht="13.5" customHeight="1">
      <c r="A19" s="23" t="s">
        <v>13</v>
      </c>
      <c r="B19" s="158" t="s">
        <v>14</v>
      </c>
      <c r="C19" s="150">
        <f>IF(ISERROR('[58]Récolte_N'!$F$19)=TRUE,"",'[58]Récolte_N'!$F$19)</f>
        <v>2150</v>
      </c>
      <c r="D19" s="150">
        <f t="shared" si="0"/>
        <v>50.69767441860465</v>
      </c>
      <c r="E19" s="151">
        <f>IF(ISERROR('[58]Récolte_N'!$H$19)=TRUE,"",'[58]Récolte_N'!$H$19)</f>
        <v>10900</v>
      </c>
      <c r="F19" s="151">
        <f t="shared" si="4"/>
        <v>8600</v>
      </c>
      <c r="G19" s="152">
        <f>IF(ISERROR('[58]Récolte_N'!$I$19)=TRUE,"",'[58]Récolte_N'!$I$19)</f>
        <v>5500</v>
      </c>
      <c r="H19" s="152">
        <f t="shared" si="5"/>
        <v>4736.2</v>
      </c>
      <c r="I19" s="153">
        <f t="shared" si="1"/>
        <v>0.1612685275115071</v>
      </c>
      <c r="J19" s="154">
        <f t="shared" si="3"/>
        <v>5400</v>
      </c>
      <c r="K19" s="155">
        <f t="shared" si="6"/>
        <v>3863.8</v>
      </c>
      <c r="L19" s="156"/>
      <c r="M19" s="126" t="s">
        <v>14</v>
      </c>
      <c r="N19" s="150">
        <f>IF(ISERROR('[8]Récolte_N'!$F$19)=TRUE,"",'[8]Récolte_N'!$F$19)</f>
        <v>1755</v>
      </c>
      <c r="O19" s="150">
        <f t="shared" si="2"/>
        <v>49.002849002849004</v>
      </c>
      <c r="P19" s="151">
        <f>IF(ISERROR('[8]Récolte_N'!$H$19)=TRUE,"",'[8]Récolte_N'!$H$19)</f>
        <v>8600</v>
      </c>
      <c r="Q19" s="152">
        <f>'[21]SO'!$AI175</f>
        <v>4736.2</v>
      </c>
    </row>
    <row r="20" spans="1:17" ht="13.5" customHeight="1">
      <c r="A20" s="23" t="s">
        <v>13</v>
      </c>
      <c r="B20" s="158" t="s">
        <v>27</v>
      </c>
      <c r="C20" s="150">
        <f>IF(ISERROR('[59]Récolte_N'!$F$19)=TRUE,"",'[59]Récolte_N'!$F$19)</f>
        <v>0</v>
      </c>
      <c r="D20" s="150">
        <f>IF(OR(C20="",C20=0),"",(E20/C20)*10)</f>
      </c>
      <c r="E20" s="151">
        <f>IF(ISERROR('[59]Récolte_N'!$H$19)=TRUE,"",'[59]Récolte_N'!$H$19)</f>
        <v>0</v>
      </c>
      <c r="F20" s="151">
        <f t="shared" si="4"/>
        <v>0</v>
      </c>
      <c r="G20" s="152">
        <f>IF(ISERROR('[59]Récolte_N'!$I$19)=TRUE,"",'[59]Récolte_N'!$I$19)</f>
        <v>0</v>
      </c>
      <c r="H20" s="152">
        <f t="shared" si="5"/>
        <v>0</v>
      </c>
      <c r="I20" s="153">
        <f t="shared" si="1"/>
      </c>
      <c r="J20" s="154">
        <f t="shared" si="3"/>
        <v>0</v>
      </c>
      <c r="K20" s="155">
        <f t="shared" si="6"/>
        <v>0</v>
      </c>
      <c r="L20" s="156"/>
      <c r="M20" s="126" t="s">
        <v>27</v>
      </c>
      <c r="N20" s="150">
        <f>IF(ISERROR('[9]Récolte_N'!$F$19)=TRUE,"",'[9]Récolte_N'!$F$19)</f>
        <v>0</v>
      </c>
      <c r="O20" s="150">
        <f>IF(OR(N20="",N20=0),"",(P20/N20)*10)</f>
      </c>
      <c r="P20" s="151">
        <f>IF(ISERROR('[9]Récolte_N'!$H$19)=TRUE,"",'[9]Récolte_N'!$H$19)</f>
        <v>0</v>
      </c>
      <c r="Q20" s="152">
        <f>'[21]SO'!$AI176</f>
        <v>0</v>
      </c>
    </row>
    <row r="21" spans="1:17" ht="13.5" customHeight="1">
      <c r="A21" s="23" t="s">
        <v>13</v>
      </c>
      <c r="B21" s="158" t="s">
        <v>15</v>
      </c>
      <c r="C21" s="150">
        <f>IF(ISERROR('[60]Récolte_N'!$F$19)=TRUE,"",'[60]Récolte_N'!$F$19)</f>
        <v>540</v>
      </c>
      <c r="D21" s="150">
        <f>IF(OR(C21="",C21=0),"",(E21/C21)*10)</f>
        <v>46.2962962962963</v>
      </c>
      <c r="E21" s="151">
        <f>IF(ISERROR('[60]Récolte_N'!$H$19)=TRUE,"",'[60]Récolte_N'!$H$19)</f>
        <v>2500</v>
      </c>
      <c r="F21" s="151">
        <f t="shared" si="4"/>
        <v>2300</v>
      </c>
      <c r="G21" s="152">
        <f>IF(ISERROR('[60]Récolte_N'!$I$19)=TRUE,"",'[60]Récolte_N'!$I$19)</f>
        <v>1000</v>
      </c>
      <c r="H21" s="152">
        <f t="shared" si="5"/>
        <v>0</v>
      </c>
      <c r="I21" s="153">
        <f t="shared" si="1"/>
      </c>
      <c r="J21" s="154">
        <f t="shared" si="3"/>
        <v>1500</v>
      </c>
      <c r="K21" s="155">
        <f t="shared" si="6"/>
        <v>2300</v>
      </c>
      <c r="L21" s="156"/>
      <c r="M21" s="126" t="s">
        <v>15</v>
      </c>
      <c r="N21" s="150">
        <f>IF(ISERROR('[10]Récolte_N'!$F$19)=TRUE,"",'[10]Récolte_N'!$F$19)</f>
        <v>460</v>
      </c>
      <c r="O21" s="150">
        <f>IF(OR(N21="",N21=0),"",(P21/N21)*10)</f>
        <v>50</v>
      </c>
      <c r="P21" s="151">
        <f>IF(ISERROR('[10]Récolte_N'!$H$19)=TRUE,"",'[10]Récolte_N'!$H$19)</f>
        <v>2300</v>
      </c>
      <c r="Q21" s="152">
        <f>'[21]SO'!$AI177</f>
        <v>0</v>
      </c>
    </row>
    <row r="22" spans="1:17" ht="13.5" customHeight="1">
      <c r="A22" s="23" t="s">
        <v>13</v>
      </c>
      <c r="B22" s="158" t="s">
        <v>29</v>
      </c>
      <c r="C22" s="150">
        <f>IF(ISERROR('[61]Récolte_N'!$F$19)=TRUE,"",'[61]Récolte_N'!$F$19)</f>
        <v>350</v>
      </c>
      <c r="D22" s="150">
        <f>IF(OR(C22="",C22=0),"",(E22/C22)*10)</f>
        <v>90</v>
      </c>
      <c r="E22" s="151">
        <f>IF(ISERROR('[61]Récolte_N'!$H$19)=TRUE,"",'[61]Récolte_N'!$H$19)</f>
        <v>3150</v>
      </c>
      <c r="F22" s="151">
        <f t="shared" si="4"/>
        <v>8250</v>
      </c>
      <c r="G22" s="152">
        <f>IF(ISERROR('[61]Récolte_N'!$I$19)=TRUE,"",'[61]Récolte_N'!$I$19)</f>
        <v>2300</v>
      </c>
      <c r="H22" s="152">
        <f t="shared" si="5"/>
        <v>5333.5</v>
      </c>
      <c r="I22" s="153">
        <f t="shared" si="1"/>
        <v>-0.5687634761413706</v>
      </c>
      <c r="J22" s="154">
        <f t="shared" si="3"/>
        <v>850</v>
      </c>
      <c r="K22" s="155">
        <f t="shared" si="6"/>
        <v>2916.5</v>
      </c>
      <c r="L22" s="156"/>
      <c r="M22" s="126" t="s">
        <v>29</v>
      </c>
      <c r="N22" s="150">
        <f>IF(ISERROR('[11]Récolte_N'!$F$19)=TRUE,"",'[11]Récolte_N'!$F$19)</f>
        <v>970</v>
      </c>
      <c r="O22" s="150">
        <f>IF(OR(N22="",N22=0),"",(P22/N22)*10)</f>
        <v>85.05154639175258</v>
      </c>
      <c r="P22" s="151">
        <f>IF(ISERROR('[11]Récolte_N'!$H$19)=TRUE,"",'[11]Récolte_N'!$H$19)</f>
        <v>8250</v>
      </c>
      <c r="Q22" s="152">
        <f>'[21]SO'!$AI178</f>
        <v>5333.5</v>
      </c>
    </row>
    <row r="23" spans="1:17" ht="13.5" customHeight="1">
      <c r="A23" s="23" t="s">
        <v>13</v>
      </c>
      <c r="B23" s="158" t="s">
        <v>16</v>
      </c>
      <c r="C23" s="150">
        <f>IF(ISERROR('[62]Récolte_N'!$F$19)=TRUE,"",'[62]Récolte_N'!$F$19)</f>
        <v>175</v>
      </c>
      <c r="D23" s="150">
        <f t="shared" si="0"/>
        <v>60</v>
      </c>
      <c r="E23" s="151">
        <f>IF(ISERROR('[62]Récolte_N'!$H$19)=TRUE,"",'[62]Récolte_N'!$H$19)</f>
        <v>1050</v>
      </c>
      <c r="F23" s="151">
        <f t="shared" si="4"/>
        <v>1050</v>
      </c>
      <c r="G23" s="152">
        <f>IF(ISERROR('[62]Récolte_N'!$I$19)=TRUE,"",'[62]Récolte_N'!$I$19)</f>
        <v>0</v>
      </c>
      <c r="H23" s="152">
        <f t="shared" si="5"/>
        <v>0</v>
      </c>
      <c r="I23" s="153">
        <f t="shared" si="1"/>
      </c>
      <c r="J23" s="154">
        <f t="shared" si="3"/>
        <v>1050</v>
      </c>
      <c r="K23" s="155">
        <f t="shared" si="6"/>
        <v>1050</v>
      </c>
      <c r="L23" s="156"/>
      <c r="M23" s="126" t="s">
        <v>16</v>
      </c>
      <c r="N23" s="150">
        <f>IF(ISERROR('[12]Récolte_N'!$F$19)=TRUE,"",'[12]Récolte_N'!$F$19)</f>
        <v>175</v>
      </c>
      <c r="O23" s="150">
        <f aca="true" t="shared" si="7" ref="O23:O31">IF(OR(N23="",N23=0),"",(P23/N23)*10)</f>
        <v>60</v>
      </c>
      <c r="P23" s="151">
        <f>IF(ISERROR('[12]Récolte_N'!$H$19)=TRUE,"",'[12]Récolte_N'!$H$19)</f>
        <v>1050</v>
      </c>
      <c r="Q23" s="152">
        <f>'[21]SO'!$AI179</f>
        <v>0</v>
      </c>
    </row>
    <row r="24" spans="1:17" ht="13.5" customHeight="1">
      <c r="A24" s="23" t="s">
        <v>13</v>
      </c>
      <c r="B24" s="158" t="s">
        <v>17</v>
      </c>
      <c r="C24" s="150">
        <f>IF(ISERROR('[63]Récolte_N'!$F$19)=TRUE,"",'[63]Récolte_N'!$F$19)</f>
        <v>1635</v>
      </c>
      <c r="D24" s="150">
        <f t="shared" si="0"/>
        <v>61.8960244648318</v>
      </c>
      <c r="E24" s="151">
        <f>IF(ISERROR('[63]Récolte_N'!$H$19)=TRUE,"",'[63]Récolte_N'!$H$19)</f>
        <v>10120</v>
      </c>
      <c r="F24" s="151">
        <f t="shared" si="4"/>
        <v>12590</v>
      </c>
      <c r="G24" s="152">
        <f>IF(ISERROR('[63]Récolte_N'!$I$19)=TRUE,"",'[63]Récolte_N'!$I$19)</f>
        <v>3200</v>
      </c>
      <c r="H24" s="152">
        <f t="shared" si="5"/>
        <v>2154.5</v>
      </c>
      <c r="I24" s="153">
        <f t="shared" si="1"/>
        <v>0.48526340218148056</v>
      </c>
      <c r="J24" s="154">
        <f t="shared" si="3"/>
        <v>6920</v>
      </c>
      <c r="K24" s="155">
        <f t="shared" si="6"/>
        <v>10435.5</v>
      </c>
      <c r="L24" s="156"/>
      <c r="M24" s="126" t="s">
        <v>17</v>
      </c>
      <c r="N24" s="150">
        <f>IF(ISERROR('[13]Récolte_N'!$F$19)=TRUE,"",'[13]Récolte_N'!$F$19)</f>
        <v>2120</v>
      </c>
      <c r="O24" s="150">
        <f t="shared" si="7"/>
        <v>59.38679245283019</v>
      </c>
      <c r="P24" s="151">
        <f>IF(ISERROR('[13]Récolte_N'!$H$19)=TRUE,"",'[13]Récolte_N'!$H$19)</f>
        <v>12590</v>
      </c>
      <c r="Q24" s="152">
        <f>'[21]SO'!$AI180</f>
        <v>2154.5</v>
      </c>
    </row>
    <row r="25" spans="1:18" ht="13.5" customHeight="1">
      <c r="A25" s="23" t="s">
        <v>13</v>
      </c>
      <c r="B25" s="158" t="s">
        <v>18</v>
      </c>
      <c r="C25" s="150">
        <f>IF(ISERROR('[64]Récolte_N'!$F$19)=TRUE,"",'[64]Récolte_N'!$F$19)</f>
        <v>7500</v>
      </c>
      <c r="D25" s="150">
        <f t="shared" si="0"/>
        <v>60</v>
      </c>
      <c r="E25" s="151">
        <f>IF(ISERROR('[64]Récolte_N'!$H$19)=TRUE,"",'[64]Récolte_N'!$H$19)</f>
        <v>45000</v>
      </c>
      <c r="F25" s="151">
        <f t="shared" si="4"/>
        <v>55000</v>
      </c>
      <c r="G25" s="152">
        <f>IF(ISERROR('[64]Récolte_N'!$I$19)=TRUE,"",'[64]Récolte_N'!$I$19)</f>
        <v>29000</v>
      </c>
      <c r="H25" s="152">
        <f t="shared" si="5"/>
        <v>22844</v>
      </c>
      <c r="I25" s="153">
        <f t="shared" si="1"/>
        <v>0.2694799509718089</v>
      </c>
      <c r="J25" s="154">
        <f t="shared" si="3"/>
        <v>16000</v>
      </c>
      <c r="K25" s="155">
        <f t="shared" si="6"/>
        <v>32156</v>
      </c>
      <c r="L25" s="156"/>
      <c r="M25" s="126" t="s">
        <v>18</v>
      </c>
      <c r="N25" s="150">
        <f>IF(ISERROR('[14]Récolte_N'!$F$19)=TRUE,"",'[14]Récolte_N'!$F$19)</f>
        <v>9200</v>
      </c>
      <c r="O25" s="150">
        <f t="shared" si="7"/>
        <v>59.78260869565218</v>
      </c>
      <c r="P25" s="151">
        <f>IF(ISERROR('[14]Récolte_N'!$H$19)=TRUE,"",'[14]Récolte_N'!$H$19)</f>
        <v>55000</v>
      </c>
      <c r="Q25" s="152">
        <f>'[21]SO'!$AI181</f>
        <v>22844</v>
      </c>
      <c r="R25" s="23">
        <f>Q25/P25</f>
        <v>0.4153454545454546</v>
      </c>
    </row>
    <row r="26" spans="1:17" ht="13.5" customHeight="1">
      <c r="A26" s="23" t="s">
        <v>13</v>
      </c>
      <c r="B26" s="158" t="s">
        <v>19</v>
      </c>
      <c r="C26" s="150">
        <f>IF(ISERROR('[65]Récolte_N'!$F$19)=TRUE,"",'[65]Récolte_N'!$F$19)</f>
        <v>0</v>
      </c>
      <c r="D26" s="150">
        <f t="shared" si="0"/>
      </c>
      <c r="E26" s="151">
        <f>IF(ISERROR('[65]Récolte_N'!$H$19)=TRUE,"",'[65]Récolte_N'!$H$19)</f>
        <v>0</v>
      </c>
      <c r="F26" s="151">
        <f t="shared" si="4"/>
        <v>0</v>
      </c>
      <c r="G26" s="152">
        <f>IF(ISERROR('[65]Récolte_N'!$I$19)=TRUE,"",'[65]Récolte_N'!$I$19)</f>
        <v>0</v>
      </c>
      <c r="H26" s="152">
        <f t="shared" si="5"/>
        <v>263.6</v>
      </c>
      <c r="I26" s="153">
        <f t="shared" si="1"/>
        <v>-1</v>
      </c>
      <c r="J26" s="154">
        <f t="shared" si="3"/>
        <v>0</v>
      </c>
      <c r="K26" s="155">
        <f t="shared" si="6"/>
        <v>-263.6</v>
      </c>
      <c r="L26" s="156"/>
      <c r="M26" s="126" t="s">
        <v>19</v>
      </c>
      <c r="N26" s="150">
        <f>IF(ISERROR('[15]Récolte_N'!$F$19)=TRUE,"",'[15]Récolte_N'!$F$19)</f>
        <v>0</v>
      </c>
      <c r="O26" s="150">
        <f t="shared" si="7"/>
      </c>
      <c r="P26" s="151">
        <f>IF(ISERROR('[15]Récolte_N'!$H$19)=TRUE,"",'[15]Récolte_N'!$H$19)</f>
        <v>0</v>
      </c>
      <c r="Q26" s="152">
        <f>'[21]SO'!$AI182</f>
        <v>263.6</v>
      </c>
    </row>
    <row r="27" spans="1:17" ht="13.5" customHeight="1">
      <c r="A27" s="23" t="s">
        <v>13</v>
      </c>
      <c r="B27" s="158" t="s">
        <v>20</v>
      </c>
      <c r="C27" s="150">
        <f>IF(ISERROR('[66]Récolte_N'!$F$19)=TRUE,"",'[66]Récolte_N'!$F$19)</f>
        <v>5420</v>
      </c>
      <c r="D27" s="150">
        <f t="shared" si="0"/>
        <v>65</v>
      </c>
      <c r="E27" s="151">
        <f>IF(ISERROR('[66]Récolte_N'!$H$19)=TRUE,"",'[66]Récolte_N'!$H$19)</f>
        <v>35230</v>
      </c>
      <c r="F27" s="151">
        <f t="shared" si="4"/>
        <v>27790</v>
      </c>
      <c r="G27" s="152">
        <f>IF(ISERROR('[66]Récolte_N'!$I$19)=TRUE,"",'[66]Récolte_N'!$I$19)</f>
        <v>19000</v>
      </c>
      <c r="H27" s="152">
        <f t="shared" si="5"/>
        <v>11763.5</v>
      </c>
      <c r="I27" s="153">
        <f t="shared" si="1"/>
        <v>0.6151655544693331</v>
      </c>
      <c r="J27" s="154">
        <f t="shared" si="3"/>
        <v>16230</v>
      </c>
      <c r="K27" s="155">
        <f t="shared" si="6"/>
        <v>16026.5</v>
      </c>
      <c r="L27" s="156"/>
      <c r="M27" s="126" t="s">
        <v>20</v>
      </c>
      <c r="N27" s="150">
        <f>IF(ISERROR('[16]Récolte_N'!$F$19)=TRUE,"",'[16]Récolte_N'!$F$19)</f>
        <v>5310</v>
      </c>
      <c r="O27" s="150">
        <f t="shared" si="7"/>
        <v>52.335216572504706</v>
      </c>
      <c r="P27" s="151">
        <f>IF(ISERROR('[16]Récolte_N'!$H$19)=TRUE,"",'[16]Récolte_N'!$H$19)</f>
        <v>27790</v>
      </c>
      <c r="Q27" s="152">
        <f>'[21]SO'!$AI183</f>
        <v>11763.5</v>
      </c>
    </row>
    <row r="28" spans="1:17" ht="13.5" customHeight="1">
      <c r="A28" s="23" t="s">
        <v>13</v>
      </c>
      <c r="B28" s="158" t="s">
        <v>21</v>
      </c>
      <c r="C28" s="150">
        <f>IF(ISERROR('[67]Récolte_N'!$F$19)=TRUE,"",'[67]Récolte_N'!$F$19)</f>
        <v>0</v>
      </c>
      <c r="D28" s="150">
        <f t="shared" si="0"/>
      </c>
      <c r="E28" s="151">
        <f>IF(ISERROR('[67]Récolte_N'!$H$19)=TRUE,"",'[67]Récolte_N'!$H$19)</f>
        <v>0</v>
      </c>
      <c r="F28" s="151">
        <f t="shared" si="4"/>
        <v>0</v>
      </c>
      <c r="G28" s="152">
        <f>IF(ISERROR('[67]Récolte_N'!$I$19)=TRUE,"",'[67]Récolte_N'!$I$19)</f>
        <v>0</v>
      </c>
      <c r="H28" s="152">
        <f t="shared" si="5"/>
        <v>0</v>
      </c>
      <c r="I28" s="153">
        <f t="shared" si="1"/>
      </c>
      <c r="J28" s="154">
        <f t="shared" si="3"/>
        <v>0</v>
      </c>
      <c r="K28" s="155">
        <f t="shared" si="6"/>
        <v>0</v>
      </c>
      <c r="L28" s="156"/>
      <c r="M28" s="126" t="s">
        <v>21</v>
      </c>
      <c r="N28" s="150">
        <f>IF(ISERROR('[17]Récolte_N'!$F$19)=TRUE,"",'[17]Récolte_N'!$F$19)</f>
        <v>0</v>
      </c>
      <c r="O28" s="150">
        <f t="shared" si="7"/>
      </c>
      <c r="P28" s="151">
        <f>IF(ISERROR('[17]Récolte_N'!$H$19)=TRUE,"",'[17]Récolte_N'!$H$19)</f>
        <v>0</v>
      </c>
      <c r="Q28" s="152">
        <f>'[21]SO'!$AI184</f>
        <v>0</v>
      </c>
    </row>
    <row r="29" spans="2:17" ht="12">
      <c r="B29" s="158" t="s">
        <v>30</v>
      </c>
      <c r="C29" s="150">
        <f>IF(ISERROR('[68]Récolte_N'!$F$19)=TRUE,"",'[68]Récolte_N'!$F$19)</f>
        <v>0</v>
      </c>
      <c r="D29" s="150">
        <f t="shared" si="0"/>
      </c>
      <c r="E29" s="151">
        <f>IF(ISERROR('[68]Récolte_N'!$H$19)=TRUE,"",'[68]Récolte_N'!$H$19)</f>
        <v>0</v>
      </c>
      <c r="F29" s="151">
        <f t="shared" si="4"/>
        <v>0</v>
      </c>
      <c r="G29" s="152">
        <f>IF(ISERROR('[68]Récolte_N'!$I$19)=TRUE,"",'[68]Récolte_N'!$I$19)</f>
        <v>0</v>
      </c>
      <c r="H29" s="152">
        <f t="shared" si="5"/>
        <v>0</v>
      </c>
      <c r="I29" s="153">
        <f t="shared" si="1"/>
      </c>
      <c r="J29" s="154">
        <f t="shared" si="3"/>
        <v>0</v>
      </c>
      <c r="K29" s="155">
        <f t="shared" si="6"/>
        <v>0</v>
      </c>
      <c r="M29" s="126" t="s">
        <v>30</v>
      </c>
      <c r="N29" s="150">
        <f>IF(ISERROR('[18]Récolte_N'!$F$19)=TRUE,"",'[18]Récolte_N'!$F$19)</f>
        <v>0</v>
      </c>
      <c r="O29" s="150">
        <f t="shared" si="7"/>
      </c>
      <c r="P29" s="151">
        <f>IF(ISERROR('[18]Récolte_N'!$H$19)=TRUE,"",'[18]Récolte_N'!$H$19)</f>
        <v>0</v>
      </c>
      <c r="Q29" s="152">
        <f>'[21]SO'!$AI185</f>
        <v>0</v>
      </c>
    </row>
    <row r="30" spans="2:18" ht="12">
      <c r="B30" s="158" t="s">
        <v>22</v>
      </c>
      <c r="C30" s="150">
        <f>IF(ISERROR('[69]Récolte_N'!$F$19)=TRUE,"",'[69]Récolte_N'!$F$19)</f>
        <v>27310</v>
      </c>
      <c r="D30" s="150">
        <f t="shared" si="0"/>
        <v>62.26363969242036</v>
      </c>
      <c r="E30" s="151">
        <f>IF(ISERROR('[69]Récolte_N'!$H$19)=TRUE,"",'[69]Récolte_N'!$H$19)</f>
        <v>170042</v>
      </c>
      <c r="F30" s="151">
        <f t="shared" si="4"/>
        <v>92867</v>
      </c>
      <c r="G30" s="152">
        <f>IF(ISERROR('[69]Récolte_N'!$I$19)=TRUE,"",'[69]Récolte_N'!$I$19)</f>
        <v>160000</v>
      </c>
      <c r="H30" s="152">
        <f t="shared" si="5"/>
        <v>62128.2</v>
      </c>
      <c r="I30" s="153">
        <f t="shared" si="1"/>
        <v>1.5753200639967035</v>
      </c>
      <c r="J30" s="154">
        <f t="shared" si="3"/>
        <v>10042</v>
      </c>
      <c r="K30" s="155">
        <f>P30-H30</f>
        <v>30738.800000000003</v>
      </c>
      <c r="L30" s="29"/>
      <c r="M30" s="126" t="s">
        <v>22</v>
      </c>
      <c r="N30" s="150">
        <f>IF(ISERROR('[19]Récolte_N'!$F$19)=TRUE,"",'[19]Récolte_N'!$F$19)</f>
        <v>18165</v>
      </c>
      <c r="O30" s="150">
        <f t="shared" si="7"/>
        <v>51.12413982934214</v>
      </c>
      <c r="P30" s="151">
        <f>IF(ISERROR('[19]Récolte_N'!$H$19)=TRUE,"",'[19]Récolte_N'!$H$19)</f>
        <v>92867</v>
      </c>
      <c r="Q30" s="152">
        <f>'[21]SO'!$AI186</f>
        <v>62128.2</v>
      </c>
      <c r="R30" s="23">
        <f>Q30/P30</f>
        <v>0.6690019059515221</v>
      </c>
    </row>
    <row r="31" spans="2:18" ht="12">
      <c r="B31" s="158" t="s">
        <v>23</v>
      </c>
      <c r="C31" s="150">
        <f>IF(ISERROR('[70]Récolte_N'!$F$19)=TRUE,"",'[70]Récolte_N'!$F$19)</f>
        <v>2800</v>
      </c>
      <c r="D31" s="150">
        <f t="shared" si="0"/>
        <v>62.142857142857146</v>
      </c>
      <c r="E31" s="151">
        <f>IF(ISERROR('[70]Récolte_N'!$H$19)=TRUE,"",'[70]Récolte_N'!$H$19)</f>
        <v>17400</v>
      </c>
      <c r="F31" s="151">
        <f>P31</f>
        <v>11400</v>
      </c>
      <c r="G31" s="152">
        <f>IF(ISERROR('[70]Récolte_N'!$I$19)=TRUE,"",'[70]Récolte_N'!$I$19)</f>
        <v>9350</v>
      </c>
      <c r="H31" s="152">
        <f>Q31</f>
        <v>5292.2</v>
      </c>
      <c r="I31" s="153">
        <f t="shared" si="1"/>
        <v>0.766751067608934</v>
      </c>
      <c r="J31" s="154">
        <f t="shared" si="3"/>
        <v>8050</v>
      </c>
      <c r="K31" s="155">
        <f>P31-H31</f>
        <v>6107.8</v>
      </c>
      <c r="M31" s="126" t="s">
        <v>23</v>
      </c>
      <c r="N31" s="150">
        <f>IF(ISERROR('[20]Récolte_N'!$F$19)=TRUE,"",'[20]Récolte_N'!$F$19)</f>
        <v>2300</v>
      </c>
      <c r="O31" s="150">
        <f t="shared" si="7"/>
        <v>49.565217391304344</v>
      </c>
      <c r="P31" s="151">
        <f>IF(ISERROR('[20]Récolte_N'!$H$19)=TRUE,"",'[20]Récolte_N'!$H$19)</f>
        <v>11400</v>
      </c>
      <c r="Q31" s="152">
        <f>'[21]SO'!$AI187</f>
        <v>5292.2</v>
      </c>
      <c r="R31" s="23">
        <f>Q31/P31</f>
        <v>0.4642280701754386</v>
      </c>
    </row>
    <row r="32" spans="2:17" ht="12.75">
      <c r="B32" s="118"/>
      <c r="C32" s="164"/>
      <c r="D32" s="164"/>
      <c r="E32" s="54"/>
      <c r="F32" s="165"/>
      <c r="G32" s="166"/>
      <c r="H32" s="166"/>
      <c r="I32" s="167"/>
      <c r="J32" s="168"/>
      <c r="K32" s="169"/>
      <c r="M32" s="126"/>
      <c r="N32" s="170"/>
      <c r="O32" s="170"/>
      <c r="P32" s="170"/>
      <c r="Q32" s="166"/>
    </row>
    <row r="33" spans="2:17" ht="15.75" thickBot="1">
      <c r="B33" s="171" t="s">
        <v>24</v>
      </c>
      <c r="C33" s="172">
        <f>IF(SUM(C12:C31)=0,"",SUM(C12:C31))</f>
        <v>63505</v>
      </c>
      <c r="D33" s="172">
        <f>IF(OR(C33="",C33=0),"",(E33/C33)*10)</f>
        <v>62.61270766081411</v>
      </c>
      <c r="E33" s="172">
        <f>IF(SUM(E12:E31)=0,"",SUM(E12:E31))</f>
        <v>397622</v>
      </c>
      <c r="F33" s="173">
        <f>IF(SUM(F12:F31)=0,"",SUM(F12:F31))</f>
        <v>280987</v>
      </c>
      <c r="G33" s="174">
        <f>IF(SUM(G12:G31)=0,"",SUM(G12:G31))</f>
        <v>299830</v>
      </c>
      <c r="H33" s="175">
        <f>IF(SUM(H12:H31)=0,"",SUM(H12:H31))</f>
        <v>146194.60000000003</v>
      </c>
      <c r="I33" s="176">
        <f>IF(OR(G33=0,G33=""),"",(G33/H33)-1)</f>
        <v>1.0508965447424181</v>
      </c>
      <c r="J33" s="177">
        <f>SUM(J12:J31)</f>
        <v>97792</v>
      </c>
      <c r="K33" s="178">
        <f>SUM(K12:K31)</f>
        <v>134792.4</v>
      </c>
      <c r="M33" s="179" t="s">
        <v>24</v>
      </c>
      <c r="N33" s="180">
        <f>IF(SUM(N12:N31)=0,"",SUM(N12:N31))</f>
        <v>51850</v>
      </c>
      <c r="O33" s="180">
        <f>IF(OR(N33="",N33=0),"",(P33/N33)*10)</f>
        <v>54.19228543876567</v>
      </c>
      <c r="P33" s="177">
        <f>IF(SUM(P12:P31)=0,"",SUM(P12:P31))</f>
        <v>280987</v>
      </c>
      <c r="Q33" s="181">
        <f>IF(SUM(Q12:Q31)=0,"",SUM(Q12:Q31))</f>
        <v>146194.60000000003</v>
      </c>
    </row>
    <row r="34" spans="2:10" ht="12.75" thickTop="1">
      <c r="B34" s="182"/>
      <c r="C34" s="183"/>
      <c r="D34" s="184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51850</v>
      </c>
      <c r="D35" s="189">
        <f>(E35/C35)*10</f>
        <v>54.19228543876567</v>
      </c>
      <c r="E35" s="189">
        <f>P33</f>
        <v>280987</v>
      </c>
      <c r="G35" s="189">
        <f>Q33</f>
        <v>146194.60000000003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0.2247830279652845</v>
      </c>
      <c r="D37" s="192">
        <f>IF(OR(D33="",D33=0),"",(D33/D35)-1)</f>
        <v>0.15538045967009562</v>
      </c>
      <c r="E37" s="192">
        <f>IF(OR(E33="",E33=0),"",(E33/E35)-1)</f>
        <v>0.4150903778466619</v>
      </c>
      <c r="G37" s="192">
        <f>IF(OR(G33="",G33=0),"",(G33/G35)-1)</f>
        <v>1.0508965447424181</v>
      </c>
      <c r="H37" s="185"/>
      <c r="I37" s="186"/>
      <c r="J37" s="187"/>
    </row>
    <row r="38" ht="11.25" thickBot="1">
      <c r="E38" s="221"/>
    </row>
    <row r="39" spans="2:8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49" t="s">
        <v>8</v>
      </c>
      <c r="C43" s="81">
        <f>'[22]SO'!$AI168</f>
        <v>34167.1</v>
      </c>
      <c r="D43" s="53">
        <f>'[21]SO'!$AE168</f>
        <v>10363.2</v>
      </c>
      <c r="E43" s="212">
        <f>IF(OR(G12="",G12=0),"",C43/G12)</f>
        <v>0.9373689986282578</v>
      </c>
      <c r="F43" s="71">
        <f>IF(OR(H12="",H12=0),"",D43/H12)</f>
        <v>0.8395809872562444</v>
      </c>
      <c r="G43" s="213">
        <f>IF(OR(E43="",E43=0),"",(E43-F43)*100)</f>
        <v>9.778801137201343</v>
      </c>
      <c r="H43" s="185">
        <f>IF(E12="","",(G12/E12))</f>
        <v>0.7589796980739199</v>
      </c>
    </row>
    <row r="44" spans="2:8" ht="12">
      <c r="B44" s="158" t="s">
        <v>31</v>
      </c>
      <c r="C44" s="53">
        <f>'[22]SO'!$AI169</f>
        <v>428.4</v>
      </c>
      <c r="D44" s="53">
        <f>'[21]SO'!$AE169</f>
        <v>355.7</v>
      </c>
      <c r="E44" s="71">
        <f>IF(OR(G13="",G13=0),"",C44/G13)</f>
        <v>0.8568</v>
      </c>
      <c r="F44" s="71">
        <f>IF(OR(H13="",H13=0),"",D44/H13)</f>
        <v>0.9891546162402669</v>
      </c>
      <c r="G44" s="213">
        <f>IF(OR(E44="",E44=0),"",(E44-F44)*100)</f>
        <v>-13.23546162402669</v>
      </c>
      <c r="H44" s="185">
        <f>IF(E13="","",(G13/E13))</f>
        <v>0.16778523489932887</v>
      </c>
    </row>
    <row r="45" spans="2:8" ht="12">
      <c r="B45" s="158" t="s">
        <v>9</v>
      </c>
      <c r="C45" s="53">
        <f>'[22]SO'!$AI170</f>
        <v>548.7</v>
      </c>
      <c r="D45" s="53">
        <f>'[21]SO'!$AE170</f>
        <v>299.7</v>
      </c>
      <c r="E45" s="71">
        <f aca="true" t="shared" si="8" ref="E45:F62">IF(OR(G14="",G14=0),"",C45/G14)</f>
        <v>0.685875</v>
      </c>
      <c r="F45" s="71">
        <f t="shared" si="8"/>
        <v>1</v>
      </c>
      <c r="G45" s="213">
        <f aca="true" t="shared" si="9" ref="G45:G62">IF(OR(E45="",E45=0),"",(E45-F45)*100)</f>
        <v>-31.412499999999998</v>
      </c>
      <c r="H45" s="185">
        <f>IF(E14="","",(G14/E14))</f>
        <v>0.23703703703703705</v>
      </c>
    </row>
    <row r="46" spans="2:8" ht="12">
      <c r="B46" s="158" t="s">
        <v>28</v>
      </c>
      <c r="C46" s="53">
        <f>'[22]SO'!$AI171</f>
        <v>176.7</v>
      </c>
      <c r="D46" s="53">
        <f>'[21]SO'!$AE171</f>
        <v>36</v>
      </c>
      <c r="E46" s="71">
        <f t="shared" si="8"/>
        <v>0.7682608695652173</v>
      </c>
      <c r="F46" s="71">
        <f>IF(OR(H15="",H15=0),"",D46/H15)</f>
        <v>1</v>
      </c>
      <c r="G46" s="213">
        <f t="shared" si="9"/>
        <v>-23.173913043478265</v>
      </c>
      <c r="H46" s="185">
        <f>IF(E15="","",(G15/E15))</f>
        <v>0.92</v>
      </c>
    </row>
    <row r="47" spans="2:8" ht="12">
      <c r="B47" s="158" t="s">
        <v>10</v>
      </c>
      <c r="C47" s="53">
        <f>'[22]SO'!$AI172</f>
        <v>0</v>
      </c>
      <c r="D47" s="53">
        <f>'[21]SO'!$AE172</f>
        <v>0</v>
      </c>
      <c r="E47" s="71">
        <f t="shared" si="8"/>
      </c>
      <c r="F47" s="71">
        <f t="shared" si="8"/>
      </c>
      <c r="G47" s="213">
        <f t="shared" si="9"/>
      </c>
      <c r="H47" s="185" t="e">
        <f aca="true" t="shared" si="10" ref="H47:H62">IF(E16="","",(G16/E16))</f>
        <v>#DIV/0!</v>
      </c>
    </row>
    <row r="48" spans="2:8" ht="12">
      <c r="B48" s="158" t="s">
        <v>11</v>
      </c>
      <c r="C48" s="53">
        <f>'[22]SO'!$AI173</f>
        <v>0</v>
      </c>
      <c r="D48" s="53">
        <f>'[21]SO'!$AE173</f>
        <v>60.2</v>
      </c>
      <c r="E48" s="71">
        <f t="shared" si="8"/>
      </c>
      <c r="F48" s="71">
        <f t="shared" si="8"/>
        <v>1</v>
      </c>
      <c r="G48" s="213">
        <f t="shared" si="9"/>
      </c>
      <c r="H48" s="185" t="e">
        <f t="shared" si="10"/>
        <v>#DIV/0!</v>
      </c>
    </row>
    <row r="49" spans="2:8" ht="12">
      <c r="B49" s="158" t="s">
        <v>12</v>
      </c>
      <c r="C49" s="53">
        <f>'[22]SO'!$AI174</f>
        <v>32349.8</v>
      </c>
      <c r="D49" s="53">
        <f>'[21]SO'!$AE174</f>
        <v>18554.9</v>
      </c>
      <c r="E49" s="71">
        <f t="shared" si="8"/>
        <v>0.9953784615384615</v>
      </c>
      <c r="F49" s="71">
        <f t="shared" si="8"/>
        <v>0.9986437102060809</v>
      </c>
      <c r="G49" s="213">
        <f t="shared" si="9"/>
        <v>-0.3265248667619347</v>
      </c>
      <c r="H49" s="185">
        <f t="shared" si="10"/>
        <v>0.6827731092436975</v>
      </c>
    </row>
    <row r="50" spans="2:8" ht="12">
      <c r="B50" s="158" t="s">
        <v>14</v>
      </c>
      <c r="C50" s="53">
        <f>'[22]SO'!$AI175</f>
        <v>5473.9</v>
      </c>
      <c r="D50" s="53">
        <f>'[21]SO'!$AE175</f>
        <v>4074.2</v>
      </c>
      <c r="E50" s="71">
        <f t="shared" si="8"/>
        <v>0.9952545454545454</v>
      </c>
      <c r="F50" s="71">
        <f t="shared" si="8"/>
        <v>0.8602254972340695</v>
      </c>
      <c r="G50" s="213">
        <f t="shared" si="9"/>
        <v>13.50290482204759</v>
      </c>
      <c r="H50" s="185">
        <f t="shared" si="10"/>
        <v>0.5045871559633027</v>
      </c>
    </row>
    <row r="51" spans="2:8" ht="12">
      <c r="B51" s="158" t="s">
        <v>27</v>
      </c>
      <c r="C51" s="53">
        <f>'[22]SO'!$AI176</f>
        <v>0</v>
      </c>
      <c r="D51" s="53">
        <f>'[21]SO'!$AE176</f>
        <v>0</v>
      </c>
      <c r="E51" s="71">
        <f t="shared" si="8"/>
      </c>
      <c r="F51" s="71">
        <f t="shared" si="8"/>
      </c>
      <c r="G51" s="213">
        <f t="shared" si="9"/>
      </c>
      <c r="H51" s="185" t="e">
        <f t="shared" si="10"/>
        <v>#DIV/0!</v>
      </c>
    </row>
    <row r="52" spans="2:8" ht="12">
      <c r="B52" s="158" t="s">
        <v>15</v>
      </c>
      <c r="C52" s="53">
        <f>'[22]SO'!$AI177</f>
        <v>0</v>
      </c>
      <c r="D52" s="53">
        <f>'[21]SO'!$AE177</f>
        <v>0</v>
      </c>
      <c r="E52" s="71">
        <f t="shared" si="8"/>
        <v>0</v>
      </c>
      <c r="F52" s="71">
        <f t="shared" si="8"/>
      </c>
      <c r="G52" s="213">
        <f t="shared" si="9"/>
      </c>
      <c r="H52" s="185">
        <f t="shared" si="10"/>
        <v>0.4</v>
      </c>
    </row>
    <row r="53" spans="2:8" ht="12">
      <c r="B53" s="158" t="s">
        <v>29</v>
      </c>
      <c r="C53" s="53">
        <f>'[22]SO'!$AI178</f>
        <v>1389.6</v>
      </c>
      <c r="D53" s="53">
        <f>'[21]SO'!$AE178</f>
        <v>4677.1</v>
      </c>
      <c r="E53" s="71">
        <f t="shared" si="8"/>
        <v>0.6041739130434782</v>
      </c>
      <c r="F53" s="71">
        <f>IF(OR(H22="",H22=0),"",D53/H22)</f>
        <v>0.8769288459735634</v>
      </c>
      <c r="G53" s="213">
        <f t="shared" si="9"/>
        <v>-27.275493293008513</v>
      </c>
      <c r="H53" s="185">
        <f t="shared" si="10"/>
        <v>0.7301587301587301</v>
      </c>
    </row>
    <row r="54" spans="2:8" ht="12">
      <c r="B54" s="158" t="s">
        <v>16</v>
      </c>
      <c r="C54" s="53">
        <f>'[22]SO'!$AI179</f>
        <v>0</v>
      </c>
      <c r="D54" s="53">
        <f>'[21]SO'!$AE179</f>
        <v>0</v>
      </c>
      <c r="E54" s="71">
        <f t="shared" si="8"/>
      </c>
      <c r="F54" s="71">
        <f t="shared" si="8"/>
      </c>
      <c r="G54" s="213">
        <f t="shared" si="9"/>
      </c>
      <c r="H54" s="185">
        <f t="shared" si="10"/>
        <v>0</v>
      </c>
    </row>
    <row r="55" spans="2:8" ht="12">
      <c r="B55" s="158" t="s">
        <v>17</v>
      </c>
      <c r="C55" s="53">
        <f>'[22]SO'!$AI180</f>
        <v>2637.2</v>
      </c>
      <c r="D55" s="53">
        <f>'[21]SO'!$AE180</f>
        <v>2099</v>
      </c>
      <c r="E55" s="71">
        <f t="shared" si="8"/>
        <v>0.824125</v>
      </c>
      <c r="F55" s="71">
        <f t="shared" si="8"/>
        <v>0.974239962868415</v>
      </c>
      <c r="G55" s="213">
        <f t="shared" si="9"/>
        <v>-15.011496286841497</v>
      </c>
      <c r="H55" s="185">
        <f t="shared" si="10"/>
        <v>0.31620553359683795</v>
      </c>
    </row>
    <row r="56" spans="2:8" ht="12">
      <c r="B56" s="158" t="s">
        <v>18</v>
      </c>
      <c r="C56" s="53">
        <f>'[22]SO'!$AI181</f>
        <v>24428.4</v>
      </c>
      <c r="D56" s="53">
        <f>'[21]SO'!$AE181</f>
        <v>19575.8</v>
      </c>
      <c r="E56" s="71">
        <f t="shared" si="8"/>
        <v>0.8423586206896552</v>
      </c>
      <c r="F56" s="71">
        <f t="shared" si="8"/>
        <v>0.8569339870425494</v>
      </c>
      <c r="G56" s="213">
        <f t="shared" si="9"/>
        <v>-1.4575366352894248</v>
      </c>
      <c r="H56" s="185">
        <f t="shared" si="10"/>
        <v>0.6444444444444445</v>
      </c>
    </row>
    <row r="57" spans="2:8" ht="12">
      <c r="B57" s="158" t="s">
        <v>19</v>
      </c>
      <c r="C57" s="53">
        <f>'[22]SO'!$AI182</f>
        <v>287.3</v>
      </c>
      <c r="D57" s="53">
        <f>'[21]SO'!$AE182</f>
        <v>263.6</v>
      </c>
      <c r="E57" s="71">
        <f>IF(OR(G26="",G26=0),"",C57/G26)</f>
      </c>
      <c r="F57" s="71">
        <f t="shared" si="8"/>
        <v>1</v>
      </c>
      <c r="G57" s="213">
        <f t="shared" si="9"/>
      </c>
      <c r="H57" s="185" t="e">
        <f t="shared" si="10"/>
        <v>#DIV/0!</v>
      </c>
    </row>
    <row r="58" spans="2:8" ht="12">
      <c r="B58" s="158" t="s">
        <v>20</v>
      </c>
      <c r="C58" s="53">
        <f>'[22]SO'!$AI183</f>
        <v>18404.8</v>
      </c>
      <c r="D58" s="53">
        <f>'[21]SO'!$AE183</f>
        <v>11518.8</v>
      </c>
      <c r="E58" s="71">
        <f t="shared" si="8"/>
        <v>0.9686736842105262</v>
      </c>
      <c r="F58" s="71">
        <f t="shared" si="8"/>
        <v>0.9791983678327028</v>
      </c>
      <c r="G58" s="213">
        <f t="shared" si="9"/>
        <v>-1.0524683622176512</v>
      </c>
      <c r="H58" s="185">
        <f t="shared" si="10"/>
        <v>0.5393130854385467</v>
      </c>
    </row>
    <row r="59" spans="2:8" ht="12">
      <c r="B59" s="158" t="s">
        <v>21</v>
      </c>
      <c r="C59" s="53">
        <f>'[22]SO'!$AI184</f>
        <v>0</v>
      </c>
      <c r="D59" s="53">
        <f>'[21]SO'!$AE184</f>
        <v>0</v>
      </c>
      <c r="E59" s="71">
        <f>IF(OR(G28="",G28=0),"",C59/G28)</f>
      </c>
      <c r="F59" s="71">
        <f t="shared" si="8"/>
      </c>
      <c r="G59" s="213">
        <f t="shared" si="9"/>
      </c>
      <c r="H59" s="185" t="e">
        <f>IF(E28="","",(G28/E28))</f>
        <v>#DIV/0!</v>
      </c>
    </row>
    <row r="60" spans="2:8" ht="12">
      <c r="B60" s="158" t="s">
        <v>30</v>
      </c>
      <c r="C60" s="53">
        <f>'[22]SO'!$AI185</f>
        <v>0</v>
      </c>
      <c r="D60" s="53">
        <f>'[21]SO'!$AE185</f>
        <v>0</v>
      </c>
      <c r="E60" s="71">
        <f t="shared" si="8"/>
      </c>
      <c r="F60" s="71">
        <f t="shared" si="8"/>
      </c>
      <c r="G60" s="213">
        <f t="shared" si="9"/>
      </c>
      <c r="H60" s="185" t="e">
        <f>IF(E29="","",(G29/E29))</f>
        <v>#DIV/0!</v>
      </c>
    </row>
    <row r="61" spans="2:8" ht="12">
      <c r="B61" s="158" t="s">
        <v>22</v>
      </c>
      <c r="C61" s="53">
        <f>'[22]SO'!$AI186</f>
        <v>135808.3</v>
      </c>
      <c r="D61" s="53">
        <f>'[21]SO'!$AE186</f>
        <v>56638.8</v>
      </c>
      <c r="E61" s="71">
        <f t="shared" si="8"/>
        <v>0.8488018749999999</v>
      </c>
      <c r="F61" s="71">
        <f t="shared" si="8"/>
        <v>0.9116439877543532</v>
      </c>
      <c r="G61" s="213">
        <f t="shared" si="9"/>
        <v>-6.284211275435325</v>
      </c>
      <c r="H61" s="185">
        <f t="shared" si="10"/>
        <v>0.9409440020700768</v>
      </c>
    </row>
    <row r="62" spans="2:8" ht="12">
      <c r="B62" s="158" t="s">
        <v>23</v>
      </c>
      <c r="C62" s="53">
        <f>'[22]SO'!$AI187</f>
        <v>9235</v>
      </c>
      <c r="D62" s="53">
        <f>'[21]SO'!$AE187</f>
        <v>5145.3</v>
      </c>
      <c r="E62" s="71">
        <f t="shared" si="8"/>
        <v>0.9877005347593583</v>
      </c>
      <c r="F62" s="71">
        <f t="shared" si="8"/>
        <v>0.9722421677185292</v>
      </c>
      <c r="G62" s="213">
        <f t="shared" si="9"/>
        <v>1.5458367040829035</v>
      </c>
      <c r="H62" s="185">
        <f t="shared" si="10"/>
        <v>0.5373563218390804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265335.19999999995</v>
      </c>
      <c r="D64" s="216">
        <f>IF(SUM(D43:D62)=0,"",SUM(D43:D62))</f>
        <v>133662.3</v>
      </c>
      <c r="E64" s="217">
        <f>IF(OR(G33="",G33=0),"",C64/G33)</f>
        <v>0.8849521395457425</v>
      </c>
      <c r="F64" s="218">
        <f>IF(OR(H33="",H33=0),"",D64/H33)</f>
        <v>0.9142765875073359</v>
      </c>
      <c r="G64" s="219">
        <f>IF(OR(E64="",E64=0),"",(E64-F64)*100)</f>
        <v>-2.932444796159339</v>
      </c>
      <c r="H64" s="220">
        <f>IF(E33="","",(G33/E33))</f>
        <v>0.7540578740612944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B1">
      <selection activeCell="B9" sqref="B9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105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IF(ISERROR('[51]Récolte_N'!$F$15)=TRUE,"",'[51]Récolte_N'!$F$15)</f>
        <v>17320</v>
      </c>
      <c r="D12" s="150">
        <f aca="true" t="shared" si="0" ref="D12:D31">IF(OR(C12="",C12=0),"",(E12/C12)*10)</f>
        <v>49.913394919168596</v>
      </c>
      <c r="E12" s="151">
        <f>IF(ISERROR('[51]Récolte_N'!$H$15)=TRUE,"",'[51]Récolte_N'!$H$15)</f>
        <v>86450</v>
      </c>
      <c r="F12" s="151">
        <f>P12</f>
        <v>93075</v>
      </c>
      <c r="G12" s="152">
        <f>IF(ISERROR('[51]Récolte_N'!$I$15)=TRUE,"",'[51]Récolte_N'!$I$15)</f>
        <v>21900</v>
      </c>
      <c r="H12" s="152">
        <f>Q12</f>
        <v>25739.3</v>
      </c>
      <c r="I12" s="153">
        <f>IF(OR(H12=0,H12=""),"",(G12/H12)-1)</f>
        <v>-0.14916101059469367</v>
      </c>
      <c r="J12" s="154">
        <f>E12-G12</f>
        <v>64550</v>
      </c>
      <c r="K12" s="155">
        <f>P12-H12</f>
        <v>67335.7</v>
      </c>
      <c r="L12" s="156"/>
      <c r="M12" s="157" t="s">
        <v>8</v>
      </c>
      <c r="N12" s="150">
        <f>IF(ISERROR('[1]Récolte_N'!$F$15)=TRUE,"",'[1]Récolte_N'!$F$15)</f>
        <v>18255</v>
      </c>
      <c r="O12" s="150">
        <f aca="true" t="shared" si="1" ref="O12:O19">IF(OR(N12="",N12=0),"",(P12/N12)*10)</f>
        <v>50.9860312243221</v>
      </c>
      <c r="P12" s="151">
        <f>IF(ISERROR('[1]Récolte_N'!$H$15)=TRUE,"",'[1]Récolte_N'!$H$15)</f>
        <v>93075</v>
      </c>
      <c r="Q12" s="152">
        <f>'[21]TR'!$AI168</f>
        <v>25739.3</v>
      </c>
    </row>
    <row r="13" spans="1:17" ht="13.5" customHeight="1">
      <c r="A13" s="23">
        <v>7280</v>
      </c>
      <c r="B13" s="158" t="s">
        <v>31</v>
      </c>
      <c r="C13" s="150">
        <f>IF(ISERROR('[52]Récolte_N'!$F$15)=TRUE,"",'[52]Récolte_N'!$F$15)</f>
        <v>72700</v>
      </c>
      <c r="D13" s="150">
        <f t="shared" si="0"/>
        <v>51.016506189821186</v>
      </c>
      <c r="E13" s="151">
        <f>IF(ISERROR('[52]Récolte_N'!$H$15)=TRUE,"",'[52]Récolte_N'!$H$15)</f>
        <v>370890</v>
      </c>
      <c r="F13" s="151">
        <f>P13</f>
        <v>371550</v>
      </c>
      <c r="G13" s="152">
        <f>IF(ISERROR('[52]Récolte_N'!$I$15)=TRUE,"",'[52]Récolte_N'!$I$15)</f>
        <v>70000</v>
      </c>
      <c r="H13" s="152">
        <f>Q13</f>
        <v>62904.6</v>
      </c>
      <c r="I13" s="153">
        <f>IF(OR(H13=0,H13=""),"",(G13/H13)-1)</f>
        <v>0.11279620250347344</v>
      </c>
      <c r="J13" s="154">
        <f aca="true" t="shared" si="2" ref="J13:J31">E13-G13</f>
        <v>300890</v>
      </c>
      <c r="K13" s="155">
        <f>P13-H13</f>
        <v>308645.4</v>
      </c>
      <c r="L13" s="156"/>
      <c r="M13" s="159" t="s">
        <v>31</v>
      </c>
      <c r="N13" s="150">
        <f>IF(ISERROR('[2]Récolte_N'!$F$15)=TRUE,"",'[2]Récolte_N'!$F$15)</f>
        <v>73900</v>
      </c>
      <c r="O13" s="150">
        <f t="shared" si="1"/>
        <v>50.27740189445196</v>
      </c>
      <c r="P13" s="151">
        <f>IF(ISERROR('[2]Récolte_N'!$H$15)=TRUE,"",'[2]Récolte_N'!$H$15)</f>
        <v>371550</v>
      </c>
      <c r="Q13" s="152">
        <f>'[21]TR'!$AI169</f>
        <v>62904.6</v>
      </c>
    </row>
    <row r="14" spans="1:17" ht="13.5" customHeight="1">
      <c r="A14" s="23">
        <v>17376</v>
      </c>
      <c r="B14" s="158" t="s">
        <v>9</v>
      </c>
      <c r="C14" s="150">
        <f>IF(ISERROR('[53]Récolte_N'!$F$15)=TRUE,"",'[53]Récolte_N'!$F$15)</f>
        <v>26300</v>
      </c>
      <c r="D14" s="150">
        <f t="shared" si="0"/>
        <v>43.942965779467684</v>
      </c>
      <c r="E14" s="151">
        <f>IF(ISERROR('[53]Récolte_N'!$H$15)=TRUE,"",'[53]Récolte_N'!$H$15)</f>
        <v>115570</v>
      </c>
      <c r="F14" s="160">
        <f>P14</f>
        <v>129280</v>
      </c>
      <c r="G14" s="152">
        <f>IF(ISERROR('[53]Récolte_N'!$I$15)=TRUE,"",'[53]Récolte_N'!$I$15)</f>
        <v>30000</v>
      </c>
      <c r="H14" s="161">
        <f>Q14</f>
        <v>33056.7</v>
      </c>
      <c r="I14" s="153">
        <f aca="true" t="shared" si="3" ref="I14:I31">IF(OR(H14=0,H14=""),"",(G14/H14)-1)</f>
        <v>-0.09246839521186312</v>
      </c>
      <c r="J14" s="154">
        <f t="shared" si="2"/>
        <v>85570</v>
      </c>
      <c r="K14" s="162">
        <f>P14-H14</f>
        <v>96223.3</v>
      </c>
      <c r="L14" s="156"/>
      <c r="M14" s="126" t="s">
        <v>9</v>
      </c>
      <c r="N14" s="150">
        <f>IF(ISERROR('[3]Récolte_N'!$F$15)=TRUE,"",'[3]Récolte_N'!$F$15)</f>
        <v>27400</v>
      </c>
      <c r="O14" s="150">
        <f t="shared" si="1"/>
        <v>47.18248175182482</v>
      </c>
      <c r="P14" s="151">
        <f>IF(ISERROR('[3]Récolte_N'!$H$15)=TRUE,"",'[3]Récolte_N'!$H$15)</f>
        <v>129280</v>
      </c>
      <c r="Q14" s="152">
        <f>'[21]TR'!$AI170</f>
        <v>33056.7</v>
      </c>
    </row>
    <row r="15" spans="1:17" ht="13.5" customHeight="1">
      <c r="A15" s="23">
        <v>26391</v>
      </c>
      <c r="B15" s="158" t="s">
        <v>28</v>
      </c>
      <c r="C15" s="150">
        <f>IF(ISERROR('[54]Récolte_N'!$F$15)=TRUE,"",'[54]Récolte_N'!$F$15)</f>
        <v>5680</v>
      </c>
      <c r="D15" s="150">
        <f t="shared" si="0"/>
        <v>40</v>
      </c>
      <c r="E15" s="151">
        <f>IF(ISERROR('[54]Récolte_N'!$H$15)=TRUE,"",'[54]Récolte_N'!$H$15)</f>
        <v>22720</v>
      </c>
      <c r="F15" s="160">
        <f aca="true" t="shared" si="4" ref="F15:F29">P15</f>
        <v>33210</v>
      </c>
      <c r="G15" s="152">
        <f>IF(ISERROR('[54]Récolte_N'!$I$15)=TRUE,"",'[54]Récolte_N'!$I$15)</f>
        <v>13000</v>
      </c>
      <c r="H15" s="161">
        <f aca="true" t="shared" si="5" ref="H15:H30">Q15</f>
        <v>10314.3</v>
      </c>
      <c r="I15" s="153">
        <f t="shared" si="3"/>
        <v>0.2603860659472772</v>
      </c>
      <c r="J15" s="154">
        <f t="shared" si="2"/>
        <v>9720</v>
      </c>
      <c r="K15" s="162">
        <f aca="true" t="shared" si="6" ref="K15:K30">P15-H15</f>
        <v>22895.7</v>
      </c>
      <c r="L15" s="156"/>
      <c r="M15" s="126" t="s">
        <v>28</v>
      </c>
      <c r="N15" s="150">
        <f>IF(ISERROR('[4]Récolte_N'!$F$15)=TRUE,"",'[4]Récolte_N'!$F$15)</f>
        <v>6150</v>
      </c>
      <c r="O15" s="150">
        <f t="shared" si="1"/>
        <v>54</v>
      </c>
      <c r="P15" s="151">
        <f>IF(ISERROR('[4]Récolte_N'!$H$15)=TRUE,"",'[4]Récolte_N'!$H$15)</f>
        <v>33210</v>
      </c>
      <c r="Q15" s="152">
        <f>'[21]TR'!$AI171</f>
        <v>10314.3</v>
      </c>
    </row>
    <row r="16" spans="1:17" ht="13.5" customHeight="1">
      <c r="A16" s="23">
        <v>19136</v>
      </c>
      <c r="B16" s="158" t="s">
        <v>10</v>
      </c>
      <c r="C16" s="150">
        <f>IF(ISERROR('[55]Récolte_N'!$F$15)=TRUE,"",'[55]Récolte_N'!$F$15)</f>
        <v>1250</v>
      </c>
      <c r="D16" s="150">
        <f t="shared" si="0"/>
        <v>71</v>
      </c>
      <c r="E16" s="151">
        <f>IF(ISERROR('[55]Récolte_N'!$H$15)=TRUE,"",'[55]Récolte_N'!$H$15)</f>
        <v>8875</v>
      </c>
      <c r="F16" s="160">
        <f t="shared" si="4"/>
        <v>8400</v>
      </c>
      <c r="G16" s="152">
        <f>IF(ISERROR('[55]Récolte_N'!$I$15)=TRUE,"",'[55]Récolte_N'!$I$15)</f>
        <v>3400</v>
      </c>
      <c r="H16" s="161">
        <f t="shared" si="5"/>
        <v>3243.2</v>
      </c>
      <c r="I16" s="153">
        <f t="shared" si="3"/>
        <v>0.04834731129748393</v>
      </c>
      <c r="J16" s="154">
        <f t="shared" si="2"/>
        <v>5475</v>
      </c>
      <c r="K16" s="162">
        <f t="shared" si="6"/>
        <v>5156.8</v>
      </c>
      <c r="L16" s="156"/>
      <c r="M16" s="126" t="s">
        <v>10</v>
      </c>
      <c r="N16" s="150">
        <f>IF(ISERROR('[5]Récolte_N'!$F$15)=TRUE,"",'[5]Récolte_N'!$F$15)</f>
        <v>1120</v>
      </c>
      <c r="O16" s="150">
        <f t="shared" si="1"/>
        <v>75</v>
      </c>
      <c r="P16" s="151">
        <f>IF(ISERROR('[5]Récolte_N'!$H$15)=TRUE,"",'[5]Récolte_N'!$H$15)</f>
        <v>8400</v>
      </c>
      <c r="Q16" s="152">
        <f>'[21]TR'!$AI172</f>
        <v>3243.2</v>
      </c>
    </row>
    <row r="17" spans="1:17" ht="13.5" customHeight="1">
      <c r="A17" s="23">
        <v>1790</v>
      </c>
      <c r="B17" s="158" t="s">
        <v>11</v>
      </c>
      <c r="C17" s="150">
        <f>IF(ISERROR('[56]Récolte_N'!$F$15)=TRUE,"",'[56]Récolte_N'!$F$15)</f>
        <v>1700</v>
      </c>
      <c r="D17" s="150">
        <f t="shared" si="0"/>
        <v>63.52941176470588</v>
      </c>
      <c r="E17" s="151">
        <f>IF(ISERROR('[56]Récolte_N'!$H$15)=TRUE,"",'[56]Récolte_N'!$H$15)</f>
        <v>10800</v>
      </c>
      <c r="F17" s="160">
        <f t="shared" si="4"/>
        <v>10800</v>
      </c>
      <c r="G17" s="152">
        <f>IF(ISERROR('[56]Récolte_N'!$I$15)=TRUE,"",'[56]Récolte_N'!$I$15)</f>
        <v>6000</v>
      </c>
      <c r="H17" s="161">
        <f t="shared" si="5"/>
        <v>4622.8</v>
      </c>
      <c r="I17" s="153">
        <f t="shared" si="3"/>
        <v>0.29791468374145524</v>
      </c>
      <c r="J17" s="154">
        <f t="shared" si="2"/>
        <v>4800</v>
      </c>
      <c r="K17" s="162">
        <f t="shared" si="6"/>
        <v>6177.2</v>
      </c>
      <c r="L17" s="156"/>
      <c r="M17" s="126" t="s">
        <v>11</v>
      </c>
      <c r="N17" s="150">
        <f>IF(ISERROR('[6]Récolte_N'!$F$15)=TRUE,"",'[6]Récolte_N'!$F$15)</f>
        <v>1700</v>
      </c>
      <c r="O17" s="150">
        <f t="shared" si="1"/>
        <v>63.52941176470588</v>
      </c>
      <c r="P17" s="151">
        <f>IF(ISERROR('[6]Récolte_N'!$H$15)=TRUE,"",'[6]Récolte_N'!$H$15)</f>
        <v>10800</v>
      </c>
      <c r="Q17" s="152">
        <f>'[21]TR'!$AI173</f>
        <v>4622.8</v>
      </c>
    </row>
    <row r="18" spans="1:17" ht="13.5" customHeight="1">
      <c r="A18" s="23" t="s">
        <v>13</v>
      </c>
      <c r="B18" s="158" t="s">
        <v>12</v>
      </c>
      <c r="C18" s="150">
        <f>IF(ISERROR('[57]Récolte_N'!$F$15)=TRUE,"",'[57]Récolte_N'!$F$15)</f>
        <v>20350</v>
      </c>
      <c r="D18" s="150">
        <f t="shared" si="0"/>
        <v>50.171990171990174</v>
      </c>
      <c r="E18" s="151">
        <f>IF(ISERROR('[57]Récolte_N'!$H$15)=TRUE,"",'[57]Récolte_N'!$H$15)</f>
        <v>102100</v>
      </c>
      <c r="F18" s="160">
        <f t="shared" si="4"/>
        <v>115450</v>
      </c>
      <c r="G18" s="152">
        <f>IF(ISERROR('[57]Récolte_N'!$I$15)=TRUE,"",'[57]Récolte_N'!$I$15)</f>
        <v>31000</v>
      </c>
      <c r="H18" s="161">
        <f t="shared" si="5"/>
        <v>32342</v>
      </c>
      <c r="I18" s="153">
        <f t="shared" si="3"/>
        <v>-0.04149403252736383</v>
      </c>
      <c r="J18" s="154">
        <f t="shared" si="2"/>
        <v>71100</v>
      </c>
      <c r="K18" s="162">
        <f t="shared" si="6"/>
        <v>83108</v>
      </c>
      <c r="L18" s="156"/>
      <c r="M18" s="126" t="s">
        <v>12</v>
      </c>
      <c r="N18" s="150">
        <f>IF(ISERROR('[7]Récolte_N'!$F$15)=TRUE,"",'[7]Récolte_N'!$F$15)</f>
        <v>21320</v>
      </c>
      <c r="O18" s="150">
        <f t="shared" si="1"/>
        <v>54.151031894934334</v>
      </c>
      <c r="P18" s="151">
        <f>IF(ISERROR('[7]Récolte_N'!$H$15)=TRUE,"",'[7]Récolte_N'!$H$15)</f>
        <v>115450</v>
      </c>
      <c r="Q18" s="152">
        <f>'[21]TR'!$AI174</f>
        <v>32342</v>
      </c>
    </row>
    <row r="19" spans="1:17" ht="13.5" customHeight="1">
      <c r="A19" s="23" t="s">
        <v>13</v>
      </c>
      <c r="B19" s="158" t="s">
        <v>14</v>
      </c>
      <c r="C19" s="150">
        <f>IF(ISERROR('[58]Récolte_N'!$F$15)=TRUE,"",'[58]Récolte_N'!$F$15)</f>
        <v>3250</v>
      </c>
      <c r="D19" s="150">
        <f t="shared" si="0"/>
        <v>41.38461538461539</v>
      </c>
      <c r="E19" s="151">
        <f>IF(ISERROR('[58]Récolte_N'!$H$15)=TRUE,"",'[58]Récolte_N'!$H$15)</f>
        <v>13450</v>
      </c>
      <c r="F19" s="160">
        <f t="shared" si="4"/>
        <v>13150</v>
      </c>
      <c r="G19" s="152">
        <f>IF(ISERROR('[58]Récolte_N'!$I$15)=TRUE,"",'[58]Récolte_N'!$I$15)</f>
        <v>2450</v>
      </c>
      <c r="H19" s="161">
        <f t="shared" si="5"/>
        <v>2727.3</v>
      </c>
      <c r="I19" s="153">
        <f t="shared" si="3"/>
        <v>-0.10167564991016764</v>
      </c>
      <c r="J19" s="154">
        <f t="shared" si="2"/>
        <v>11000</v>
      </c>
      <c r="K19" s="162">
        <f t="shared" si="6"/>
        <v>10422.7</v>
      </c>
      <c r="L19" s="156"/>
      <c r="M19" s="126" t="s">
        <v>14</v>
      </c>
      <c r="N19" s="150">
        <f>IF(ISERROR('[8]Récolte_N'!$F$15)=TRUE,"",'[8]Récolte_N'!$F$15)</f>
        <v>3375</v>
      </c>
      <c r="O19" s="150">
        <f t="shared" si="1"/>
        <v>38.96296296296296</v>
      </c>
      <c r="P19" s="151">
        <f>IF(ISERROR('[8]Récolte_N'!$H$15)=TRUE,"",'[8]Récolte_N'!$H$15)</f>
        <v>13150</v>
      </c>
      <c r="Q19" s="152">
        <f>'[21]TR'!$AI175</f>
        <v>2727.3</v>
      </c>
    </row>
    <row r="20" spans="1:17" ht="13.5" customHeight="1">
      <c r="A20" s="23" t="s">
        <v>13</v>
      </c>
      <c r="B20" s="158" t="s">
        <v>27</v>
      </c>
      <c r="C20" s="150">
        <f>IF(ISERROR('[59]Récolte_N'!$F$15)=TRUE,"",'[59]Récolte_N'!$F$15)</f>
        <v>5780</v>
      </c>
      <c r="D20" s="150">
        <f>IF(OR(C20="",C20=0),"",(E20/C20)*10)</f>
        <v>63.32179930795847</v>
      </c>
      <c r="E20" s="151">
        <f>IF(ISERROR('[59]Récolte_N'!$H$15)=TRUE,"",'[59]Récolte_N'!$H$15)</f>
        <v>36600</v>
      </c>
      <c r="F20" s="160">
        <f t="shared" si="4"/>
        <v>32665</v>
      </c>
      <c r="G20" s="152">
        <f>IF(ISERROR('[59]Récolte_N'!$I$15)=TRUE,"",'[59]Récolte_N'!$I$15)</f>
        <v>21750</v>
      </c>
      <c r="H20" s="161">
        <f t="shared" si="5"/>
        <v>14601</v>
      </c>
      <c r="I20" s="153">
        <f t="shared" si="3"/>
        <v>0.4896239983562769</v>
      </c>
      <c r="J20" s="154">
        <f t="shared" si="2"/>
        <v>14850</v>
      </c>
      <c r="K20" s="162">
        <f t="shared" si="6"/>
        <v>18064</v>
      </c>
      <c r="L20" s="163"/>
      <c r="M20" s="126" t="s">
        <v>27</v>
      </c>
      <c r="N20" s="150">
        <f>IF(ISERROR('[9]Récolte_N'!$F$15)=TRUE,"",'[9]Récolte_N'!$F$15)</f>
        <v>5430</v>
      </c>
      <c r="O20" s="150">
        <f>IF(OR(N20="",N20=0),"",(P20/N20)*10)</f>
        <v>60.156537753222835</v>
      </c>
      <c r="P20" s="151">
        <f>IF(ISERROR('[9]Récolte_N'!$H$15)=TRUE,"",'[9]Récolte_N'!$H$15)</f>
        <v>32665</v>
      </c>
      <c r="Q20" s="152">
        <f>'[21]TR'!$AI176</f>
        <v>14601</v>
      </c>
    </row>
    <row r="21" spans="1:17" ht="13.5" customHeight="1">
      <c r="A21" s="23" t="s">
        <v>13</v>
      </c>
      <c r="B21" s="158" t="s">
        <v>15</v>
      </c>
      <c r="C21" s="150">
        <f>IF(ISERROR('[60]Récolte_N'!$F$15)=TRUE,"",'[60]Récolte_N'!$F$15)</f>
        <v>11300</v>
      </c>
      <c r="D21" s="150">
        <f>IF(OR(C21="",C21=0),"",(E21/C21)*10)</f>
        <v>53.98230088495575</v>
      </c>
      <c r="E21" s="151">
        <f>IF(ISERROR('[60]Récolte_N'!$H$15)=TRUE,"",'[60]Récolte_N'!$H$15)</f>
        <v>61000</v>
      </c>
      <c r="F21" s="160">
        <f t="shared" si="4"/>
        <v>73500</v>
      </c>
      <c r="G21" s="152">
        <f>IF(ISERROR('[60]Récolte_N'!$I$15)=TRUE,"",'[60]Récolte_N'!$I$15)</f>
        <v>25000</v>
      </c>
      <c r="H21" s="161">
        <f t="shared" si="5"/>
        <v>28578.1</v>
      </c>
      <c r="I21" s="153">
        <f t="shared" si="3"/>
        <v>-0.12520426480416813</v>
      </c>
      <c r="J21" s="154">
        <f t="shared" si="2"/>
        <v>36000</v>
      </c>
      <c r="K21" s="162">
        <f t="shared" si="6"/>
        <v>44921.9</v>
      </c>
      <c r="L21" s="156"/>
      <c r="M21" s="126" t="s">
        <v>15</v>
      </c>
      <c r="N21" s="150">
        <f>IF(ISERROR('[10]Récolte_N'!$F$15)=TRUE,"",'[10]Récolte_N'!$F$15)</f>
        <v>13400</v>
      </c>
      <c r="O21" s="150">
        <f>IF(OR(N21="",N21=0),"",(P21/N21)*10)</f>
        <v>54.850746268656714</v>
      </c>
      <c r="P21" s="151">
        <f>IF(ISERROR('[10]Récolte_N'!$H$15)=TRUE,"",'[10]Récolte_N'!$H$15)</f>
        <v>73500</v>
      </c>
      <c r="Q21" s="152">
        <f>'[21]TR'!$AI177</f>
        <v>28578.1</v>
      </c>
    </row>
    <row r="22" spans="1:17" ht="13.5" customHeight="1">
      <c r="A22" s="23" t="s">
        <v>13</v>
      </c>
      <c r="B22" s="158" t="s">
        <v>29</v>
      </c>
      <c r="C22" s="150">
        <f>IF(ISERROR('[61]Récolte_N'!$F$15)=TRUE,"",'[61]Récolte_N'!$F$15)</f>
        <v>1700</v>
      </c>
      <c r="D22" s="150">
        <f>IF(OR(C22="",C22=0),"",(E22/C22)*10)</f>
        <v>52.94117647058823</v>
      </c>
      <c r="E22" s="151">
        <f>IF(ISERROR('[61]Récolte_N'!$H$15)=TRUE,"",'[61]Récolte_N'!$H$15)</f>
        <v>9000</v>
      </c>
      <c r="F22" s="160">
        <f t="shared" si="4"/>
        <v>9000</v>
      </c>
      <c r="G22" s="152">
        <f>IF(ISERROR('[61]Récolte_N'!$I$15)=TRUE,"",'[61]Récolte_N'!$I$15)</f>
        <v>2100</v>
      </c>
      <c r="H22" s="161">
        <f t="shared" si="5"/>
        <v>1775</v>
      </c>
      <c r="I22" s="153">
        <f t="shared" si="3"/>
        <v>0.18309859154929575</v>
      </c>
      <c r="J22" s="154">
        <f t="shared" si="2"/>
        <v>6900</v>
      </c>
      <c r="K22" s="162">
        <f t="shared" si="6"/>
        <v>7225</v>
      </c>
      <c r="L22" s="156"/>
      <c r="M22" s="126" t="s">
        <v>29</v>
      </c>
      <c r="N22" s="150">
        <f>IF(ISERROR('[11]Récolte_N'!$F$15)=TRUE,"",'[11]Récolte_N'!$F$15)</f>
        <v>1850</v>
      </c>
      <c r="O22" s="150">
        <f>IF(OR(N22="",N22=0),"",(P22/N22)*10)</f>
        <v>48.648648648648646</v>
      </c>
      <c r="P22" s="151">
        <f>IF(ISERROR('[11]Récolte_N'!$H$15)=TRUE,"",'[11]Récolte_N'!$H$15)</f>
        <v>9000</v>
      </c>
      <c r="Q22" s="152">
        <f>'[21]TR'!$AI178</f>
        <v>1775</v>
      </c>
    </row>
    <row r="23" spans="1:17" ht="13.5" customHeight="1">
      <c r="A23" s="23" t="s">
        <v>13</v>
      </c>
      <c r="B23" s="158" t="s">
        <v>16</v>
      </c>
      <c r="C23" s="150">
        <f>IF(ISERROR('[62]Récolte_N'!$F$15)=TRUE,"",'[62]Récolte_N'!$F$15)</f>
        <v>45092</v>
      </c>
      <c r="D23" s="150">
        <f t="shared" si="0"/>
        <v>64.86050740707886</v>
      </c>
      <c r="E23" s="151">
        <f>IF(ISERROR('[62]Récolte_N'!$H$15)=TRUE,"",'[62]Récolte_N'!$H$15)</f>
        <v>292469</v>
      </c>
      <c r="F23" s="160">
        <f t="shared" si="4"/>
        <v>363041.2</v>
      </c>
      <c r="G23" s="152">
        <f>IF(ISERROR('[62]Récolte_N'!$I$15)=TRUE,"",'[62]Récolte_N'!$I$15)</f>
        <v>214835</v>
      </c>
      <c r="H23" s="161">
        <f t="shared" si="5"/>
        <v>251503.8</v>
      </c>
      <c r="I23" s="153">
        <f t="shared" si="3"/>
        <v>-0.14579819469924504</v>
      </c>
      <c r="J23" s="154">
        <f t="shared" si="2"/>
        <v>77634</v>
      </c>
      <c r="K23" s="162">
        <f t="shared" si="6"/>
        <v>111537.40000000002</v>
      </c>
      <c r="L23" s="156"/>
      <c r="M23" s="126" t="s">
        <v>16</v>
      </c>
      <c r="N23" s="150">
        <f>IF(ISERROR('[12]Récolte_N'!$F$15)=TRUE,"",'[12]Récolte_N'!$F$15)</f>
        <v>55717</v>
      </c>
      <c r="O23" s="150">
        <f aca="true" t="shared" si="7" ref="O23:O31">IF(OR(N23="",N23=0),"",(P23/N23)*10)</f>
        <v>65.158066658291</v>
      </c>
      <c r="P23" s="151">
        <f>IF(ISERROR('[12]Récolte_N'!$H$15)=TRUE,"",'[12]Récolte_N'!$H$15)</f>
        <v>363041.2</v>
      </c>
      <c r="Q23" s="152">
        <f>'[21]TR'!$AI179</f>
        <v>251503.8</v>
      </c>
    </row>
    <row r="24" spans="1:17" ht="13.5" customHeight="1">
      <c r="A24" s="23" t="s">
        <v>13</v>
      </c>
      <c r="B24" s="158" t="s">
        <v>17</v>
      </c>
      <c r="C24" s="150">
        <f>IF(ISERROR('[63]Récolte_N'!$F$15)=TRUE,"",'[63]Récolte_N'!$F$15)</f>
        <v>55785</v>
      </c>
      <c r="D24" s="150">
        <f t="shared" si="0"/>
        <v>56.92031908219056</v>
      </c>
      <c r="E24" s="151">
        <f>IF(ISERROR('[63]Récolte_N'!$H$15)=TRUE,"",'[63]Récolte_N'!$H$15)</f>
        <v>317530</v>
      </c>
      <c r="F24" s="160">
        <f t="shared" si="4"/>
        <v>258740</v>
      </c>
      <c r="G24" s="152">
        <f>IF(ISERROR('[63]Récolte_N'!$I$15)=TRUE,"",'[63]Récolte_N'!$I$15)</f>
        <v>170000</v>
      </c>
      <c r="H24" s="161">
        <f t="shared" si="5"/>
        <v>115627.5</v>
      </c>
      <c r="I24" s="153">
        <f t="shared" si="3"/>
        <v>0.47023848133013346</v>
      </c>
      <c r="J24" s="154">
        <f t="shared" si="2"/>
        <v>147530</v>
      </c>
      <c r="K24" s="162">
        <f t="shared" si="6"/>
        <v>143112.5</v>
      </c>
      <c r="L24" s="156"/>
      <c r="M24" s="126" t="s">
        <v>17</v>
      </c>
      <c r="N24" s="150">
        <f>IF(ISERROR('[13]Récolte_N'!$F$15)=TRUE,"",'[13]Récolte_N'!$F$15)</f>
        <v>44735</v>
      </c>
      <c r="O24" s="150">
        <f t="shared" si="7"/>
        <v>57.83838158041802</v>
      </c>
      <c r="P24" s="151">
        <f>IF(ISERROR('[13]Récolte_N'!$H$15)=TRUE,"",'[13]Récolte_N'!$H$15)</f>
        <v>258740</v>
      </c>
      <c r="Q24" s="152">
        <f>'[21]TR'!$AI180</f>
        <v>115627.5</v>
      </c>
    </row>
    <row r="25" spans="1:17" ht="13.5" customHeight="1">
      <c r="A25" s="23" t="s">
        <v>13</v>
      </c>
      <c r="B25" s="158" t="s">
        <v>18</v>
      </c>
      <c r="C25" s="150">
        <f>IF(ISERROR('[64]Récolte_N'!$F$15)=TRUE,"",'[64]Récolte_N'!$F$15)</f>
        <v>26300</v>
      </c>
      <c r="D25" s="150">
        <f t="shared" si="0"/>
        <v>52.851711026615966</v>
      </c>
      <c r="E25" s="151">
        <f>IF(ISERROR('[64]Récolte_N'!$H$15)=TRUE,"",'[64]Récolte_N'!$H$15)</f>
        <v>139000</v>
      </c>
      <c r="F25" s="160">
        <f t="shared" si="4"/>
        <v>140000</v>
      </c>
      <c r="G25" s="152">
        <f>IF(ISERROR('[64]Récolte_N'!$I$15)=TRUE,"",'[64]Récolte_N'!$I$15)</f>
        <v>69000</v>
      </c>
      <c r="H25" s="161">
        <f t="shared" si="5"/>
        <v>67767</v>
      </c>
      <c r="I25" s="153">
        <f t="shared" si="3"/>
        <v>0.018194696533711197</v>
      </c>
      <c r="J25" s="154">
        <f t="shared" si="2"/>
        <v>70000</v>
      </c>
      <c r="K25" s="162">
        <f t="shared" si="6"/>
        <v>72233</v>
      </c>
      <c r="L25" s="156"/>
      <c r="M25" s="126" t="s">
        <v>18</v>
      </c>
      <c r="N25" s="150">
        <f>IF(ISERROR('[14]Récolte_N'!$F$15)=TRUE,"",'[14]Récolte_N'!$F$15)</f>
        <v>26500</v>
      </c>
      <c r="O25" s="150">
        <f t="shared" si="7"/>
        <v>52.83018867924528</v>
      </c>
      <c r="P25" s="151">
        <f>IF(ISERROR('[14]Récolte_N'!$H$15)=TRUE,"",'[14]Récolte_N'!$H$15)</f>
        <v>140000</v>
      </c>
      <c r="Q25" s="152">
        <f>'[21]TR'!$AI181</f>
        <v>67767</v>
      </c>
    </row>
    <row r="26" spans="1:17" ht="13.5" customHeight="1">
      <c r="A26" s="23" t="s">
        <v>13</v>
      </c>
      <c r="B26" s="158" t="s">
        <v>19</v>
      </c>
      <c r="C26" s="150">
        <f>IF(ISERROR('[65]Récolte_N'!$F$15)=TRUE,"",'[65]Récolte_N'!$F$15)</f>
        <v>1440</v>
      </c>
      <c r="D26" s="150">
        <f t="shared" si="0"/>
        <v>65</v>
      </c>
      <c r="E26" s="151">
        <f>IF(ISERROR('[65]Récolte_N'!$H$15)=TRUE,"",'[65]Récolte_N'!$H$15)</f>
        <v>9360</v>
      </c>
      <c r="F26" s="160">
        <f t="shared" si="4"/>
        <v>8970</v>
      </c>
      <c r="G26" s="152">
        <f>IF(ISERROR('[65]Récolte_N'!$I$15)=TRUE,"",'[65]Récolte_N'!$I$15)</f>
        <v>4400</v>
      </c>
      <c r="H26" s="161">
        <f t="shared" si="5"/>
        <v>4578.6</v>
      </c>
      <c r="I26" s="153">
        <f t="shared" si="3"/>
        <v>-0.03900755689512081</v>
      </c>
      <c r="J26" s="154">
        <f t="shared" si="2"/>
        <v>4960</v>
      </c>
      <c r="K26" s="162">
        <f t="shared" si="6"/>
        <v>4391.4</v>
      </c>
      <c r="L26" s="156"/>
      <c r="M26" s="126" t="s">
        <v>19</v>
      </c>
      <c r="N26" s="150">
        <f>IF(ISERROR('[15]Récolte_N'!$F$15)=TRUE,"",'[15]Récolte_N'!$F$15)</f>
        <v>1380</v>
      </c>
      <c r="O26" s="150">
        <f t="shared" si="7"/>
        <v>65</v>
      </c>
      <c r="P26" s="151">
        <f>IF(ISERROR('[15]Récolte_N'!$H$15)=TRUE,"",'[15]Récolte_N'!$H$15)</f>
        <v>8970</v>
      </c>
      <c r="Q26" s="152">
        <f>'[21]TR'!$AI182</f>
        <v>4578.6</v>
      </c>
    </row>
    <row r="27" spans="1:17" ht="13.5" customHeight="1">
      <c r="A27" s="23" t="s">
        <v>13</v>
      </c>
      <c r="B27" s="158" t="s">
        <v>20</v>
      </c>
      <c r="C27" s="150">
        <f>IF(ISERROR('[66]Récolte_N'!$F$15)=TRUE,"",'[66]Récolte_N'!$F$15)</f>
        <v>27650</v>
      </c>
      <c r="D27" s="150">
        <f t="shared" si="0"/>
        <v>51.52079566003617</v>
      </c>
      <c r="E27" s="151">
        <f>IF(ISERROR('[66]Récolte_N'!$H$15)=TRUE,"",'[66]Récolte_N'!$H$15)</f>
        <v>142455</v>
      </c>
      <c r="F27" s="160">
        <f t="shared" si="4"/>
        <v>99930</v>
      </c>
      <c r="G27" s="152">
        <f>IF(ISERROR('[66]Récolte_N'!$I$15)=TRUE,"",'[66]Récolte_N'!$I$15)</f>
        <v>56500</v>
      </c>
      <c r="H27" s="161">
        <f t="shared" si="5"/>
        <v>38348.1</v>
      </c>
      <c r="I27" s="153">
        <f t="shared" si="3"/>
        <v>0.47334548517397224</v>
      </c>
      <c r="J27" s="154">
        <f t="shared" si="2"/>
        <v>85955</v>
      </c>
      <c r="K27" s="162">
        <f t="shared" si="6"/>
        <v>61581.9</v>
      </c>
      <c r="L27" s="156"/>
      <c r="M27" s="126" t="s">
        <v>20</v>
      </c>
      <c r="N27" s="150">
        <f>IF(ISERROR('[16]Récolte_N'!$F$15)=TRUE,"",'[16]Récolte_N'!$F$15)</f>
        <v>21950</v>
      </c>
      <c r="O27" s="150">
        <f t="shared" si="7"/>
        <v>45.526195899772205</v>
      </c>
      <c r="P27" s="151">
        <f>IF(ISERROR('[16]Récolte_N'!$H$15)=TRUE,"",'[16]Récolte_N'!$H$15)</f>
        <v>99930</v>
      </c>
      <c r="Q27" s="152">
        <f>'[21]TR'!$AI183</f>
        <v>38348.1</v>
      </c>
    </row>
    <row r="28" spans="1:17" ht="13.5" customHeight="1">
      <c r="A28" s="23" t="s">
        <v>13</v>
      </c>
      <c r="B28" s="158" t="s">
        <v>21</v>
      </c>
      <c r="C28" s="150">
        <f>IF(ISERROR('[67]Récolte_N'!$F$15)=TRUE,"",'[67]Récolte_N'!$F$15)</f>
        <v>1070</v>
      </c>
      <c r="D28" s="150">
        <f t="shared" si="0"/>
        <v>48.35999999999999</v>
      </c>
      <c r="E28" s="151">
        <f>IF(ISERROR('[67]Récolte_N'!$H$15)=TRUE,"",'[67]Récolte_N'!$H$15)</f>
        <v>5174.5199999999995</v>
      </c>
      <c r="F28" s="160">
        <f t="shared" si="4"/>
        <v>5170</v>
      </c>
      <c r="G28" s="152">
        <f>IF(ISERROR('[67]Récolte_N'!$I$15)=TRUE,"",'[67]Récolte_N'!$I$15)</f>
        <v>2600</v>
      </c>
      <c r="H28" s="161">
        <f t="shared" si="5"/>
        <v>2809.8</v>
      </c>
      <c r="I28" s="153">
        <f t="shared" si="3"/>
        <v>-0.07466723610221371</v>
      </c>
      <c r="J28" s="154">
        <f t="shared" si="2"/>
        <v>2574.5199999999995</v>
      </c>
      <c r="K28" s="162">
        <f t="shared" si="6"/>
        <v>2360.2</v>
      </c>
      <c r="L28" s="156"/>
      <c r="M28" s="126" t="s">
        <v>21</v>
      </c>
      <c r="N28" s="150">
        <f>IF(ISERROR('[17]Récolte_N'!$F$15)=TRUE,"",'[17]Récolte_N'!$F$15)</f>
        <v>1000</v>
      </c>
      <c r="O28" s="150">
        <f t="shared" si="7"/>
        <v>51.7</v>
      </c>
      <c r="P28" s="151">
        <f>IF(ISERROR('[17]Récolte_N'!$H$15)=TRUE,"",'[17]Récolte_N'!$H$15)</f>
        <v>5170</v>
      </c>
      <c r="Q28" s="152">
        <f>'[21]TR'!$AI184</f>
        <v>2809.8</v>
      </c>
    </row>
    <row r="29" spans="2:17" ht="12">
      <c r="B29" s="158" t="s">
        <v>30</v>
      </c>
      <c r="C29" s="150">
        <f>IF(ISERROR('[68]Récolte_N'!$F$15)=TRUE,"",'[68]Récolte_N'!$F$15)</f>
        <v>8600</v>
      </c>
      <c r="D29" s="150">
        <f t="shared" si="0"/>
        <v>59.24418604651163</v>
      </c>
      <c r="E29" s="151">
        <f>IF(ISERROR('[68]Récolte_N'!$H$15)=TRUE,"",'[68]Récolte_N'!$H$15)</f>
        <v>50950</v>
      </c>
      <c r="F29" s="160">
        <f t="shared" si="4"/>
        <v>48180</v>
      </c>
      <c r="G29" s="152">
        <f>IF(ISERROR('[68]Récolte_N'!$I$15)=TRUE,"",'[68]Récolte_N'!$I$15)</f>
        <v>24100</v>
      </c>
      <c r="H29" s="161">
        <f t="shared" si="5"/>
        <v>21814.5</v>
      </c>
      <c r="I29" s="153">
        <f t="shared" si="3"/>
        <v>0.10476976323087861</v>
      </c>
      <c r="J29" s="154">
        <f t="shared" si="2"/>
        <v>26850</v>
      </c>
      <c r="K29" s="162">
        <f t="shared" si="6"/>
        <v>26365.5</v>
      </c>
      <c r="M29" s="126" t="s">
        <v>30</v>
      </c>
      <c r="N29" s="150">
        <f>IF(ISERROR('[18]Récolte_N'!$F$15)=TRUE,"",'[18]Récolte_N'!$F$15)</f>
        <v>8350</v>
      </c>
      <c r="O29" s="150">
        <f t="shared" si="7"/>
        <v>57.70059880239521</v>
      </c>
      <c r="P29" s="151">
        <f>IF(ISERROR('[18]Récolte_N'!$H$15)=TRUE,"",'[18]Récolte_N'!$H$15)</f>
        <v>48180</v>
      </c>
      <c r="Q29" s="152">
        <f>'[21]TR'!$AI185</f>
        <v>21814.5</v>
      </c>
    </row>
    <row r="30" spans="2:17" ht="12">
      <c r="B30" s="158" t="s">
        <v>22</v>
      </c>
      <c r="C30" s="150">
        <f>IF(ISERROR('[69]Récolte_N'!$F$15)=TRUE,"",'[69]Récolte_N'!$F$15)</f>
        <v>46656</v>
      </c>
      <c r="D30" s="150">
        <f t="shared" si="0"/>
        <v>41.47998113854595</v>
      </c>
      <c r="E30" s="151">
        <f>IF(ISERROR('[69]Récolte_N'!$H$15)=TRUE,"",'[69]Récolte_N'!$H$15)</f>
        <v>193529</v>
      </c>
      <c r="F30" s="151">
        <f>P30</f>
        <v>208072</v>
      </c>
      <c r="G30" s="152">
        <f>IF(ISERROR('[69]Récolte_N'!$I$15)=TRUE,"",'[69]Récolte_N'!$I$15)</f>
        <v>58000</v>
      </c>
      <c r="H30" s="161">
        <f t="shared" si="5"/>
        <v>58986.6</v>
      </c>
      <c r="I30" s="153">
        <f t="shared" si="3"/>
        <v>-0.01672583264673666</v>
      </c>
      <c r="J30" s="154">
        <f t="shared" si="2"/>
        <v>135529</v>
      </c>
      <c r="K30" s="162">
        <f t="shared" si="6"/>
        <v>149085.4</v>
      </c>
      <c r="L30" s="29"/>
      <c r="M30" s="126" t="s">
        <v>22</v>
      </c>
      <c r="N30" s="150">
        <f>IF(ISERROR('[19]Récolte_N'!$F$15)=TRUE,"",'[19]Récolte_N'!$F$15)</f>
        <v>46772</v>
      </c>
      <c r="O30" s="150">
        <f t="shared" si="7"/>
        <v>44.48644488155306</v>
      </c>
      <c r="P30" s="151">
        <f>IF(ISERROR('[19]Récolte_N'!$H$15)=TRUE,"",'[19]Récolte_N'!$H$15)</f>
        <v>208072</v>
      </c>
      <c r="Q30" s="152">
        <f>'[21]TR'!$AI186</f>
        <v>58986.6</v>
      </c>
    </row>
    <row r="31" spans="2:17" ht="12">
      <c r="B31" s="158" t="s">
        <v>23</v>
      </c>
      <c r="C31" s="150">
        <f>IF(ISERROR('[70]Récolte_N'!$F$15)=TRUE,"",'[70]Récolte_N'!$F$15)</f>
        <v>6900</v>
      </c>
      <c r="D31" s="150">
        <f t="shared" si="0"/>
        <v>41.01449275362319</v>
      </c>
      <c r="E31" s="151">
        <f>IF(ISERROR('[70]Récolte_N'!$H$15)=TRUE,"",'[70]Récolte_N'!$H$15)</f>
        <v>28300</v>
      </c>
      <c r="F31" s="151">
        <f>P31</f>
        <v>28815</v>
      </c>
      <c r="G31" s="152">
        <f>IF(ISERROR('[70]Récolte_N'!$I$15)=TRUE,"",'[70]Récolte_N'!$I$15)</f>
        <v>2600</v>
      </c>
      <c r="H31" s="152">
        <f>Q31</f>
        <v>2411.2</v>
      </c>
      <c r="I31" s="153">
        <f t="shared" si="3"/>
        <v>0.0783012607830127</v>
      </c>
      <c r="J31" s="154">
        <f t="shared" si="2"/>
        <v>25700</v>
      </c>
      <c r="K31" s="155">
        <f>P31-H31</f>
        <v>26403.8</v>
      </c>
      <c r="M31" s="126" t="s">
        <v>23</v>
      </c>
      <c r="N31" s="150">
        <f>IF(ISERROR('[20]Récolte_N'!$F$15)=TRUE,"",'[20]Récolte_N'!$F$15)</f>
        <v>6600</v>
      </c>
      <c r="O31" s="150">
        <f t="shared" si="7"/>
        <v>43.659090909090914</v>
      </c>
      <c r="P31" s="151">
        <f>IF(ISERROR('[20]Récolte_N'!$H$15)=TRUE,"",'[20]Récolte_N'!$H$15)</f>
        <v>28815</v>
      </c>
      <c r="Q31" s="152">
        <f>'[21]TR'!$AI187</f>
        <v>2411.2</v>
      </c>
    </row>
    <row r="32" spans="2:17" ht="12.75">
      <c r="B32" s="118"/>
      <c r="C32" s="164"/>
      <c r="D32" s="164"/>
      <c r="E32" s="54"/>
      <c r="F32" s="165"/>
      <c r="G32" s="166"/>
      <c r="H32" s="166"/>
      <c r="I32" s="167"/>
      <c r="J32" s="168"/>
      <c r="K32" s="169"/>
      <c r="M32" s="126"/>
      <c r="N32" s="170"/>
      <c r="O32" s="170"/>
      <c r="P32" s="170"/>
      <c r="Q32" s="166"/>
    </row>
    <row r="33" spans="2:17" ht="15.75" thickBot="1">
      <c r="B33" s="171" t="s">
        <v>24</v>
      </c>
      <c r="C33" s="172">
        <f>IF(SUM(C12:C31)=0,"",SUM(C12:C31))</f>
        <v>386823</v>
      </c>
      <c r="D33" s="172">
        <f>IF(OR(C33="",C33=0),"",(E33/C33)*10)</f>
        <v>52.122612150776966</v>
      </c>
      <c r="E33" s="172">
        <f>IF(SUM(E12:E31)=0,"",SUM(E12:E31))</f>
        <v>2016222.52</v>
      </c>
      <c r="F33" s="173">
        <f>IF(SUM(F12:F31)=0,"",SUM(F12:F31))</f>
        <v>2050998.2</v>
      </c>
      <c r="G33" s="174">
        <f>IF(SUM(G12:G31)=0,"",SUM(G12:G31))</f>
        <v>828635</v>
      </c>
      <c r="H33" s="175">
        <f>IF(SUM(H12:H31)=0,"",SUM(H12:H31))</f>
        <v>783751.3999999999</v>
      </c>
      <c r="I33" s="176">
        <f>IF(OR(G33=0,G33=""),"",(G33/H33)-1)</f>
        <v>0.05726764889989355</v>
      </c>
      <c r="J33" s="177">
        <f>SUM(J12:J31)</f>
        <v>1187587.52</v>
      </c>
      <c r="K33" s="178">
        <f>SUM(K12:K31)</f>
        <v>1267246.8</v>
      </c>
      <c r="M33" s="179" t="s">
        <v>24</v>
      </c>
      <c r="N33" s="180">
        <f>IF(SUM(N12:N31)=0,"",SUM(N12:N31))</f>
        <v>386904</v>
      </c>
      <c r="O33" s="180">
        <f>IF(OR(N33="",N33=0),"",(P33/N33)*10)</f>
        <v>53.01051940533051</v>
      </c>
      <c r="P33" s="177">
        <f>IF(SUM(P12:P31)=0,"",SUM(P12:P31))</f>
        <v>2050998.2</v>
      </c>
      <c r="Q33" s="181">
        <f>IF(SUM(Q12:Q31)=0,"",SUM(Q12:Q31))</f>
        <v>783751.3999999999</v>
      </c>
    </row>
    <row r="34" spans="2:10" ht="12.75" thickTop="1">
      <c r="B34" s="182"/>
      <c r="C34" s="183"/>
      <c r="D34" s="184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386904</v>
      </c>
      <c r="D35" s="189">
        <f>(E35/C35)*10</f>
        <v>53.01051940533051</v>
      </c>
      <c r="E35" s="189">
        <f>P33</f>
        <v>2050998.2</v>
      </c>
      <c r="G35" s="189">
        <f>Q33</f>
        <v>783751.3999999999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-0.0002093542584207242</v>
      </c>
      <c r="D37" s="192">
        <f>IF(OR(D33="",D33=0),"",(D33/D35)-1)</f>
        <v>-0.01674964260893963</v>
      </c>
      <c r="E37" s="192">
        <f>IF(OR(E33="",E33=0),"",(E33/E35)-1)</f>
        <v>-0.01695549025835319</v>
      </c>
      <c r="G37" s="192">
        <f>IF(OR(G33="",G33=0),"",(G33/G35)-1)</f>
        <v>0.05726764889989355</v>
      </c>
      <c r="H37" s="185"/>
      <c r="I37" s="186"/>
      <c r="J37" s="187"/>
    </row>
    <row r="38" ht="11.25" thickBot="1"/>
    <row r="39" spans="2:8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49" t="s">
        <v>8</v>
      </c>
      <c r="C43" s="81">
        <f>'[22]TR'!$AI168</f>
        <v>20239</v>
      </c>
      <c r="D43" s="53">
        <f>'[21]TR'!$AE168</f>
        <v>24782.6</v>
      </c>
      <c r="E43" s="212">
        <f>IF(OR(G12="",G12=0),"",C43/G12)</f>
        <v>0.9241552511415525</v>
      </c>
      <c r="F43" s="71">
        <f>IF(OR(H12="",H12=0),"",D43/H12)</f>
        <v>0.9628311570244723</v>
      </c>
      <c r="G43" s="213">
        <f>IF(OR(E43="",E43=0),"",(E43-F43)*100)</f>
        <v>-3.8675905882919803</v>
      </c>
      <c r="H43" s="185">
        <f>IF(E12="","",(G12/E12))</f>
        <v>0.2533256217466744</v>
      </c>
    </row>
    <row r="44" spans="2:8" ht="12">
      <c r="B44" s="158" t="s">
        <v>31</v>
      </c>
      <c r="C44" s="53">
        <f>'[22]TR'!$AI169</f>
        <v>64473.5</v>
      </c>
      <c r="D44" s="53">
        <f>'[21]TR'!$AE169</f>
        <v>53634.8</v>
      </c>
      <c r="E44" s="71">
        <f>IF(OR(G13="",G13=0),"",C44/G13)</f>
        <v>0.92105</v>
      </c>
      <c r="F44" s="71">
        <f>IF(OR(H13="",H13=0),"",D44/H13)</f>
        <v>0.8526371680290472</v>
      </c>
      <c r="G44" s="213">
        <f>IF(OR(E44="",E44=0),"",(E44-F44)*100)</f>
        <v>6.841283197095283</v>
      </c>
      <c r="H44" s="185">
        <f>IF(E13="","",(G13/E13))</f>
        <v>0.18873520450807518</v>
      </c>
    </row>
    <row r="45" spans="2:8" ht="12">
      <c r="B45" s="158" t="s">
        <v>9</v>
      </c>
      <c r="C45" s="53">
        <f>'[22]TR'!$AI170</f>
        <v>26533.4</v>
      </c>
      <c r="D45" s="53">
        <f>'[21]TR'!$AE170</f>
        <v>27189.2</v>
      </c>
      <c r="E45" s="71">
        <f aca="true" t="shared" si="8" ref="E45:F62">IF(OR(G14="",G14=0),"",C45/G14)</f>
        <v>0.8844466666666667</v>
      </c>
      <c r="F45" s="71">
        <f t="shared" si="8"/>
        <v>0.822501943630187</v>
      </c>
      <c r="G45" s="213">
        <f aca="true" t="shared" si="9" ref="G45:G61">IF(OR(E45="",E45=0),"",(E45-F45)*100)</f>
        <v>6.194472303647968</v>
      </c>
      <c r="H45" s="185">
        <f>IF(E14="","",(G14/E14))</f>
        <v>0.2595829367482911</v>
      </c>
    </row>
    <row r="46" spans="2:8" ht="12">
      <c r="B46" s="158" t="s">
        <v>28</v>
      </c>
      <c r="C46" s="53">
        <f>'[22]TR'!$AI171</f>
        <v>10816.5</v>
      </c>
      <c r="D46" s="53">
        <f>'[21]TR'!$AE171</f>
        <v>9280.9</v>
      </c>
      <c r="E46" s="71">
        <f t="shared" si="8"/>
        <v>0.8320384615384615</v>
      </c>
      <c r="F46" s="71">
        <f t="shared" si="8"/>
        <v>0.8998090030346219</v>
      </c>
      <c r="G46" s="213">
        <f t="shared" si="9"/>
        <v>-6.777054149616035</v>
      </c>
      <c r="H46" s="185">
        <f>IF(E15="","",(G15/E15))</f>
        <v>0.5721830985915493</v>
      </c>
    </row>
    <row r="47" spans="2:8" ht="12">
      <c r="B47" s="158" t="s">
        <v>10</v>
      </c>
      <c r="C47" s="53">
        <f>'[22]TR'!$AI172</f>
        <v>2922.9</v>
      </c>
      <c r="D47" s="53">
        <f>'[21]TR'!$AE172</f>
        <v>2833.4</v>
      </c>
      <c r="E47" s="71">
        <f t="shared" si="8"/>
        <v>0.8596764705882354</v>
      </c>
      <c r="F47" s="71">
        <f t="shared" si="8"/>
        <v>0.8736433152442034</v>
      </c>
      <c r="G47" s="213">
        <f t="shared" si="9"/>
        <v>-1.396684465596798</v>
      </c>
      <c r="H47" s="185">
        <f aca="true" t="shared" si="10" ref="H47:H62">IF(E16="","",(G16/E16))</f>
        <v>0.38309859154929576</v>
      </c>
    </row>
    <row r="48" spans="2:8" ht="12">
      <c r="B48" s="158" t="s">
        <v>11</v>
      </c>
      <c r="C48" s="53">
        <f>'[22]TR'!$AI173</f>
        <v>5402.8</v>
      </c>
      <c r="D48" s="53">
        <f>'[21]TR'!$AE173</f>
        <v>4205.1</v>
      </c>
      <c r="E48" s="71">
        <f>IF(OR(G17="",G17=0),"",C48/G17)</f>
        <v>0.9004666666666667</v>
      </c>
      <c r="F48" s="71">
        <f t="shared" si="8"/>
        <v>0.9096435061001991</v>
      </c>
      <c r="G48" s="213">
        <f t="shared" si="9"/>
        <v>-0.9176839433532313</v>
      </c>
      <c r="H48" s="185">
        <f t="shared" si="10"/>
        <v>0.5555555555555556</v>
      </c>
    </row>
    <row r="49" spans="2:8" ht="12">
      <c r="B49" s="158" t="s">
        <v>12</v>
      </c>
      <c r="C49" s="53">
        <f>'[22]TR'!$AI174</f>
        <v>29634.1</v>
      </c>
      <c r="D49" s="53">
        <f>'[21]TR'!$AE174</f>
        <v>30158.8</v>
      </c>
      <c r="E49" s="71">
        <f t="shared" si="8"/>
        <v>0.9559387096774193</v>
      </c>
      <c r="F49" s="71">
        <f t="shared" si="8"/>
        <v>0.9324964442520561</v>
      </c>
      <c r="G49" s="213">
        <f t="shared" si="9"/>
        <v>2.3442265425363207</v>
      </c>
      <c r="H49" s="185">
        <f t="shared" si="10"/>
        <v>0.3036238981390793</v>
      </c>
    </row>
    <row r="50" spans="2:8" ht="12">
      <c r="B50" s="158" t="s">
        <v>14</v>
      </c>
      <c r="C50" s="53">
        <f>'[22]TR'!$AI175</f>
        <v>2416.1</v>
      </c>
      <c r="D50" s="53">
        <f>'[21]TR'!$AE175</f>
        <v>2544</v>
      </c>
      <c r="E50" s="71">
        <f t="shared" si="8"/>
        <v>0.9861632653061224</v>
      </c>
      <c r="F50" s="71">
        <f t="shared" si="8"/>
        <v>0.932790672093279</v>
      </c>
      <c r="G50" s="213">
        <f t="shared" si="9"/>
        <v>5.337259321284337</v>
      </c>
      <c r="H50" s="185">
        <f t="shared" si="10"/>
        <v>0.1821561338289963</v>
      </c>
    </row>
    <row r="51" spans="2:8" ht="12">
      <c r="B51" s="158" t="s">
        <v>27</v>
      </c>
      <c r="C51" s="53">
        <f>'[22]TR'!$AI176</f>
        <v>18887.1</v>
      </c>
      <c r="D51" s="53">
        <f>'[21]TR'!$AE176</f>
        <v>14037.1</v>
      </c>
      <c r="E51" s="71">
        <f t="shared" si="8"/>
        <v>0.8683724137931034</v>
      </c>
      <c r="F51" s="71">
        <f t="shared" si="8"/>
        <v>0.9613793575782481</v>
      </c>
      <c r="G51" s="213">
        <f t="shared" si="9"/>
        <v>-9.300694378514473</v>
      </c>
      <c r="H51" s="185">
        <f t="shared" si="10"/>
        <v>0.5942622950819673</v>
      </c>
    </row>
    <row r="52" spans="2:8" ht="12">
      <c r="B52" s="158" t="s">
        <v>15</v>
      </c>
      <c r="C52" s="53">
        <f>'[22]TR'!$AI177</f>
        <v>24931.9</v>
      </c>
      <c r="D52" s="53">
        <f>'[21]TR'!$AE177</f>
        <v>26613.3</v>
      </c>
      <c r="E52" s="71">
        <f t="shared" si="8"/>
        <v>0.997276</v>
      </c>
      <c r="F52" s="71">
        <f t="shared" si="8"/>
        <v>0.9312480535794893</v>
      </c>
      <c r="G52" s="213">
        <f t="shared" si="9"/>
        <v>6.60279464205108</v>
      </c>
      <c r="H52" s="185">
        <f t="shared" si="10"/>
        <v>0.4098360655737705</v>
      </c>
    </row>
    <row r="53" spans="2:8" ht="12">
      <c r="B53" s="158" t="s">
        <v>29</v>
      </c>
      <c r="C53" s="53">
        <f>'[22]TR'!$AI178</f>
        <v>2037.6</v>
      </c>
      <c r="D53" s="53">
        <f>'[21]TR'!$AE178</f>
        <v>1759.4</v>
      </c>
      <c r="E53" s="71">
        <f t="shared" si="8"/>
        <v>0.9702857142857142</v>
      </c>
      <c r="F53" s="71">
        <f t="shared" si="8"/>
        <v>0.9912112676056338</v>
      </c>
      <c r="G53" s="213">
        <f t="shared" si="9"/>
        <v>-2.092555331991963</v>
      </c>
      <c r="H53" s="185">
        <f t="shared" si="10"/>
        <v>0.23333333333333334</v>
      </c>
    </row>
    <row r="54" spans="2:8" ht="12">
      <c r="B54" s="158" t="s">
        <v>16</v>
      </c>
      <c r="C54" s="53">
        <f>'[22]TR'!$AI179</f>
        <v>214655.2</v>
      </c>
      <c r="D54" s="53">
        <f>'[21]TR'!$AE179</f>
        <v>246337.8</v>
      </c>
      <c r="E54" s="71">
        <f>IF(OR(G23="",G23=0),"",C54/G23)</f>
        <v>0.9991630786417484</v>
      </c>
      <c r="F54" s="71">
        <f t="shared" si="8"/>
        <v>0.979459554885453</v>
      </c>
      <c r="G54" s="213">
        <f t="shared" si="9"/>
        <v>1.970352375629536</v>
      </c>
      <c r="H54" s="185">
        <f t="shared" si="10"/>
        <v>0.7345564829092998</v>
      </c>
    </row>
    <row r="55" spans="2:8" ht="12">
      <c r="B55" s="158" t="s">
        <v>17</v>
      </c>
      <c r="C55" s="53">
        <f>'[22]TR'!$AI180</f>
        <v>151941.9</v>
      </c>
      <c r="D55" s="53">
        <f>'[21]TR'!$AE180</f>
        <v>102144.1</v>
      </c>
      <c r="E55" s="71">
        <f t="shared" si="8"/>
        <v>0.8937758823529411</v>
      </c>
      <c r="F55" s="71">
        <f t="shared" si="8"/>
        <v>0.8833893321225488</v>
      </c>
      <c r="G55" s="213">
        <f t="shared" si="9"/>
        <v>1.0386550230392366</v>
      </c>
      <c r="H55" s="185">
        <f t="shared" si="10"/>
        <v>0.535382483544862</v>
      </c>
    </row>
    <row r="56" spans="2:8" ht="12">
      <c r="B56" s="158" t="s">
        <v>18</v>
      </c>
      <c r="C56" s="53">
        <f>'[22]TR'!$AI181</f>
        <v>64983.9</v>
      </c>
      <c r="D56" s="53">
        <f>'[21]TR'!$AE181</f>
        <v>60200.4</v>
      </c>
      <c r="E56" s="71">
        <f t="shared" si="8"/>
        <v>0.941795652173913</v>
      </c>
      <c r="F56" s="71">
        <f t="shared" si="8"/>
        <v>0.8883438841914206</v>
      </c>
      <c r="G56" s="213">
        <f t="shared" si="9"/>
        <v>5.34517679824924</v>
      </c>
      <c r="H56" s="185">
        <f t="shared" si="10"/>
        <v>0.49640287769784175</v>
      </c>
    </row>
    <row r="57" spans="2:8" ht="12">
      <c r="B57" s="158" t="s">
        <v>19</v>
      </c>
      <c r="C57" s="53">
        <f>'[22]TR'!$AI182</f>
        <v>3989.4</v>
      </c>
      <c r="D57" s="53">
        <f>'[21]TR'!$AE182</f>
        <v>3545.9</v>
      </c>
      <c r="E57" s="71">
        <f t="shared" si="8"/>
        <v>0.9066818181818183</v>
      </c>
      <c r="F57" s="71">
        <f t="shared" si="8"/>
        <v>0.7744507054558162</v>
      </c>
      <c r="G57" s="213">
        <f t="shared" si="9"/>
        <v>13.223111272600207</v>
      </c>
      <c r="H57" s="185">
        <f t="shared" si="10"/>
        <v>0.4700854700854701</v>
      </c>
    </row>
    <row r="58" spans="2:8" ht="12">
      <c r="B58" s="158" t="s">
        <v>20</v>
      </c>
      <c r="C58" s="53">
        <f>'[22]TR'!$AI183</f>
        <v>51178.2</v>
      </c>
      <c r="D58" s="53">
        <f>'[21]TR'!$AE183</f>
        <v>33886</v>
      </c>
      <c r="E58" s="71">
        <f t="shared" si="8"/>
        <v>0.9058088495575221</v>
      </c>
      <c r="F58" s="71">
        <f t="shared" si="8"/>
        <v>0.8836422143469951</v>
      </c>
      <c r="G58" s="213">
        <f t="shared" si="9"/>
        <v>2.2166635210526975</v>
      </c>
      <c r="H58" s="185">
        <f t="shared" si="10"/>
        <v>0.3966164753781896</v>
      </c>
    </row>
    <row r="59" spans="2:8" ht="12">
      <c r="B59" s="158" t="s">
        <v>21</v>
      </c>
      <c r="C59" s="53">
        <f>'[22]TR'!$AI184</f>
        <v>2395</v>
      </c>
      <c r="D59" s="53">
        <f>'[21]TR'!$AE184</f>
        <v>2551.4</v>
      </c>
      <c r="E59" s="71">
        <f t="shared" si="8"/>
        <v>0.9211538461538461</v>
      </c>
      <c r="F59" s="71">
        <f t="shared" si="8"/>
        <v>0.9080361591572353</v>
      </c>
      <c r="G59" s="213">
        <f t="shared" si="9"/>
        <v>1.3117686996610756</v>
      </c>
      <c r="H59" s="185">
        <f>IF(E28="","",(G28/E28))</f>
        <v>0.5024620641141594</v>
      </c>
    </row>
    <row r="60" spans="2:8" ht="12">
      <c r="B60" s="158" t="s">
        <v>30</v>
      </c>
      <c r="C60" s="53">
        <f>'[22]TR'!$AI185</f>
        <v>20744.5</v>
      </c>
      <c r="D60" s="53">
        <f>'[21]TR'!$AE185</f>
        <v>20108.7</v>
      </c>
      <c r="E60" s="71">
        <f t="shared" si="8"/>
        <v>0.8607676348547718</v>
      </c>
      <c r="F60" s="71">
        <f t="shared" si="8"/>
        <v>0.9218043044763804</v>
      </c>
      <c r="G60" s="213">
        <f t="shared" si="9"/>
        <v>-6.103666962160858</v>
      </c>
      <c r="H60" s="185">
        <f>IF(E29="","",(G29/E29))</f>
        <v>0.4730127576054956</v>
      </c>
    </row>
    <row r="61" spans="2:8" ht="12">
      <c r="B61" s="158" t="s">
        <v>22</v>
      </c>
      <c r="C61" s="53">
        <f>'[22]TR'!$AI186</f>
        <v>51026</v>
      </c>
      <c r="D61" s="53">
        <f>'[21]TR'!$AE186</f>
        <v>49833.5</v>
      </c>
      <c r="E61" s="71">
        <f t="shared" si="8"/>
        <v>0.8797586206896552</v>
      </c>
      <c r="F61" s="71">
        <f t="shared" si="8"/>
        <v>0.8448274692896353</v>
      </c>
      <c r="G61" s="213">
        <f t="shared" si="9"/>
        <v>3.49311514000199</v>
      </c>
      <c r="H61" s="185">
        <f t="shared" si="10"/>
        <v>0.29969668628474283</v>
      </c>
    </row>
    <row r="62" spans="2:8" ht="12">
      <c r="B62" s="158" t="s">
        <v>23</v>
      </c>
      <c r="C62" s="53">
        <f>'[22]TR'!$AI187</f>
        <v>2447.4</v>
      </c>
      <c r="D62" s="53">
        <f>'[21]TR'!$AE187</f>
        <v>2232.7</v>
      </c>
      <c r="E62" s="71">
        <f t="shared" si="8"/>
        <v>0.9413076923076923</v>
      </c>
      <c r="F62" s="71">
        <f>IF(OR(H31="",H31=0),"",D62/H31)</f>
        <v>0.9259704711347047</v>
      </c>
      <c r="G62" s="213">
        <f>IF(OR(E62="",E62=0),"",(E62-F62)*100)</f>
        <v>1.5337221172987636</v>
      </c>
      <c r="H62" s="185">
        <f t="shared" si="10"/>
        <v>0.09187279151943463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771656.4</v>
      </c>
      <c r="D64" s="216">
        <f>IF(SUM(D43:D62)=0,"",SUM(D43:D62))</f>
        <v>717879.1</v>
      </c>
      <c r="E64" s="217">
        <f>IF(OR(G33="",G33=0),"",C64/G33)</f>
        <v>0.9312379998431155</v>
      </c>
      <c r="F64" s="218">
        <f>IF(OR(H33="",H33=0),"",D64/H33)</f>
        <v>0.915952558426052</v>
      </c>
      <c r="G64" s="219">
        <f>IF(OR(E64="",E64=0),"",(E64-F64)*100)</f>
        <v>1.528544141706345</v>
      </c>
      <c r="H64" s="220">
        <f>IF(E33="","",(G33/E33))</f>
        <v>0.41098390270931007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showGridLines="0" tabSelected="1" workbookViewId="0" topLeftCell="B1">
      <pane xSplit="1" topLeftCell="C2" activePane="topRight" state="frozen"/>
      <selection pane="topLeft" activeCell="B9" sqref="B9"/>
      <selection pane="topRight" activeCell="B9" sqref="B9"/>
    </sheetView>
  </sheetViews>
  <sheetFormatPr defaultColWidth="12" defaultRowHeight="11.25"/>
  <cols>
    <col min="1" max="1" width="5.66015625" style="23" customWidth="1"/>
    <col min="2" max="2" width="32.832031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2" width="13.66015625" style="23" customWidth="1"/>
    <col min="13" max="13" width="22" style="23" customWidth="1"/>
    <col min="14" max="14" width="20.16015625" style="23" bestFit="1" customWidth="1"/>
    <col min="15" max="15" width="10.66015625" style="23" customWidth="1"/>
    <col min="16" max="17" width="13.66015625" style="23" customWidth="1"/>
    <col min="18" max="16384" width="11.5" style="23" customWidth="1"/>
  </cols>
  <sheetData>
    <row r="1" spans="1:2" ht="12">
      <c r="A1" s="23" t="s">
        <v>26</v>
      </c>
      <c r="B1" s="98" t="s">
        <v>63</v>
      </c>
    </row>
    <row r="2" spans="1:5" ht="12" thickBot="1">
      <c r="A2" s="23">
        <v>18512</v>
      </c>
      <c r="B2" s="250"/>
      <c r="E2" s="101"/>
    </row>
    <row r="3" ht="15" customHeight="1" hidden="1">
      <c r="A3" s="23">
        <v>31465</v>
      </c>
    </row>
    <row r="4" spans="1:5" s="40" customFormat="1" ht="15" customHeight="1" hidden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64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21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L8" s="251" t="s">
        <v>66</v>
      </c>
      <c r="M8" s="252" t="s">
        <v>67</v>
      </c>
      <c r="N8" s="114" t="s">
        <v>0</v>
      </c>
      <c r="O8" s="115"/>
      <c r="P8" s="116" t="s">
        <v>1</v>
      </c>
      <c r="Q8" s="117"/>
      <c r="R8" s="111" t="s">
        <v>44</v>
      </c>
      <c r="S8" s="253" t="s">
        <v>68</v>
      </c>
      <c r="T8" s="253" t="s">
        <v>69</v>
      </c>
      <c r="U8" s="253" t="s">
        <v>70</v>
      </c>
    </row>
    <row r="9" spans="1:21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L9" s="136" t="s">
        <v>72</v>
      </c>
      <c r="M9" s="254" t="s">
        <v>73</v>
      </c>
      <c r="N9" s="126" t="s">
        <v>74</v>
      </c>
      <c r="O9" s="127"/>
      <c r="P9" s="128"/>
      <c r="Q9" s="129"/>
      <c r="R9" s="122" t="s">
        <v>50</v>
      </c>
      <c r="S9" s="255" t="s">
        <v>75</v>
      </c>
      <c r="T9" s="255" t="s">
        <v>75</v>
      </c>
      <c r="U9" s="255" t="s">
        <v>75</v>
      </c>
    </row>
    <row r="10" spans="1:21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256" t="s">
        <v>80</v>
      </c>
      <c r="M10" s="256" t="s">
        <v>80</v>
      </c>
      <c r="N10" s="126" t="s">
        <v>81</v>
      </c>
      <c r="O10" s="137" t="s">
        <v>2</v>
      </c>
      <c r="P10" s="138" t="s">
        <v>3</v>
      </c>
      <c r="Q10" s="137" t="s">
        <v>4</v>
      </c>
      <c r="R10" s="129" t="s">
        <v>76</v>
      </c>
      <c r="S10" s="255" t="s">
        <v>82</v>
      </c>
      <c r="T10" s="257" t="s">
        <v>83</v>
      </c>
      <c r="U10" s="257" t="s">
        <v>84</v>
      </c>
    </row>
    <row r="11" spans="1:21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258"/>
      <c r="N11" s="148"/>
      <c r="O11" s="144" t="s">
        <v>5</v>
      </c>
      <c r="P11" s="141" t="s">
        <v>6</v>
      </c>
      <c r="Q11" s="144" t="s">
        <v>7</v>
      </c>
      <c r="R11" s="144" t="s">
        <v>85</v>
      </c>
      <c r="S11" s="259"/>
      <c r="T11" s="260"/>
      <c r="U11" s="260"/>
    </row>
    <row r="12" spans="1:21" ht="13.5" customHeight="1">
      <c r="A12" s="23">
        <v>60665</v>
      </c>
      <c r="B12" s="149" t="s">
        <v>8</v>
      </c>
      <c r="C12" s="150">
        <f>IF(ISERROR('[51]Récolte_N'!$F$9)=TRUE,"",'[51]Récolte_N'!$F$9)</f>
        <v>98650</v>
      </c>
      <c r="D12" s="150">
        <f aca="true" t="shared" si="0" ref="D12:D31">IF(OR(C12="",C12=0),"",(E12/C12)*10)</f>
        <v>51.738469336036495</v>
      </c>
      <c r="E12" s="151">
        <f>IF(ISERROR('[51]Récolte_N'!$H$9)=TRUE,"",'[51]Récolte_N'!$H$9)</f>
        <v>510400</v>
      </c>
      <c r="F12" s="151">
        <f>Q12</f>
        <v>631000</v>
      </c>
      <c r="G12" s="222">
        <f>IF(ISERROR('[51]Récolte_N'!$I$9)=TRUE,"",'[51]Récolte_N'!$I$9)</f>
        <v>440500</v>
      </c>
      <c r="H12" s="222">
        <f>R12</f>
        <v>552467.4</v>
      </c>
      <c r="I12" s="153">
        <f>IF(OR(H12=0,H12=""),"",(G12/H12)-1)</f>
        <v>-0.20266788592412877</v>
      </c>
      <c r="J12" s="154">
        <f>E12-G12</f>
        <v>69900</v>
      </c>
      <c r="K12" s="155">
        <f>Q12-H12</f>
        <v>78532.59999999998</v>
      </c>
      <c r="L12" s="261">
        <f>J12/K12-1</f>
        <v>-0.10992377687737298</v>
      </c>
      <c r="M12" s="289">
        <f>G12-H12</f>
        <v>-111967.40000000002</v>
      </c>
      <c r="N12" s="157" t="s">
        <v>8</v>
      </c>
      <c r="O12" s="150">
        <f>IF(ISERROR('[1]Récolte_N'!$F$9)=TRUE,"",'[1]Récolte_N'!$F$9)</f>
        <v>109200</v>
      </c>
      <c r="P12" s="150">
        <f aca="true" t="shared" si="1" ref="P12:P19">IF(OR(O12="",O12=0),"",(Q12/O12)*10)</f>
        <v>57.78388278388278</v>
      </c>
      <c r="Q12" s="151">
        <f>IF(ISERROR('[1]Récolte_N'!$H$9)=TRUE,"",'[1]Récolte_N'!$H$9)</f>
        <v>631000</v>
      </c>
      <c r="R12" s="222">
        <f>'[21]BT'!$AI168</f>
        <v>552467.4</v>
      </c>
      <c r="S12" s="263">
        <f>E12-Q12</f>
        <v>-120600</v>
      </c>
      <c r="T12" s="264">
        <f aca="true" t="shared" si="2" ref="T12:U27">C12-O12</f>
        <v>-10550</v>
      </c>
      <c r="U12" s="265">
        <f t="shared" si="2"/>
        <v>-6.045413447846286</v>
      </c>
    </row>
    <row r="13" spans="1:21" ht="13.5" customHeight="1">
      <c r="A13" s="23">
        <v>7280</v>
      </c>
      <c r="B13" s="158" t="s">
        <v>31</v>
      </c>
      <c r="C13" s="150">
        <f>IF(ISERROR('[52]Récolte_N'!$F$9)=TRUE,"",'[52]Récolte_N'!$F$9)</f>
        <v>138250</v>
      </c>
      <c r="D13" s="150">
        <f t="shared" si="0"/>
        <v>62.549367088607596</v>
      </c>
      <c r="E13" s="151">
        <f>IF(ISERROR('[52]Récolte_N'!$H$9)=TRUE,"",'[52]Récolte_N'!$H$9)</f>
        <v>864745</v>
      </c>
      <c r="F13" s="151">
        <f>Q13</f>
        <v>872041</v>
      </c>
      <c r="G13" s="222">
        <f>IF(ISERROR('[52]Récolte_N'!$I$9)=TRUE,"",'[52]Récolte_N'!$I$9)</f>
        <v>612000</v>
      </c>
      <c r="H13" s="222">
        <f>R13</f>
        <v>627778.2</v>
      </c>
      <c r="I13" s="153">
        <f>IF(OR(H13=0,H13=""),"",(G13/H13)-1)</f>
        <v>-0.02513339902532452</v>
      </c>
      <c r="J13" s="154">
        <f aca="true" t="shared" si="3" ref="J13:J31">E13-G13</f>
        <v>252745</v>
      </c>
      <c r="K13" s="155">
        <f>Q13-H13</f>
        <v>244262.80000000005</v>
      </c>
      <c r="L13" s="266">
        <f>J13/K13-1</f>
        <v>0.03472571345288733</v>
      </c>
      <c r="M13" s="290">
        <f aca="true" t="shared" si="4" ref="M13:M31">G13-H13</f>
        <v>-15778.199999999953</v>
      </c>
      <c r="N13" s="159" t="s">
        <v>31</v>
      </c>
      <c r="O13" s="150">
        <f>IF(ISERROR('[2]Récolte_N'!$F$9)=TRUE,"",'[2]Récolte_N'!$F$9)</f>
        <v>139200</v>
      </c>
      <c r="P13" s="150">
        <f t="shared" si="1"/>
        <v>62.64662356321839</v>
      </c>
      <c r="Q13" s="151">
        <f>IF(ISERROR('[2]Récolte_N'!$H$9)=TRUE,"",'[2]Récolte_N'!$H$9)</f>
        <v>872041</v>
      </c>
      <c r="R13" s="222">
        <f>'[21]BT'!$AI169</f>
        <v>627778.2</v>
      </c>
      <c r="S13" s="263">
        <f>E13-Q13</f>
        <v>-7296</v>
      </c>
      <c r="T13" s="268">
        <f t="shared" si="2"/>
        <v>-950</v>
      </c>
      <c r="U13" s="269">
        <f t="shared" si="2"/>
        <v>-0.0972564746107949</v>
      </c>
    </row>
    <row r="14" spans="1:21" ht="13.5" customHeight="1">
      <c r="A14" s="23">
        <v>17376</v>
      </c>
      <c r="B14" s="158" t="s">
        <v>9</v>
      </c>
      <c r="C14" s="150">
        <f>IF(ISERROR('[53]Récolte_N'!$F$9)=TRUE,"",'[53]Récolte_N'!$F$9)</f>
        <v>301100</v>
      </c>
      <c r="D14" s="150">
        <f t="shared" si="0"/>
        <v>62.069412155430086</v>
      </c>
      <c r="E14" s="151">
        <f>IF(ISERROR('[53]Récolte_N'!$H$9)=TRUE,"",'[53]Récolte_N'!$H$9)</f>
        <v>1868910</v>
      </c>
      <c r="F14" s="160">
        <f>Q14</f>
        <v>2079250</v>
      </c>
      <c r="G14" s="222">
        <f>IF(ISERROR('[53]Récolte_N'!$I$9)=TRUE,"",'[53]Récolte_N'!$I$9)</f>
        <v>1800000</v>
      </c>
      <c r="H14" s="223">
        <f>R14</f>
        <v>1996908.1</v>
      </c>
      <c r="I14" s="153">
        <f aca="true" t="shared" si="5" ref="I14:I31">IF(OR(H14=0,H14=""),"",(G14/H14)-1)</f>
        <v>-0.09860649070430438</v>
      </c>
      <c r="J14" s="154">
        <f>E14-G14</f>
        <v>68910</v>
      </c>
      <c r="K14" s="162">
        <f>Q14-H14</f>
        <v>82341.8999999999</v>
      </c>
      <c r="L14" s="266">
        <f aca="true" t="shared" si="6" ref="L14:L31">J14/K14-1</f>
        <v>-0.1631235130595714</v>
      </c>
      <c r="M14" s="290">
        <f t="shared" si="4"/>
        <v>-196908.1000000001</v>
      </c>
      <c r="N14" s="126" t="s">
        <v>9</v>
      </c>
      <c r="O14" s="150">
        <f>IF(ISERROR('[3]Récolte_N'!$F$9)=TRUE,"",'[3]Récolte_N'!$F$9)</f>
        <v>317700</v>
      </c>
      <c r="P14" s="150">
        <f t="shared" si="1"/>
        <v>65.44696254327982</v>
      </c>
      <c r="Q14" s="151">
        <f>IF(ISERROR('[3]Récolte_N'!$H$9)=TRUE,"",'[3]Récolte_N'!$H$9)</f>
        <v>2079250</v>
      </c>
      <c r="R14" s="222">
        <f>'[21]BT'!$AI170</f>
        <v>1996908.1</v>
      </c>
      <c r="S14" s="263">
        <f>E14-Q14</f>
        <v>-210340</v>
      </c>
      <c r="T14" s="268">
        <f t="shared" si="2"/>
        <v>-16600</v>
      </c>
      <c r="U14" s="269">
        <f t="shared" si="2"/>
        <v>-3.3775503878497375</v>
      </c>
    </row>
    <row r="15" spans="1:21" ht="13.5" customHeight="1">
      <c r="A15" s="23">
        <v>26391</v>
      </c>
      <c r="B15" s="158" t="s">
        <v>28</v>
      </c>
      <c r="C15" s="150">
        <f>IF(ISERROR('[54]Récolte_N'!$F$9)=TRUE,"",'[54]Récolte_N'!$F$9)</f>
        <v>62300</v>
      </c>
      <c r="D15" s="150">
        <f t="shared" si="0"/>
        <v>68</v>
      </c>
      <c r="E15" s="151">
        <f>IF(ISERROR('[54]Récolte_N'!$H$9)=TRUE,"",'[54]Récolte_N'!$H$9)</f>
        <v>423640</v>
      </c>
      <c r="F15" s="160">
        <f aca="true" t="shared" si="7" ref="F15:F30">Q15</f>
        <v>417690</v>
      </c>
      <c r="G15" s="222">
        <f>IF(ISERROR('[54]Récolte_N'!$I$9)=TRUE,"",'[54]Récolte_N'!$I$9)</f>
        <v>390000</v>
      </c>
      <c r="H15" s="223">
        <f aca="true" t="shared" si="8" ref="H15:H30">R15</f>
        <v>380837.4</v>
      </c>
      <c r="I15" s="153">
        <f t="shared" si="5"/>
        <v>0.02405908663382328</v>
      </c>
      <c r="J15" s="154">
        <f>E15-G15</f>
        <v>33640</v>
      </c>
      <c r="K15" s="162">
        <f aca="true" t="shared" si="9" ref="K15:K30">Q15-H15</f>
        <v>36852.59999999998</v>
      </c>
      <c r="L15" s="266">
        <f t="shared" si="6"/>
        <v>-0.08717431063208503</v>
      </c>
      <c r="M15" s="290">
        <f t="shared" si="4"/>
        <v>9162.599999999977</v>
      </c>
      <c r="N15" s="126" t="s">
        <v>28</v>
      </c>
      <c r="O15" s="150">
        <f>IF(ISERROR('[4]Récolte_N'!$F$9)=TRUE,"",'[4]Récolte_N'!$F$9)</f>
        <v>66300</v>
      </c>
      <c r="P15" s="150">
        <f t="shared" si="1"/>
        <v>63</v>
      </c>
      <c r="Q15" s="151">
        <f>IF(ISERROR('[4]Récolte_N'!$H$9)=TRUE,"",'[4]Récolte_N'!$H$9)</f>
        <v>417690</v>
      </c>
      <c r="R15" s="222">
        <f>'[21]BT'!$AI171</f>
        <v>380837.4</v>
      </c>
      <c r="S15" s="263">
        <f aca="true" t="shared" si="10" ref="S15:S30">E15-Q15</f>
        <v>5950</v>
      </c>
      <c r="T15" s="268">
        <f t="shared" si="2"/>
        <v>-4000</v>
      </c>
      <c r="U15" s="269">
        <f t="shared" si="2"/>
        <v>5</v>
      </c>
    </row>
    <row r="16" spans="1:21" ht="13.5" customHeight="1">
      <c r="A16" s="23">
        <v>19136</v>
      </c>
      <c r="B16" s="158" t="s">
        <v>10</v>
      </c>
      <c r="C16" s="150">
        <f>IF(ISERROR('[55]Récolte_N'!$F$9)=TRUE,"",'[55]Récolte_N'!$F$9)</f>
        <v>295500</v>
      </c>
      <c r="D16" s="150">
        <f t="shared" si="0"/>
        <v>88</v>
      </c>
      <c r="E16" s="151">
        <f>IF(ISERROR('[55]Récolte_N'!$H$9)=TRUE,"",'[55]Récolte_N'!$H$9)</f>
        <v>2600400</v>
      </c>
      <c r="F16" s="160">
        <f t="shared" si="7"/>
        <v>2520000</v>
      </c>
      <c r="G16" s="222">
        <f>IF(ISERROR('[55]Récolte_N'!$I$9)=TRUE,"",'[55]Récolte_N'!$I$9)</f>
        <v>2540000</v>
      </c>
      <c r="H16" s="223">
        <f t="shared" si="8"/>
        <v>2457114.5</v>
      </c>
      <c r="I16" s="153">
        <f t="shared" si="5"/>
        <v>0.033732860230974104</v>
      </c>
      <c r="J16" s="154">
        <f t="shared" si="3"/>
        <v>60400</v>
      </c>
      <c r="K16" s="162">
        <f t="shared" si="9"/>
        <v>62885.5</v>
      </c>
      <c r="L16" s="266">
        <f t="shared" si="6"/>
        <v>-0.039524214644075295</v>
      </c>
      <c r="M16" s="290">
        <f t="shared" si="4"/>
        <v>82885.5</v>
      </c>
      <c r="N16" s="126" t="s">
        <v>10</v>
      </c>
      <c r="O16" s="150">
        <f>IF(ISERROR('[5]Récolte_N'!$F$9)=TRUE,"",'[5]Récolte_N'!$F$9)</f>
        <v>283000</v>
      </c>
      <c r="P16" s="150">
        <f t="shared" si="1"/>
        <v>89.04593639575971</v>
      </c>
      <c r="Q16" s="151">
        <f>IF(ISERROR('[5]Récolte_N'!$H$9)=TRUE,"",'[5]Récolte_N'!$H$9)</f>
        <v>2520000</v>
      </c>
      <c r="R16" s="222">
        <f>'[21]BT'!$AI172</f>
        <v>2457114.5</v>
      </c>
      <c r="S16" s="263">
        <f t="shared" si="10"/>
        <v>80400</v>
      </c>
      <c r="T16" s="268">
        <f t="shared" si="2"/>
        <v>12500</v>
      </c>
      <c r="U16" s="269">
        <f t="shared" si="2"/>
        <v>-1.0459363957597105</v>
      </c>
    </row>
    <row r="17" spans="1:21" ht="13.5" customHeight="1">
      <c r="A17" s="23">
        <v>1790</v>
      </c>
      <c r="B17" s="158" t="s">
        <v>11</v>
      </c>
      <c r="C17" s="150">
        <f>IF(ISERROR('[56]Récolte_N'!$F$9)=TRUE,"",'[56]Récolte_N'!$F$9)</f>
        <v>552400</v>
      </c>
      <c r="D17" s="150">
        <f t="shared" si="0"/>
        <v>91.45546705286024</v>
      </c>
      <c r="E17" s="151">
        <f>IF(ISERROR('[56]Récolte_N'!$H$9)=TRUE,"",'[56]Récolte_N'!$H$9)</f>
        <v>5052000</v>
      </c>
      <c r="F17" s="160">
        <f t="shared" si="7"/>
        <v>4956960</v>
      </c>
      <c r="G17" s="222">
        <f>IF(ISERROR('[56]Récolte_N'!$I$9)=TRUE,"",'[56]Récolte_N'!$I$9)</f>
        <v>4700000</v>
      </c>
      <c r="H17" s="223">
        <f t="shared" si="8"/>
        <v>4673562.5</v>
      </c>
      <c r="I17" s="153">
        <f t="shared" si="5"/>
        <v>0.0056568196103079504</v>
      </c>
      <c r="J17" s="154">
        <f t="shared" si="3"/>
        <v>352000</v>
      </c>
      <c r="K17" s="162">
        <f t="shared" si="9"/>
        <v>283397.5</v>
      </c>
      <c r="L17" s="266">
        <f t="shared" si="6"/>
        <v>0.24207164847960905</v>
      </c>
      <c r="M17" s="290">
        <f t="shared" si="4"/>
        <v>26437.5</v>
      </c>
      <c r="N17" s="126" t="s">
        <v>11</v>
      </c>
      <c r="O17" s="150">
        <f>IF(ISERROR('[6]Récolte_N'!$F$9)=TRUE,"",'[6]Récolte_N'!$F$9)</f>
        <v>546000</v>
      </c>
      <c r="P17" s="150">
        <f t="shared" si="1"/>
        <v>90.78681318681319</v>
      </c>
      <c r="Q17" s="151">
        <f>IF(ISERROR('[6]Récolte_N'!$H$9)=TRUE,"",'[6]Récolte_N'!$H$9)</f>
        <v>4956960</v>
      </c>
      <c r="R17" s="222">
        <f>'[21]BT'!$AI173</f>
        <v>4673562.5</v>
      </c>
      <c r="S17" s="263">
        <f t="shared" si="10"/>
        <v>95040</v>
      </c>
      <c r="T17" s="268">
        <f t="shared" si="2"/>
        <v>6400</v>
      </c>
      <c r="U17" s="269">
        <f t="shared" si="2"/>
        <v>0.6686538660470518</v>
      </c>
    </row>
    <row r="18" spans="1:21" ht="13.5" customHeight="1">
      <c r="A18" s="23" t="s">
        <v>13</v>
      </c>
      <c r="B18" s="158" t="s">
        <v>12</v>
      </c>
      <c r="C18" s="150">
        <f>IF(ISERROR('[57]Récolte_N'!$F$9)=TRUE,"",'[57]Récolte_N'!$F$9)</f>
        <v>105800</v>
      </c>
      <c r="D18" s="150">
        <f t="shared" si="0"/>
        <v>59.38563327032136</v>
      </c>
      <c r="E18" s="151">
        <f>IF(ISERROR('[57]Récolte_N'!$H$9)=TRUE,"",'[57]Récolte_N'!$H$9)</f>
        <v>628300</v>
      </c>
      <c r="F18" s="160">
        <f t="shared" si="7"/>
        <v>705000</v>
      </c>
      <c r="G18" s="222">
        <f>IF(ISERROR('[57]Récolte_N'!$I$9)=TRUE,"",'[57]Récolte_N'!$I$9)</f>
        <v>560000</v>
      </c>
      <c r="H18" s="223">
        <f t="shared" si="8"/>
        <v>584148.3</v>
      </c>
      <c r="I18" s="153">
        <f t="shared" si="5"/>
        <v>-0.0413393311253325</v>
      </c>
      <c r="J18" s="154">
        <f t="shared" si="3"/>
        <v>68300</v>
      </c>
      <c r="K18" s="162">
        <f t="shared" si="9"/>
        <v>120851.69999999995</v>
      </c>
      <c r="L18" s="266">
        <f t="shared" si="6"/>
        <v>-0.43484452432195797</v>
      </c>
      <c r="M18" s="290">
        <f t="shared" si="4"/>
        <v>-24148.300000000047</v>
      </c>
      <c r="N18" s="126" t="s">
        <v>12</v>
      </c>
      <c r="O18" s="150">
        <f>IF(ISERROR('[7]Récolte_N'!$F$9)=TRUE,"",'[7]Récolte_N'!$F$9)</f>
        <v>118875</v>
      </c>
      <c r="P18" s="150">
        <f t="shared" si="1"/>
        <v>59.305993690851736</v>
      </c>
      <c r="Q18" s="151">
        <f>IF(ISERROR('[7]Récolte_N'!$H$9)=TRUE,"",'[7]Récolte_N'!$H$9)</f>
        <v>705000</v>
      </c>
      <c r="R18" s="222">
        <f>'[21]BT'!$AI174</f>
        <v>584148.3</v>
      </c>
      <c r="S18" s="263">
        <f t="shared" si="10"/>
        <v>-76700</v>
      </c>
      <c r="T18" s="268">
        <f t="shared" si="2"/>
        <v>-13075</v>
      </c>
      <c r="U18" s="269">
        <f t="shared" si="2"/>
        <v>0.07963957946962097</v>
      </c>
    </row>
    <row r="19" spans="1:21" ht="13.5" customHeight="1">
      <c r="A19" s="23" t="s">
        <v>13</v>
      </c>
      <c r="B19" s="158" t="s">
        <v>14</v>
      </c>
      <c r="C19" s="150">
        <f>IF(ISERROR('[58]Récolte_N'!$F$9)=TRUE,"",'[58]Récolte_N'!$F$9)</f>
        <v>10200</v>
      </c>
      <c r="D19" s="150">
        <f t="shared" si="0"/>
        <v>37.84313725490196</v>
      </c>
      <c r="E19" s="151">
        <f>IF(ISERROR('[58]Récolte_N'!$H$9)=TRUE,"",'[58]Récolte_N'!$H$9)</f>
        <v>38600</v>
      </c>
      <c r="F19" s="160">
        <f t="shared" si="7"/>
        <v>36800</v>
      </c>
      <c r="G19" s="222">
        <f>IF(ISERROR('[58]Récolte_N'!$I$9)=TRUE,"",'[58]Récolte_N'!$I$9)</f>
        <v>31700</v>
      </c>
      <c r="H19" s="223">
        <f t="shared" si="8"/>
        <v>35621.9</v>
      </c>
      <c r="I19" s="153">
        <f t="shared" si="5"/>
        <v>-0.11009800151030691</v>
      </c>
      <c r="J19" s="154">
        <f t="shared" si="3"/>
        <v>6900</v>
      </c>
      <c r="K19" s="162">
        <f t="shared" si="9"/>
        <v>1178.0999999999985</v>
      </c>
      <c r="L19" s="266">
        <f t="shared" si="6"/>
        <v>4.8568882098293935</v>
      </c>
      <c r="M19" s="290">
        <f t="shared" si="4"/>
        <v>-3921.9000000000015</v>
      </c>
      <c r="N19" s="126" t="s">
        <v>14</v>
      </c>
      <c r="O19" s="150">
        <f>IF(ISERROR('[8]Récolte_N'!$F$9)=TRUE,"",'[8]Récolte_N'!$F$9)</f>
        <v>9000</v>
      </c>
      <c r="P19" s="150">
        <f t="shared" si="1"/>
        <v>40.888888888888886</v>
      </c>
      <c r="Q19" s="151">
        <f>IF(ISERROR('[8]Récolte_N'!$H$9)=TRUE,"",'[8]Récolte_N'!$H$9)</f>
        <v>36800</v>
      </c>
      <c r="R19" s="222">
        <f>'[21]BT'!$AI175</f>
        <v>35621.9</v>
      </c>
      <c r="S19" s="263">
        <f t="shared" si="10"/>
        <v>1800</v>
      </c>
      <c r="T19" s="268">
        <f t="shared" si="2"/>
        <v>1200</v>
      </c>
      <c r="U19" s="269">
        <f t="shared" si="2"/>
        <v>-3.0457516339869244</v>
      </c>
    </row>
    <row r="20" spans="1:21" ht="13.5" customHeight="1">
      <c r="A20" s="23" t="s">
        <v>13</v>
      </c>
      <c r="B20" s="158" t="s">
        <v>27</v>
      </c>
      <c r="C20" s="150">
        <f>IF(ISERROR('[59]Récolte_N'!$F$9)=TRUE,"",'[59]Récolte_N'!$F$9)</f>
        <v>391880</v>
      </c>
      <c r="D20" s="150">
        <f>IF(OR(C20="",C20=0),"",(E20/C20)*10)</f>
        <v>85.30672654894354</v>
      </c>
      <c r="E20" s="151">
        <f>IF(ISERROR('[59]Récolte_N'!$H$9)=TRUE,"",'[59]Récolte_N'!$H$9)</f>
        <v>3343000</v>
      </c>
      <c r="F20" s="160">
        <f t="shared" si="7"/>
        <v>3286270</v>
      </c>
      <c r="G20" s="222">
        <f>IF(ISERROR('[59]Récolte_N'!$I$9)=TRUE,"",'[59]Récolte_N'!$I$9)</f>
        <v>3167000</v>
      </c>
      <c r="H20" s="223">
        <f t="shared" si="8"/>
        <v>3115448.2</v>
      </c>
      <c r="I20" s="153">
        <f t="shared" si="5"/>
        <v>0.016547153632661793</v>
      </c>
      <c r="J20" s="154">
        <f t="shared" si="3"/>
        <v>176000</v>
      </c>
      <c r="K20" s="162">
        <f t="shared" si="9"/>
        <v>170821.7999999998</v>
      </c>
      <c r="L20" s="266">
        <f t="shared" si="6"/>
        <v>0.03031346116245226</v>
      </c>
      <c r="M20" s="290">
        <f t="shared" si="4"/>
        <v>51551.799999999814</v>
      </c>
      <c r="N20" s="126" t="s">
        <v>27</v>
      </c>
      <c r="O20" s="150">
        <f>IF(ISERROR('[9]Récolte_N'!$F$9)=TRUE,"",'[9]Récolte_N'!$F$9)</f>
        <v>411480</v>
      </c>
      <c r="P20" s="150">
        <f>IF(OR(O20="",O20=0),"",(Q20/O20)*10)</f>
        <v>79.86463497618354</v>
      </c>
      <c r="Q20" s="151">
        <f>IF(ISERROR('[9]Récolte_N'!$H$9)=TRUE,"",'[9]Récolte_N'!$H$9)</f>
        <v>3286270</v>
      </c>
      <c r="R20" s="222">
        <f>'[21]BT'!$AI176</f>
        <v>3115448.2</v>
      </c>
      <c r="S20" s="263">
        <f t="shared" si="10"/>
        <v>56730</v>
      </c>
      <c r="T20" s="268">
        <f t="shared" si="2"/>
        <v>-19600</v>
      </c>
      <c r="U20" s="269">
        <f t="shared" si="2"/>
        <v>5.442091572760006</v>
      </c>
    </row>
    <row r="21" spans="1:21" ht="13.5" customHeight="1">
      <c r="A21" s="23" t="s">
        <v>13</v>
      </c>
      <c r="B21" s="158" t="s">
        <v>15</v>
      </c>
      <c r="C21" s="150">
        <f>IF(ISERROR('[60]Récolte_N'!$F$9)=TRUE,"",'[60]Récolte_N'!$F$9)</f>
        <v>211100</v>
      </c>
      <c r="D21" s="150">
        <f>IF(OR(C21="",C21=0),"",(E21/C21)*10)</f>
        <v>67.55092373282804</v>
      </c>
      <c r="E21" s="151">
        <f>IF(ISERROR('[60]Récolte_N'!$H$9)=TRUE,"",'[60]Récolte_N'!$H$9)</f>
        <v>1426000</v>
      </c>
      <c r="F21" s="160">
        <f t="shared" si="7"/>
        <v>1880000</v>
      </c>
      <c r="G21" s="222">
        <f>IF(ISERROR('[60]Récolte_N'!$I$9)=TRUE,"",'[60]Récolte_N'!$I$9)</f>
        <v>1300000</v>
      </c>
      <c r="H21" s="223">
        <f t="shared" si="8"/>
        <v>1634916.3</v>
      </c>
      <c r="I21" s="153">
        <f t="shared" si="5"/>
        <v>-0.20485226063254736</v>
      </c>
      <c r="J21" s="154">
        <f t="shared" si="3"/>
        <v>126000</v>
      </c>
      <c r="K21" s="162">
        <f t="shared" si="9"/>
        <v>245083.69999999995</v>
      </c>
      <c r="L21" s="266">
        <f t="shared" si="6"/>
        <v>-0.4858899225040261</v>
      </c>
      <c r="M21" s="290">
        <f t="shared" si="4"/>
        <v>-334916.30000000005</v>
      </c>
      <c r="N21" s="126" t="s">
        <v>15</v>
      </c>
      <c r="O21" s="150">
        <f>IF(ISERROR('[10]Récolte_N'!$F$9)=TRUE,"",'[10]Récolte_N'!$F$9)</f>
        <v>258000</v>
      </c>
      <c r="P21" s="150">
        <f>IF(OR(O21="",O21=0),"",(Q21/O21)*10)</f>
        <v>72.86821705426357</v>
      </c>
      <c r="Q21" s="151">
        <f>IF(ISERROR('[10]Récolte_N'!$H$9)=TRUE,"",'[10]Récolte_N'!$H$9)</f>
        <v>1880000</v>
      </c>
      <c r="R21" s="222">
        <f>'[21]BT'!$AI177</f>
        <v>1634916.3</v>
      </c>
      <c r="S21" s="263">
        <f t="shared" si="10"/>
        <v>-454000</v>
      </c>
      <c r="T21" s="268">
        <f t="shared" si="2"/>
        <v>-46900</v>
      </c>
      <c r="U21" s="269">
        <f t="shared" si="2"/>
        <v>-5.317293321435528</v>
      </c>
    </row>
    <row r="22" spans="1:21" ht="13.5" customHeight="1">
      <c r="A22" s="23" t="s">
        <v>13</v>
      </c>
      <c r="B22" s="158" t="s">
        <v>29</v>
      </c>
      <c r="C22" s="150">
        <f>IF(ISERROR('[61]Récolte_N'!$F$9)=TRUE,"",'[61]Récolte_N'!$F$9)</f>
        <v>44500</v>
      </c>
      <c r="D22" s="150">
        <f>IF(OR(C22="",C22=0),"",(E22/C22)*10)</f>
        <v>76.85393258426967</v>
      </c>
      <c r="E22" s="151">
        <f>IF(ISERROR('[61]Récolte_N'!$H$9)=TRUE,"",'[61]Récolte_N'!$H$9)</f>
        <v>342000</v>
      </c>
      <c r="F22" s="160">
        <f t="shared" si="7"/>
        <v>347000</v>
      </c>
      <c r="G22" s="222">
        <f>IF(ISERROR('[61]Récolte_N'!$I$9)=TRUE,"",'[61]Récolte_N'!$I$9)</f>
        <v>325000</v>
      </c>
      <c r="H22" s="223">
        <f t="shared" si="8"/>
        <v>324025.7</v>
      </c>
      <c r="I22" s="153">
        <f t="shared" si="5"/>
        <v>0.003006860258306654</v>
      </c>
      <c r="J22" s="154">
        <f t="shared" si="3"/>
        <v>17000</v>
      </c>
      <c r="K22" s="162">
        <f t="shared" si="9"/>
        <v>22974.29999999999</v>
      </c>
      <c r="L22" s="266">
        <f t="shared" si="6"/>
        <v>-0.2600427434132919</v>
      </c>
      <c r="M22" s="290">
        <f t="shared" si="4"/>
        <v>974.2999999999884</v>
      </c>
      <c r="N22" s="126" t="s">
        <v>29</v>
      </c>
      <c r="O22" s="150">
        <f>IF(ISERROR('[11]Récolte_N'!$F$9)=TRUE,"",'[11]Récolte_N'!$F$9)</f>
        <v>47700</v>
      </c>
      <c r="P22" s="150">
        <f>IF(OR(O22="",O22=0),"",(Q22/O22)*10)</f>
        <v>72.74633123689728</v>
      </c>
      <c r="Q22" s="151">
        <f>IF(ISERROR('[11]Récolte_N'!$H$9)=TRUE,"",'[11]Récolte_N'!$H$9)</f>
        <v>347000</v>
      </c>
      <c r="R22" s="222">
        <f>'[21]BT'!$AI178</f>
        <v>324025.7</v>
      </c>
      <c r="S22" s="263">
        <f t="shared" si="10"/>
        <v>-5000</v>
      </c>
      <c r="T22" s="268">
        <f t="shared" si="2"/>
        <v>-3200</v>
      </c>
      <c r="U22" s="269">
        <f t="shared" si="2"/>
        <v>4.107601347372395</v>
      </c>
    </row>
    <row r="23" spans="1:21" ht="13.5" customHeight="1">
      <c r="A23" s="23" t="s">
        <v>13</v>
      </c>
      <c r="B23" s="158" t="s">
        <v>16</v>
      </c>
      <c r="C23" s="150">
        <f>IF(ISERROR('[62]Récolte_N'!$F$9)=TRUE,"",'[62]Récolte_N'!$F$9)</f>
        <v>298307</v>
      </c>
      <c r="D23" s="150">
        <f t="shared" si="0"/>
        <v>75.134978394741</v>
      </c>
      <c r="E23" s="151">
        <f>IF(ISERROR('[62]Récolte_N'!$H$9)=TRUE,"",'[62]Récolte_N'!$H$9)</f>
        <v>2241329</v>
      </c>
      <c r="F23" s="160">
        <f t="shared" si="7"/>
        <v>2134326</v>
      </c>
      <c r="G23" s="222">
        <f>IF(ISERROR('[62]Récolte_N'!$I$9)=TRUE,"",'[62]Récolte_N'!$I$9)</f>
        <v>1803350</v>
      </c>
      <c r="H23" s="223">
        <f t="shared" si="8"/>
        <v>1717020.9</v>
      </c>
      <c r="I23" s="153">
        <f t="shared" si="5"/>
        <v>0.05027842118869952</v>
      </c>
      <c r="J23" s="154">
        <f t="shared" si="3"/>
        <v>437979</v>
      </c>
      <c r="K23" s="162">
        <f t="shared" si="9"/>
        <v>417305.1000000001</v>
      </c>
      <c r="L23" s="266">
        <f t="shared" si="6"/>
        <v>0.04954145060772053</v>
      </c>
      <c r="M23" s="290">
        <f t="shared" si="4"/>
        <v>86329.1000000001</v>
      </c>
      <c r="N23" s="126" t="s">
        <v>16</v>
      </c>
      <c r="O23" s="150">
        <f>IF(ISERROR('[12]Récolte_N'!$F$9)=TRUE,"",'[12]Récolte_N'!$F$9)</f>
        <v>293230</v>
      </c>
      <c r="P23" s="150">
        <f aca="true" t="shared" si="11" ref="P23:P31">IF(OR(O23="",O23=0),"",(Q23/O23)*10)</f>
        <v>72.78675442485421</v>
      </c>
      <c r="Q23" s="151">
        <f>IF(ISERROR('[12]Récolte_N'!$H$9)=TRUE,"",'[12]Récolte_N'!$H$9)</f>
        <v>2134326</v>
      </c>
      <c r="R23" s="222">
        <f>'[21]BT'!$AI179</f>
        <v>1717020.9</v>
      </c>
      <c r="S23" s="263">
        <f t="shared" si="10"/>
        <v>107003</v>
      </c>
      <c r="T23" s="268">
        <f t="shared" si="2"/>
        <v>5077</v>
      </c>
      <c r="U23" s="269">
        <f t="shared" si="2"/>
        <v>2.3482239698867886</v>
      </c>
    </row>
    <row r="24" spans="1:21" ht="13.5" customHeight="1">
      <c r="A24" s="23" t="s">
        <v>13</v>
      </c>
      <c r="B24" s="158" t="s">
        <v>17</v>
      </c>
      <c r="C24" s="150">
        <f>IF(ISERROR('[63]Récolte_N'!$F$9)=TRUE,"",'[63]Récolte_N'!$F$9)</f>
        <v>394690</v>
      </c>
      <c r="D24" s="150">
        <f t="shared" si="0"/>
        <v>72.72251640528009</v>
      </c>
      <c r="E24" s="151">
        <f>IF(ISERROR('[63]Récolte_N'!$H$9)=TRUE,"",'[63]Récolte_N'!$H$9)</f>
        <v>2870285</v>
      </c>
      <c r="F24" s="160">
        <f t="shared" si="7"/>
        <v>2296425</v>
      </c>
      <c r="G24" s="222">
        <f>IF(ISERROR('[63]Récolte_N'!$I$9)=TRUE,"",'[63]Récolte_N'!$I$9)</f>
        <v>2450000</v>
      </c>
      <c r="H24" s="223">
        <f t="shared" si="8"/>
        <v>1969192.2</v>
      </c>
      <c r="I24" s="153">
        <f t="shared" si="5"/>
        <v>0.24416499313779538</v>
      </c>
      <c r="J24" s="154">
        <f t="shared" si="3"/>
        <v>420285</v>
      </c>
      <c r="K24" s="162">
        <f t="shared" si="9"/>
        <v>327232.80000000005</v>
      </c>
      <c r="L24" s="266">
        <f t="shared" si="6"/>
        <v>0.2843608586914268</v>
      </c>
      <c r="M24" s="290">
        <f t="shared" si="4"/>
        <v>480807.80000000005</v>
      </c>
      <c r="N24" s="126" t="s">
        <v>17</v>
      </c>
      <c r="O24" s="150">
        <f>IF(ISERROR('[13]Récolte_N'!$F$9)=TRUE,"",'[13]Récolte_N'!$F$9)</f>
        <v>338540</v>
      </c>
      <c r="P24" s="150">
        <f t="shared" si="11"/>
        <v>67.83319548650086</v>
      </c>
      <c r="Q24" s="151">
        <f>IF(ISERROR('[13]Récolte_N'!$H$9)=TRUE,"",'[13]Récolte_N'!$H$9)</f>
        <v>2296425</v>
      </c>
      <c r="R24" s="222">
        <f>'[21]BT'!$AI180</f>
        <v>1969192.2</v>
      </c>
      <c r="S24" s="263">
        <f t="shared" si="10"/>
        <v>573860</v>
      </c>
      <c r="T24" s="268">
        <f t="shared" si="2"/>
        <v>56150</v>
      </c>
      <c r="U24" s="269">
        <f t="shared" si="2"/>
        <v>4.889320918779234</v>
      </c>
    </row>
    <row r="25" spans="1:21" ht="13.5" customHeight="1">
      <c r="A25" s="23" t="s">
        <v>13</v>
      </c>
      <c r="B25" s="158" t="s">
        <v>18</v>
      </c>
      <c r="C25" s="150">
        <f>IF(ISERROR('[64]Récolte_N'!$F$9)=TRUE,"",'[64]Récolte_N'!$F$9)</f>
        <v>677800</v>
      </c>
      <c r="D25" s="150">
        <f t="shared" si="0"/>
        <v>74.55001475361463</v>
      </c>
      <c r="E25" s="151">
        <f>IF(ISERROR('[64]Récolte_N'!$H$9)=TRUE,"",'[64]Récolte_N'!$H$9)</f>
        <v>5053000</v>
      </c>
      <c r="F25" s="160">
        <f t="shared" si="7"/>
        <v>4653000</v>
      </c>
      <c r="G25" s="222">
        <f>IF(ISERROR('[64]Récolte_N'!$I$9)=TRUE,"",'[64]Récolte_N'!$I$9)</f>
        <v>4800000</v>
      </c>
      <c r="H25" s="223">
        <f t="shared" si="8"/>
        <v>4422018</v>
      </c>
      <c r="I25" s="153">
        <f t="shared" si="5"/>
        <v>0.08547726400028233</v>
      </c>
      <c r="J25" s="154">
        <f t="shared" si="3"/>
        <v>253000</v>
      </c>
      <c r="K25" s="162">
        <f t="shared" si="9"/>
        <v>230982</v>
      </c>
      <c r="L25" s="266">
        <f t="shared" si="6"/>
        <v>0.09532344511693558</v>
      </c>
      <c r="M25" s="290">
        <f t="shared" si="4"/>
        <v>377982</v>
      </c>
      <c r="N25" s="126" t="s">
        <v>18</v>
      </c>
      <c r="O25" s="150">
        <f>IF(ISERROR('[14]Récolte_N'!$F$9)=TRUE,"",'[14]Récolte_N'!$F$9)</f>
        <v>655000</v>
      </c>
      <c r="P25" s="150">
        <f t="shared" si="11"/>
        <v>71.0381679389313</v>
      </c>
      <c r="Q25" s="151">
        <f>IF(ISERROR('[14]Récolte_N'!$H$9)=TRUE,"",'[14]Récolte_N'!$H$9)</f>
        <v>4653000</v>
      </c>
      <c r="R25" s="222">
        <f>'[21]BT'!$AI181</f>
        <v>4422018</v>
      </c>
      <c r="S25" s="263">
        <f t="shared" si="10"/>
        <v>400000</v>
      </c>
      <c r="T25" s="268">
        <f t="shared" si="2"/>
        <v>22800</v>
      </c>
      <c r="U25" s="269">
        <f t="shared" si="2"/>
        <v>3.511846814683338</v>
      </c>
    </row>
    <row r="26" spans="1:21" ht="13.5" customHeight="1">
      <c r="A26" s="23" t="s">
        <v>13</v>
      </c>
      <c r="B26" s="158" t="s">
        <v>19</v>
      </c>
      <c r="C26" s="150">
        <f>IF(ISERROR('[65]Récolte_N'!$F$9)=TRUE,"",'[65]Récolte_N'!$F$9)</f>
        <v>238350</v>
      </c>
      <c r="D26" s="150">
        <f t="shared" si="0"/>
        <v>86</v>
      </c>
      <c r="E26" s="151">
        <f>IF(ISERROR('[65]Récolte_N'!$H$9)=TRUE,"",'[65]Récolte_N'!$H$9)</f>
        <v>2049810</v>
      </c>
      <c r="F26" s="160">
        <f t="shared" si="7"/>
        <v>1982400</v>
      </c>
      <c r="G26" s="222">
        <f>IF(ISERROR('[65]Récolte_N'!$I$9)=TRUE,"",'[65]Récolte_N'!$I$9)</f>
        <v>1955000</v>
      </c>
      <c r="H26" s="223">
        <f t="shared" si="8"/>
        <v>1877117.9</v>
      </c>
      <c r="I26" s="153">
        <f t="shared" si="5"/>
        <v>0.04149025482096791</v>
      </c>
      <c r="J26" s="154">
        <f t="shared" si="3"/>
        <v>94810</v>
      </c>
      <c r="K26" s="162">
        <f t="shared" si="9"/>
        <v>105282.1000000001</v>
      </c>
      <c r="L26" s="266">
        <f t="shared" si="6"/>
        <v>-0.09946705090419061</v>
      </c>
      <c r="M26" s="290">
        <f t="shared" si="4"/>
        <v>77882.1000000001</v>
      </c>
      <c r="N26" s="126" t="s">
        <v>19</v>
      </c>
      <c r="O26" s="150">
        <f>IF(ISERROR('[15]Récolte_N'!$F$9)=TRUE,"",'[15]Récolte_N'!$F$9)</f>
        <v>236000</v>
      </c>
      <c r="P26" s="150">
        <f t="shared" si="11"/>
        <v>84</v>
      </c>
      <c r="Q26" s="151">
        <f>IF(ISERROR('[15]Récolte_N'!$H$9)=TRUE,"",'[15]Récolte_N'!$H$9)</f>
        <v>1982400</v>
      </c>
      <c r="R26" s="222">
        <f>'[21]BT'!$AI182</f>
        <v>1877117.9</v>
      </c>
      <c r="S26" s="263">
        <f t="shared" si="10"/>
        <v>67410</v>
      </c>
      <c r="T26" s="268">
        <f t="shared" si="2"/>
        <v>2350</v>
      </c>
      <c r="U26" s="269">
        <f t="shared" si="2"/>
        <v>2</v>
      </c>
    </row>
    <row r="27" spans="1:21" ht="13.5" customHeight="1">
      <c r="A27" s="23" t="s">
        <v>13</v>
      </c>
      <c r="B27" s="158" t="s">
        <v>20</v>
      </c>
      <c r="C27" s="150">
        <f>IF(ISERROR('[66]Récolte_N'!$F$9)=TRUE,"",'[66]Récolte_N'!$F$9)</f>
        <v>394940</v>
      </c>
      <c r="D27" s="150">
        <f t="shared" si="0"/>
        <v>67.36370081531372</v>
      </c>
      <c r="E27" s="151">
        <f>IF(ISERROR('[66]Récolte_N'!$H$9)=TRUE,"",'[66]Récolte_N'!$H$9)</f>
        <v>2660462</v>
      </c>
      <c r="F27" s="160">
        <f t="shared" si="7"/>
        <v>2589499</v>
      </c>
      <c r="G27" s="222">
        <f>IF(ISERROR('[66]Récolte_N'!$I$9)=TRUE,"",'[66]Récolte_N'!$I$9)</f>
        <v>2470000</v>
      </c>
      <c r="H27" s="223">
        <f t="shared" si="8"/>
        <v>2421752</v>
      </c>
      <c r="I27" s="153">
        <f t="shared" si="5"/>
        <v>0.01992276665818804</v>
      </c>
      <c r="J27" s="154">
        <f t="shared" si="3"/>
        <v>190462</v>
      </c>
      <c r="K27" s="162">
        <f t="shared" si="9"/>
        <v>167747</v>
      </c>
      <c r="L27" s="266">
        <f t="shared" si="6"/>
        <v>0.13541225774529497</v>
      </c>
      <c r="M27" s="290">
        <f t="shared" si="4"/>
        <v>48248</v>
      </c>
      <c r="N27" s="126" t="s">
        <v>20</v>
      </c>
      <c r="O27" s="150">
        <f>IF(ISERROR('[16]Récolte_N'!$F$9)=TRUE,"",'[16]Récolte_N'!$F$9)</f>
        <v>391080</v>
      </c>
      <c r="P27" s="150">
        <f t="shared" si="11"/>
        <v>66.21404827656745</v>
      </c>
      <c r="Q27" s="151">
        <f>IF(ISERROR('[16]Récolte_N'!$H$9)=TRUE,"",'[16]Récolte_N'!$H$9)</f>
        <v>2589499</v>
      </c>
      <c r="R27" s="222">
        <f>'[21]BT'!$AI183</f>
        <v>2421752</v>
      </c>
      <c r="S27" s="263">
        <f t="shared" si="10"/>
        <v>70963</v>
      </c>
      <c r="T27" s="268">
        <f t="shared" si="2"/>
        <v>3860</v>
      </c>
      <c r="U27" s="269">
        <f t="shared" si="2"/>
        <v>1.1496525387462668</v>
      </c>
    </row>
    <row r="28" spans="1:21" ht="13.5" customHeight="1">
      <c r="A28" s="23" t="s">
        <v>13</v>
      </c>
      <c r="B28" s="158" t="s">
        <v>21</v>
      </c>
      <c r="C28" s="150">
        <f>IF(ISERROR('[67]Récolte_N'!$F$9)=TRUE,"",'[67]Récolte_N'!$F$9)</f>
        <v>273660</v>
      </c>
      <c r="D28" s="150">
        <f t="shared" si="0"/>
        <v>84.72</v>
      </c>
      <c r="E28" s="151">
        <f>IF(ISERROR('[67]Récolte_N'!$H$9)=TRUE,"",'[67]Récolte_N'!$H$9)</f>
        <v>2318447.52</v>
      </c>
      <c r="F28" s="160">
        <f t="shared" si="7"/>
        <v>2334158.4</v>
      </c>
      <c r="G28" s="222">
        <f>IF(ISERROR('[67]Récolte_N'!$I$9)=TRUE,"",'[67]Récolte_N'!$I$9)</f>
        <v>2300000</v>
      </c>
      <c r="H28" s="223">
        <f t="shared" si="8"/>
        <v>2389381.1</v>
      </c>
      <c r="I28" s="153">
        <f t="shared" si="5"/>
        <v>-0.0374076366469962</v>
      </c>
      <c r="J28" s="154">
        <f>E28-G28</f>
        <v>18447.52000000002</v>
      </c>
      <c r="K28" s="162">
        <f t="shared" si="9"/>
        <v>-55222.700000000186</v>
      </c>
      <c r="L28" s="266">
        <f t="shared" si="6"/>
        <v>-1.3340568280797562</v>
      </c>
      <c r="M28" s="290">
        <f t="shared" si="4"/>
        <v>-89381.1000000001</v>
      </c>
      <c r="N28" s="126" t="s">
        <v>21</v>
      </c>
      <c r="O28" s="150">
        <f>IF(ISERROR('[17]Récolte_N'!$F$9)=TRUE,"",'[17]Récolte_N'!$F$9)</f>
        <v>266700</v>
      </c>
      <c r="P28" s="150">
        <f t="shared" si="11"/>
        <v>87.51999999999998</v>
      </c>
      <c r="Q28" s="151">
        <f>IF(ISERROR('[17]Récolte_N'!$H$9)=TRUE,"",'[17]Récolte_N'!$H$9)</f>
        <v>2334158.4</v>
      </c>
      <c r="R28" s="222">
        <f>'[21]BT'!$AI184</f>
        <v>2389381.1</v>
      </c>
      <c r="S28" s="263">
        <f t="shared" si="10"/>
        <v>-15710.879999999888</v>
      </c>
      <c r="T28" s="268">
        <f>C28-O28</f>
        <v>6960</v>
      </c>
      <c r="U28" s="269">
        <f>D28-P28</f>
        <v>-2.799999999999983</v>
      </c>
    </row>
    <row r="29" spans="2:21" ht="12.75">
      <c r="B29" s="158" t="s">
        <v>30</v>
      </c>
      <c r="C29" s="150">
        <f>IF(ISERROR('[68]Récolte_N'!$F$9)=TRUE,"",'[68]Récolte_N'!$F$9)</f>
        <v>219000</v>
      </c>
      <c r="D29" s="150">
        <f t="shared" si="0"/>
        <v>75.38493150684931</v>
      </c>
      <c r="E29" s="151">
        <f>IF(ISERROR('[68]Récolte_N'!$H$9)=TRUE,"",'[68]Récolte_N'!$H$9)</f>
        <v>1650930</v>
      </c>
      <c r="F29" s="160">
        <f t="shared" si="7"/>
        <v>1561509.9999999998</v>
      </c>
      <c r="G29" s="222">
        <f>IF(ISERROR('[68]Récolte_N'!$I$9)=TRUE,"",'[68]Récolte_N'!$I$9)</f>
        <v>1390000</v>
      </c>
      <c r="H29" s="223">
        <f t="shared" si="8"/>
        <v>1338178.3</v>
      </c>
      <c r="I29" s="153">
        <f t="shared" si="5"/>
        <v>0.03872555697547919</v>
      </c>
      <c r="J29" s="154">
        <f t="shared" si="3"/>
        <v>260930</v>
      </c>
      <c r="K29" s="162">
        <f t="shared" si="9"/>
        <v>223331.69999999972</v>
      </c>
      <c r="L29" s="266">
        <f t="shared" si="6"/>
        <v>0.1683518282447154</v>
      </c>
      <c r="M29" s="290">
        <f t="shared" si="4"/>
        <v>51821.69999999995</v>
      </c>
      <c r="N29" s="126" t="s">
        <v>30</v>
      </c>
      <c r="O29" s="150">
        <f>IF(ISERROR('[18]Récolte_N'!$F$9)=TRUE,"",'[18]Récolte_N'!$F$9)</f>
        <v>203700</v>
      </c>
      <c r="P29" s="150">
        <f t="shared" si="11"/>
        <v>76.65733922434951</v>
      </c>
      <c r="Q29" s="151">
        <f>IF(ISERROR('[18]Récolte_N'!$H$9)=TRUE,"",'[18]Récolte_N'!$H$9)</f>
        <v>1561509.9999999998</v>
      </c>
      <c r="R29" s="222">
        <f>'[21]BT'!$AI185</f>
        <v>1338178.3</v>
      </c>
      <c r="S29" s="263">
        <f t="shared" si="10"/>
        <v>89420.00000000023</v>
      </c>
      <c r="T29" s="268">
        <f>C29-O29</f>
        <v>15300</v>
      </c>
      <c r="U29" s="269">
        <f>D29-P29</f>
        <v>-1.2724077175002009</v>
      </c>
    </row>
    <row r="30" spans="2:21" ht="12.75">
      <c r="B30" s="158" t="s">
        <v>22</v>
      </c>
      <c r="C30" s="150">
        <f>IF(ISERROR('[69]Récolte_N'!$F$9)=TRUE,"",'[69]Récolte_N'!$F$9)</f>
        <v>280080</v>
      </c>
      <c r="D30" s="150">
        <f t="shared" si="0"/>
        <v>52.869537275064275</v>
      </c>
      <c r="E30" s="151">
        <f>IF(ISERROR('[69]Récolte_N'!$H$9)=TRUE,"",'[69]Récolte_N'!$H$9)</f>
        <v>1480770</v>
      </c>
      <c r="F30" s="160">
        <f t="shared" si="7"/>
        <v>1451560</v>
      </c>
      <c r="G30" s="222">
        <f>IF(ISERROR('[69]Récolte_N'!$I$9)=TRUE,"",'[69]Récolte_N'!$I$9)</f>
        <v>1420000</v>
      </c>
      <c r="H30" s="223">
        <f t="shared" si="8"/>
        <v>1448858</v>
      </c>
      <c r="I30" s="153">
        <f t="shared" si="5"/>
        <v>-0.0199177559153485</v>
      </c>
      <c r="J30" s="154">
        <f t="shared" si="3"/>
        <v>60770</v>
      </c>
      <c r="K30" s="162">
        <f t="shared" si="9"/>
        <v>2702</v>
      </c>
      <c r="L30" s="266">
        <f t="shared" si="6"/>
        <v>21.490747594374536</v>
      </c>
      <c r="M30" s="290">
        <f t="shared" si="4"/>
        <v>-28858</v>
      </c>
      <c r="N30" s="126" t="s">
        <v>22</v>
      </c>
      <c r="O30" s="150">
        <f>IF(ISERROR('[19]Récolte_N'!$F$9)=TRUE,"",'[19]Récolte_N'!$F$9)</f>
        <v>271463</v>
      </c>
      <c r="P30" s="150">
        <f t="shared" si="11"/>
        <v>53.4717438472278</v>
      </c>
      <c r="Q30" s="151">
        <f>IF(ISERROR('[19]Récolte_N'!$H$9)=TRUE,"",'[19]Récolte_N'!$H$9)</f>
        <v>1451560</v>
      </c>
      <c r="R30" s="222">
        <f>'[21]BT'!$AI186</f>
        <v>1448858</v>
      </c>
      <c r="S30" s="263">
        <f t="shared" si="10"/>
        <v>29210</v>
      </c>
      <c r="T30" s="268">
        <f>C30-O30</f>
        <v>8617</v>
      </c>
      <c r="U30" s="269">
        <f>D30-P30</f>
        <v>-0.6022065721635244</v>
      </c>
    </row>
    <row r="31" spans="2:21" ht="12.75">
      <c r="B31" s="158" t="s">
        <v>23</v>
      </c>
      <c r="C31" s="150">
        <f>IF(ISERROR('[70]Récolte_N'!$F$9)=TRUE,"",'[70]Récolte_N'!$F$9)</f>
        <v>17400</v>
      </c>
      <c r="D31" s="150">
        <f t="shared" si="0"/>
        <v>46.95402298850575</v>
      </c>
      <c r="E31" s="151">
        <f>IF(ISERROR('[70]Récolte_N'!$H$9)=TRUE,"",'[70]Récolte_N'!$H$9)</f>
        <v>81700</v>
      </c>
      <c r="F31" s="151">
        <f>Q31</f>
        <v>71100</v>
      </c>
      <c r="G31" s="222">
        <f>IF(ISERROR('[70]Récolte_N'!$I$9)=TRUE,"",'[70]Récolte_N'!$I$9)</f>
        <v>57000</v>
      </c>
      <c r="H31" s="222">
        <f>R31</f>
        <v>45782.2</v>
      </c>
      <c r="I31" s="153">
        <f t="shared" si="5"/>
        <v>0.24502535920073742</v>
      </c>
      <c r="J31" s="154">
        <f t="shared" si="3"/>
        <v>24700</v>
      </c>
      <c r="K31" s="155">
        <f>Q31-H31</f>
        <v>25317.800000000003</v>
      </c>
      <c r="L31" s="266">
        <f t="shared" si="6"/>
        <v>-0.024401804264193694</v>
      </c>
      <c r="M31" s="290">
        <f t="shared" si="4"/>
        <v>11217.800000000003</v>
      </c>
      <c r="N31" s="126" t="s">
        <v>23</v>
      </c>
      <c r="O31" s="150">
        <f>IF(ISERROR('[20]Récolte_N'!$F$9)=TRUE,"",'[20]Récolte_N'!$F$9)</f>
        <v>13600</v>
      </c>
      <c r="P31" s="150">
        <f t="shared" si="11"/>
        <v>52.27941176470588</v>
      </c>
      <c r="Q31" s="151">
        <f>IF(ISERROR('[20]Récolte_N'!$H$9)=TRUE,"",'[20]Récolte_N'!$H$9)</f>
        <v>71100</v>
      </c>
      <c r="R31" s="222">
        <f>'[21]BT'!$AI187</f>
        <v>45782.2</v>
      </c>
      <c r="S31" s="263">
        <f>E31-Q31</f>
        <v>10600</v>
      </c>
      <c r="T31" s="268">
        <f>C31-O31</f>
        <v>3800</v>
      </c>
      <c r="U31" s="269">
        <f>D31-P31</f>
        <v>-5.325388776200128</v>
      </c>
    </row>
    <row r="32" spans="2:21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L32" s="29"/>
      <c r="M32" s="271"/>
      <c r="N32" s="126"/>
      <c r="O32" s="170"/>
      <c r="P32" s="170"/>
      <c r="Q32" s="170"/>
      <c r="R32" s="272"/>
      <c r="S32" s="273"/>
      <c r="T32" s="260"/>
      <c r="U32" s="260"/>
    </row>
    <row r="33" spans="2:21" ht="15.75" thickBot="1">
      <c r="B33" s="171" t="s">
        <v>24</v>
      </c>
      <c r="C33" s="172">
        <f>IF(SUM(C12:C31)=0,"",SUM(C12:C31))</f>
        <v>5005907</v>
      </c>
      <c r="D33" s="172">
        <f>IF(OR(C33="",C33=0),"",(E33/C33)*10)</f>
        <v>74.92094543506302</v>
      </c>
      <c r="E33" s="172">
        <f>IF(SUM(E12:E31)=0,"",SUM(E12:E31))</f>
        <v>37504728.52</v>
      </c>
      <c r="F33" s="173">
        <f>IF(SUM(F12:F31)=0,"",SUM(F12:F31))</f>
        <v>36805989.4</v>
      </c>
      <c r="G33" s="174">
        <f>IF(SUM(G12:G31)=0,"",SUM(G12:G31))</f>
        <v>34511550</v>
      </c>
      <c r="H33" s="175">
        <f>IF(SUM(H12:H31)=0,"",SUM(H12:H31))</f>
        <v>34012129.1</v>
      </c>
      <c r="I33" s="176">
        <f>IF(OR(G33=0,G33=""),"",(G33/H33)-1)</f>
        <v>0.014683611794240825</v>
      </c>
      <c r="J33" s="177">
        <f>SUM(J12:J31)</f>
        <v>2993178.52</v>
      </c>
      <c r="K33" s="178">
        <f>SUM(K12:K31)</f>
        <v>2793860.299999999</v>
      </c>
      <c r="L33" s="274">
        <f>J33/K33-1</f>
        <v>0.07134151267334343</v>
      </c>
      <c r="M33" s="275">
        <f>G33-H33</f>
        <v>499420.8999999985</v>
      </c>
      <c r="N33" s="179" t="s">
        <v>24</v>
      </c>
      <c r="O33" s="276">
        <f>IF(SUM(O12:O31)=0,"",SUM(O12:O31))</f>
        <v>4975768</v>
      </c>
      <c r="P33" s="276">
        <f>IF(OR(O33="",O33=0),"",(Q33/O33)*10)</f>
        <v>73.97046928232987</v>
      </c>
      <c r="Q33" s="277">
        <f>IF(SUM(Q12:Q31)=0,"",SUM(Q12:Q31))</f>
        <v>36805989.4</v>
      </c>
      <c r="R33" s="278">
        <f>IF(SUM(R12:R31)=0,"",SUM(R12:R31))</f>
        <v>34012129.1</v>
      </c>
      <c r="S33" s="279">
        <f>E33-Q33</f>
        <v>698739.1200000048</v>
      </c>
      <c r="T33" s="280">
        <f>C33-O33</f>
        <v>30139</v>
      </c>
      <c r="U33" s="281">
        <f>D33-P33</f>
        <v>0.9504761527331453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5">
      <c r="B35" s="188" t="s">
        <v>45</v>
      </c>
      <c r="C35" s="189">
        <f>O33</f>
        <v>4975768</v>
      </c>
      <c r="D35" s="282">
        <f>IF(OR(C35="",C35=0),"",(E35/C35)*10)</f>
        <v>73.97046928232987</v>
      </c>
      <c r="E35" s="189">
        <f>Q33</f>
        <v>36805989.4</v>
      </c>
      <c r="G35" s="189">
        <f>R33</f>
        <v>34012129.1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0.006057155397920511</v>
      </c>
      <c r="D37" s="192">
        <f>IF(OR(D33="",D33=0),"",(D33/D35)-1)</f>
        <v>0.01284940006403601</v>
      </c>
      <c r="E37" s="192">
        <f>IF(OR(E33="",E33=0),"",(E33/E35)-1)</f>
        <v>0.01898438627491439</v>
      </c>
      <c r="G37" s="192">
        <f>IF(OR(G33="",G33=0),"",(G33/G35)-1)</f>
        <v>0.014683611794240825</v>
      </c>
      <c r="H37" s="185"/>
      <c r="I37" s="186"/>
      <c r="J37" s="187"/>
    </row>
    <row r="38" ht="11.25" thickBot="1"/>
    <row r="39" spans="2:10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  <c r="I39" s="29"/>
      <c r="J39" s="29"/>
    </row>
    <row r="40" spans="2:10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  <c r="I40" s="29"/>
      <c r="J40" s="29"/>
    </row>
    <row r="41" spans="2:10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  <c r="I41" s="29"/>
      <c r="J41" s="29"/>
    </row>
    <row r="42" spans="2:10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  <c r="I42" s="29"/>
      <c r="J42" s="29"/>
    </row>
    <row r="43" spans="2:10" ht="12">
      <c r="B43" s="118" t="s">
        <v>8</v>
      </c>
      <c r="C43" s="81">
        <f>'[22]BT'!$AI168</f>
        <v>402901.8</v>
      </c>
      <c r="D43" s="53">
        <f>'[21]BT'!$AE168</f>
        <v>483310.5</v>
      </c>
      <c r="E43" s="212">
        <f>IF(OR(G12="",G12=0),"",C43/G12)</f>
        <v>0.9146465380249716</v>
      </c>
      <c r="F43" s="71">
        <f>IF(OR(H12="",H12=0),"",D43/H12)</f>
        <v>0.8748217541885729</v>
      </c>
      <c r="G43" s="213">
        <f>IF(OR(E43="",E43=0),"",(E43-F43)*100)</f>
        <v>3.982478383639876</v>
      </c>
      <c r="H43" s="185">
        <f>IF(E12="","",(G12/E12))</f>
        <v>0.8630485893416928</v>
      </c>
      <c r="I43" s="29"/>
      <c r="J43" s="29"/>
    </row>
    <row r="44" spans="2:10" ht="12">
      <c r="B44" s="118" t="s">
        <v>31</v>
      </c>
      <c r="C44" s="53">
        <f>'[22]BT'!$AI169</f>
        <v>476289.3</v>
      </c>
      <c r="D44" s="53">
        <f>'[21]BT'!$AE169</f>
        <v>475256.9</v>
      </c>
      <c r="E44" s="71">
        <f>IF(OR(G13="",G13=0),"",C44/G13)</f>
        <v>0.7782504901960784</v>
      </c>
      <c r="F44" s="71">
        <f>IF(OR(H13="",H13=0),"",D44/H13)</f>
        <v>0.7570458802169302</v>
      </c>
      <c r="G44" s="213">
        <f>IF(OR(E44="",E44=0),"",(E44-F44)*100)</f>
        <v>2.1204609979148192</v>
      </c>
      <c r="H44" s="185">
        <f>IF(E13="","",(G13/E13))</f>
        <v>0.7077230859964498</v>
      </c>
      <c r="I44" s="29"/>
      <c r="J44" s="29"/>
    </row>
    <row r="45" spans="2:10" ht="12">
      <c r="B45" s="118" t="s">
        <v>9</v>
      </c>
      <c r="C45" s="53">
        <f>'[22]BT'!$AI170</f>
        <v>1509461.4</v>
      </c>
      <c r="D45" s="53">
        <f>'[21]BT'!$AE170</f>
        <v>1598813.4</v>
      </c>
      <c r="E45" s="71">
        <f aca="true" t="shared" si="12" ref="E45:F62">IF(OR(G14="",G14=0),"",C45/G14)</f>
        <v>0.8385896666666666</v>
      </c>
      <c r="F45" s="71">
        <f t="shared" si="12"/>
        <v>0.8006444562972126</v>
      </c>
      <c r="G45" s="213">
        <f aca="true" t="shared" si="13" ref="G45:G62">IF(OR(E45="",E45=0),"",(E45-F45)*100)</f>
        <v>3.7945210369453974</v>
      </c>
      <c r="H45" s="185">
        <f>IF(E14="","",(G14/E14))</f>
        <v>0.9631282405252259</v>
      </c>
      <c r="I45" s="29"/>
      <c r="J45" s="29"/>
    </row>
    <row r="46" spans="2:10" ht="12">
      <c r="B46" s="118" t="s">
        <v>28</v>
      </c>
      <c r="C46" s="53">
        <f>'[22]BT'!$AI171</f>
        <v>350714.7</v>
      </c>
      <c r="D46" s="53">
        <f>'[21]BT'!$AE171</f>
        <v>334778.1</v>
      </c>
      <c r="E46" s="71">
        <f t="shared" si="12"/>
        <v>0.8992684615384615</v>
      </c>
      <c r="F46" s="71">
        <f t="shared" si="12"/>
        <v>0.8790578341307864</v>
      </c>
      <c r="G46" s="213">
        <f t="shared" si="13"/>
        <v>2.0210627407675097</v>
      </c>
      <c r="H46" s="185">
        <f>IF(E15="","",(G15/E15))</f>
        <v>0.920592956283637</v>
      </c>
      <c r="I46" s="29"/>
      <c r="J46" s="29"/>
    </row>
    <row r="47" spans="2:10" ht="12">
      <c r="B47" s="118" t="s">
        <v>10</v>
      </c>
      <c r="C47" s="53">
        <f>'[22]BT'!$AI172</f>
        <v>1941239.2</v>
      </c>
      <c r="D47" s="53">
        <f>'[21]BT'!$AE172</f>
        <v>1918236</v>
      </c>
      <c r="E47" s="71">
        <f t="shared" si="12"/>
        <v>0.7642674015748031</v>
      </c>
      <c r="F47" s="71">
        <f t="shared" si="12"/>
        <v>0.7806864515267807</v>
      </c>
      <c r="G47" s="213">
        <f t="shared" si="13"/>
        <v>-1.6419049951977627</v>
      </c>
      <c r="H47" s="185">
        <f aca="true" t="shared" si="14" ref="H47:H62">IF(E16="","",(G16/E16))</f>
        <v>0.9767728041839717</v>
      </c>
      <c r="I47" s="29"/>
      <c r="J47" s="29"/>
    </row>
    <row r="48" spans="2:10" ht="12">
      <c r="B48" s="118" t="s">
        <v>11</v>
      </c>
      <c r="C48" s="53">
        <f>'[22]BT'!$AI173</f>
        <v>3931967</v>
      </c>
      <c r="D48" s="53">
        <f>'[21]BT'!$AE173</f>
        <v>3978092.4</v>
      </c>
      <c r="E48" s="71">
        <f t="shared" si="12"/>
        <v>0.8365887234042553</v>
      </c>
      <c r="F48" s="71">
        <f t="shared" si="12"/>
        <v>0.8511905853404121</v>
      </c>
      <c r="G48" s="213">
        <f t="shared" si="13"/>
        <v>-1.4601861936156868</v>
      </c>
      <c r="H48" s="185">
        <f t="shared" si="14"/>
        <v>0.9303246239113222</v>
      </c>
      <c r="I48" s="29"/>
      <c r="J48" s="29"/>
    </row>
    <row r="49" spans="2:10" ht="12">
      <c r="B49" s="118" t="s">
        <v>12</v>
      </c>
      <c r="C49" s="53">
        <f>'[22]BT'!$AI174</f>
        <v>529967.1</v>
      </c>
      <c r="D49" s="53">
        <f>'[21]BT'!$AE174</f>
        <v>558432.7</v>
      </c>
      <c r="E49" s="71">
        <f t="shared" si="12"/>
        <v>0.9463698214285714</v>
      </c>
      <c r="F49" s="71">
        <f t="shared" si="12"/>
        <v>0.9559776173276545</v>
      </c>
      <c r="G49" s="213">
        <f t="shared" si="13"/>
        <v>-0.9607795899083116</v>
      </c>
      <c r="H49" s="185">
        <f t="shared" si="14"/>
        <v>0.8912939678497533</v>
      </c>
      <c r="I49" s="29"/>
      <c r="J49" s="29"/>
    </row>
    <row r="50" spans="2:10" ht="12">
      <c r="B50" s="118" t="s">
        <v>14</v>
      </c>
      <c r="C50" s="53">
        <f>'[22]BT'!$AI175</f>
        <v>29255.3</v>
      </c>
      <c r="D50" s="53">
        <f>'[21]BT'!$AE175</f>
        <v>34489.1</v>
      </c>
      <c r="E50" s="71">
        <f t="shared" si="12"/>
        <v>0.9228801261829652</v>
      </c>
      <c r="F50" s="71">
        <f t="shared" si="12"/>
        <v>0.9681993380476616</v>
      </c>
      <c r="G50" s="213">
        <f t="shared" si="13"/>
        <v>-4.531921186469634</v>
      </c>
      <c r="H50" s="185">
        <f t="shared" si="14"/>
        <v>0.8212435233160622</v>
      </c>
      <c r="I50" s="29"/>
      <c r="J50" s="29"/>
    </row>
    <row r="51" spans="2:10" ht="12">
      <c r="B51" s="118" t="s">
        <v>27</v>
      </c>
      <c r="C51" s="53">
        <f>'[22]BT'!$AI176</f>
        <v>2853170.1</v>
      </c>
      <c r="D51" s="53">
        <f>'[21]BT'!$AE176</f>
        <v>2781652</v>
      </c>
      <c r="E51" s="71">
        <f t="shared" si="12"/>
        <v>0.9009062519734765</v>
      </c>
      <c r="F51" s="71">
        <f t="shared" si="12"/>
        <v>0.892857727501295</v>
      </c>
      <c r="G51" s="213">
        <f t="shared" si="13"/>
        <v>0.8048524472181517</v>
      </c>
      <c r="H51" s="185">
        <f t="shared" si="14"/>
        <v>0.9473526772360156</v>
      </c>
      <c r="I51" s="29"/>
      <c r="J51" s="29"/>
    </row>
    <row r="52" spans="2:10" ht="12">
      <c r="B52" s="118" t="s">
        <v>15</v>
      </c>
      <c r="C52" s="53">
        <f>'[22]BT'!$AI177</f>
        <v>1160850.3</v>
      </c>
      <c r="D52" s="53">
        <f>'[21]BT'!$AE177</f>
        <v>1437144.3</v>
      </c>
      <c r="E52" s="71">
        <f t="shared" si="12"/>
        <v>0.8929617692307693</v>
      </c>
      <c r="F52" s="71">
        <f t="shared" si="12"/>
        <v>0.8790323394537078</v>
      </c>
      <c r="G52" s="213">
        <f t="shared" si="13"/>
        <v>1.3929429777061464</v>
      </c>
      <c r="H52" s="185">
        <f t="shared" si="14"/>
        <v>0.9116409537166901</v>
      </c>
      <c r="I52" s="29"/>
      <c r="J52" s="29"/>
    </row>
    <row r="53" spans="2:10" ht="12">
      <c r="B53" s="118" t="s">
        <v>29</v>
      </c>
      <c r="C53" s="53">
        <f>'[22]BT'!$AI178</f>
        <v>301972.9</v>
      </c>
      <c r="D53" s="53">
        <f>'[21]BT'!$AE178</f>
        <v>296525.4</v>
      </c>
      <c r="E53" s="71">
        <f t="shared" si="12"/>
        <v>0.9291473846153847</v>
      </c>
      <c r="F53" s="71">
        <f t="shared" si="12"/>
        <v>0.9151292628948877</v>
      </c>
      <c r="G53" s="213">
        <f t="shared" si="13"/>
        <v>1.401812172049699</v>
      </c>
      <c r="H53" s="185">
        <f t="shared" si="14"/>
        <v>0.9502923976608187</v>
      </c>
      <c r="I53" s="29"/>
      <c r="J53" s="29"/>
    </row>
    <row r="54" spans="2:10" ht="12">
      <c r="B54" s="118" t="s">
        <v>16</v>
      </c>
      <c r="C54" s="53">
        <f>'[22]BT'!$AI179</f>
        <v>1758725.4</v>
      </c>
      <c r="D54" s="53">
        <f>'[21]BT'!$AE179</f>
        <v>1622499.8</v>
      </c>
      <c r="E54" s="71">
        <f t="shared" si="12"/>
        <v>0.975254609476807</v>
      </c>
      <c r="F54" s="71">
        <f t="shared" si="12"/>
        <v>0.9449505244810941</v>
      </c>
      <c r="G54" s="213">
        <f t="shared" si="13"/>
        <v>3.030408499571291</v>
      </c>
      <c r="H54" s="185">
        <f t="shared" si="14"/>
        <v>0.8045895984034472</v>
      </c>
      <c r="I54" s="29"/>
      <c r="J54" s="29"/>
    </row>
    <row r="55" spans="2:10" ht="12">
      <c r="B55" s="118" t="s">
        <v>17</v>
      </c>
      <c r="C55" s="53">
        <f>'[22]BT'!$AI180</f>
        <v>2202467.9</v>
      </c>
      <c r="D55" s="53">
        <f>'[21]BT'!$AE180</f>
        <v>1724070.8</v>
      </c>
      <c r="E55" s="71">
        <f t="shared" si="12"/>
        <v>0.8989664897959183</v>
      </c>
      <c r="F55" s="71">
        <f t="shared" si="12"/>
        <v>0.8755218510412545</v>
      </c>
      <c r="G55" s="213">
        <f t="shared" si="13"/>
        <v>2.344463875466385</v>
      </c>
      <c r="H55" s="185">
        <f t="shared" si="14"/>
        <v>0.8535737740328923</v>
      </c>
      <c r="I55" s="29"/>
      <c r="J55" s="29"/>
    </row>
    <row r="56" spans="2:10" ht="12">
      <c r="B56" s="118" t="s">
        <v>18</v>
      </c>
      <c r="C56" s="53">
        <f>'[22]BT'!$AI181</f>
        <v>3627995.1</v>
      </c>
      <c r="D56" s="53">
        <f>'[21]BT'!$AE181</f>
        <v>3336192.4</v>
      </c>
      <c r="E56" s="71">
        <f t="shared" si="12"/>
        <v>0.7558323125</v>
      </c>
      <c r="F56" s="71">
        <f t="shared" si="12"/>
        <v>0.7544502080271948</v>
      </c>
      <c r="G56" s="213">
        <f t="shared" si="13"/>
        <v>0.138210447280529</v>
      </c>
      <c r="H56" s="185">
        <f t="shared" si="14"/>
        <v>0.9499307342172967</v>
      </c>
      <c r="I56" s="29"/>
      <c r="J56" s="29"/>
    </row>
    <row r="57" spans="2:10" ht="12">
      <c r="B57" s="118" t="s">
        <v>19</v>
      </c>
      <c r="C57" s="53">
        <f>'[22]BT'!$AI182</f>
        <v>1535094.6</v>
      </c>
      <c r="D57" s="53">
        <f>'[21]BT'!$AE182</f>
        <v>1468141.8</v>
      </c>
      <c r="E57" s="71">
        <f t="shared" si="12"/>
        <v>0.7852146291560103</v>
      </c>
      <c r="F57" s="71">
        <f t="shared" si="12"/>
        <v>0.7821255127341762</v>
      </c>
      <c r="G57" s="213">
        <f t="shared" si="13"/>
        <v>0.30891164218340705</v>
      </c>
      <c r="H57" s="185">
        <f t="shared" si="14"/>
        <v>0.9537469326425376</v>
      </c>
      <c r="I57" s="29"/>
      <c r="J57" s="29"/>
    </row>
    <row r="58" spans="2:10" ht="12">
      <c r="B58" s="118" t="s">
        <v>20</v>
      </c>
      <c r="C58" s="53">
        <f>'[22]BT'!$AI183</f>
        <v>2205758.7</v>
      </c>
      <c r="D58" s="53">
        <f>'[21]BT'!$AE183</f>
        <v>2139507.2</v>
      </c>
      <c r="E58" s="71">
        <f t="shared" si="12"/>
        <v>0.8930197165991903</v>
      </c>
      <c r="F58" s="71">
        <f t="shared" si="12"/>
        <v>0.8834542925947827</v>
      </c>
      <c r="G58" s="213">
        <f t="shared" si="13"/>
        <v>0.956542400440763</v>
      </c>
      <c r="H58" s="185">
        <f t="shared" si="14"/>
        <v>0.9284101783825516</v>
      </c>
      <c r="I58" s="29"/>
      <c r="J58" s="29"/>
    </row>
    <row r="59" spans="2:10" ht="12">
      <c r="B59" s="118" t="s">
        <v>21</v>
      </c>
      <c r="C59" s="53">
        <f>'[22]BT'!$AI184</f>
        <v>1642726.4</v>
      </c>
      <c r="D59" s="53">
        <f>'[21]BT'!$AE184</f>
        <v>1658402.8</v>
      </c>
      <c r="E59" s="71">
        <f t="shared" si="12"/>
        <v>0.7142288695652174</v>
      </c>
      <c r="F59" s="71">
        <f t="shared" si="12"/>
        <v>0.6940721176709734</v>
      </c>
      <c r="G59" s="213">
        <f t="shared" si="13"/>
        <v>2.015675189424393</v>
      </c>
      <c r="H59" s="185">
        <f>IF(E28="","",(G28/E28))</f>
        <v>0.9920431582596271</v>
      </c>
      <c r="I59" s="29"/>
      <c r="J59" s="29"/>
    </row>
    <row r="60" spans="2:10" ht="12">
      <c r="B60" s="118" t="s">
        <v>30</v>
      </c>
      <c r="C60" s="53">
        <f>'[22]BT'!$AI185</f>
        <v>1161679.9</v>
      </c>
      <c r="D60" s="53">
        <f>'[21]BT'!$AE185</f>
        <v>1120950.1</v>
      </c>
      <c r="E60" s="71">
        <f t="shared" si="12"/>
        <v>0.8357409352517985</v>
      </c>
      <c r="F60" s="71">
        <f t="shared" si="12"/>
        <v>0.8376687172404454</v>
      </c>
      <c r="G60" s="213">
        <f t="shared" si="13"/>
        <v>-0.19277819886469594</v>
      </c>
      <c r="H60" s="185">
        <f>IF(E29="","",(G29/E29))</f>
        <v>0.8419496889631904</v>
      </c>
      <c r="I60" s="29"/>
      <c r="J60" s="29"/>
    </row>
    <row r="61" spans="2:10" ht="12">
      <c r="B61" s="118" t="s">
        <v>22</v>
      </c>
      <c r="C61" s="53">
        <f>'[22]BT'!$AI186</f>
        <v>1079628.8</v>
      </c>
      <c r="D61" s="53">
        <f>'[21]BT'!$AE186</f>
        <v>1244144.9</v>
      </c>
      <c r="E61" s="71">
        <f t="shared" si="12"/>
        <v>0.7603019718309859</v>
      </c>
      <c r="F61" s="71">
        <f>IF(OR(H30="",H30=0),"",D61/H30)</f>
        <v>0.8587072715200523</v>
      </c>
      <c r="G61" s="213">
        <f t="shared" si="13"/>
        <v>-9.840529968906642</v>
      </c>
      <c r="H61" s="185">
        <f t="shared" si="14"/>
        <v>0.958960540799719</v>
      </c>
      <c r="I61" s="29"/>
      <c r="J61" s="29"/>
    </row>
    <row r="62" spans="2:10" ht="12">
      <c r="B62" s="118" t="s">
        <v>23</v>
      </c>
      <c r="C62" s="53">
        <f>'[22]BT'!$AI187</f>
        <v>44121.9</v>
      </c>
      <c r="D62" s="53">
        <f>'[21]BT'!$AE187</f>
        <v>42282.1</v>
      </c>
      <c r="E62" s="71">
        <f t="shared" si="12"/>
        <v>0.7740684210526316</v>
      </c>
      <c r="F62" s="71">
        <f t="shared" si="12"/>
        <v>0.9235488901800263</v>
      </c>
      <c r="G62" s="213">
        <f t="shared" si="13"/>
        <v>-14.948046912739466</v>
      </c>
      <c r="H62" s="185">
        <f t="shared" si="14"/>
        <v>0.6976744186046512</v>
      </c>
      <c r="I62" s="29"/>
      <c r="J62" s="29"/>
    </row>
    <row r="63" spans="2:10" ht="12">
      <c r="B63" s="118"/>
      <c r="C63" s="53"/>
      <c r="D63" s="53"/>
      <c r="E63" s="214"/>
      <c r="F63" s="71">
        <f>IF(OR(H32="",H32=0),"",D63/H32)</f>
      </c>
      <c r="G63" s="213"/>
      <c r="H63" s="185"/>
      <c r="I63" s="29"/>
      <c r="J63" s="29"/>
    </row>
    <row r="64" spans="2:10" ht="12.75" thickBot="1">
      <c r="B64" s="215" t="s">
        <v>24</v>
      </c>
      <c r="C64" s="216">
        <f>IF(SUM(C43:C62)=0,"",SUM(C43:C62))</f>
        <v>28745987.8</v>
      </c>
      <c r="D64" s="216">
        <f>IF(SUM(D43:D62)=0,"",SUM(D43:D62))</f>
        <v>28252922.700000003</v>
      </c>
      <c r="E64" s="217">
        <f>IF(OR(G33="",G33=0),"",C64/G33)</f>
        <v>0.8329381844628827</v>
      </c>
      <c r="F64" s="218">
        <f>IF(OR(H33="",H33=0),"",D64/H33)</f>
        <v>0.8306719822488267</v>
      </c>
      <c r="G64" s="219">
        <f>IF(OR(E64="",E64=0),"",(E64-F64)*100)</f>
        <v>0.22662022140560456</v>
      </c>
      <c r="H64" s="220">
        <f>IF(E33="","",(G33/E33))</f>
        <v>0.9201919694364981</v>
      </c>
      <c r="I64" s="29"/>
      <c r="J64" s="29"/>
    </row>
    <row r="65" spans="3:10" ht="12.75">
      <c r="C65" s="237"/>
      <c r="D65" s="238"/>
      <c r="E65" s="237"/>
      <c r="F65" s="237"/>
      <c r="G65" s="237"/>
      <c r="H65" s="239"/>
      <c r="I65" s="240"/>
      <c r="J65" s="23" t="s">
        <v>26</v>
      </c>
    </row>
    <row r="66" spans="3:10" ht="13.5" thickBot="1">
      <c r="C66" s="237"/>
      <c r="D66" s="238"/>
      <c r="E66" s="237"/>
      <c r="F66" s="237"/>
      <c r="G66" s="237"/>
      <c r="H66" s="239"/>
      <c r="I66" s="240"/>
      <c r="J66" s="283"/>
    </row>
    <row r="67" spans="2:9" ht="13.5">
      <c r="B67" s="193" t="s">
        <v>0</v>
      </c>
      <c r="C67" s="194" t="s">
        <v>93</v>
      </c>
      <c r="D67" s="196" t="s">
        <v>93</v>
      </c>
      <c r="E67" s="195" t="s">
        <v>93</v>
      </c>
      <c r="F67" s="196" t="s">
        <v>93</v>
      </c>
      <c r="G67" s="197" t="s">
        <v>86</v>
      </c>
      <c r="H67" s="241" t="s">
        <v>94</v>
      </c>
      <c r="I67" s="284" t="s">
        <v>94</v>
      </c>
    </row>
    <row r="68" spans="2:9" ht="13.5">
      <c r="B68" s="118"/>
      <c r="C68" s="242" t="s">
        <v>95</v>
      </c>
      <c r="D68" s="201" t="s">
        <v>95</v>
      </c>
      <c r="E68" s="242" t="s">
        <v>95</v>
      </c>
      <c r="F68" s="201" t="s">
        <v>95</v>
      </c>
      <c r="G68" s="202" t="s">
        <v>89</v>
      </c>
      <c r="H68" s="243" t="s">
        <v>96</v>
      </c>
      <c r="I68" s="285" t="s">
        <v>96</v>
      </c>
    </row>
    <row r="69" spans="2:9" ht="13.5">
      <c r="B69" s="118"/>
      <c r="C69" s="204" t="s">
        <v>108</v>
      </c>
      <c r="D69" s="291" t="s">
        <v>108</v>
      </c>
      <c r="E69" s="245" t="s">
        <v>109</v>
      </c>
      <c r="F69" s="206" t="s">
        <v>109</v>
      </c>
      <c r="G69" s="202"/>
      <c r="H69" s="243" t="s">
        <v>77</v>
      </c>
      <c r="I69" s="285" t="s">
        <v>77</v>
      </c>
    </row>
    <row r="70" spans="2:9" ht="12">
      <c r="B70" s="118"/>
      <c r="C70" s="207" t="s">
        <v>92</v>
      </c>
      <c r="D70" s="209" t="s">
        <v>58</v>
      </c>
      <c r="E70" s="208" t="s">
        <v>92</v>
      </c>
      <c r="F70" s="209" t="s">
        <v>58</v>
      </c>
      <c r="G70" s="210"/>
      <c r="H70" s="211"/>
      <c r="I70" s="286"/>
    </row>
    <row r="71" spans="2:9" ht="12">
      <c r="B71" s="118" t="s">
        <v>8</v>
      </c>
      <c r="C71" s="246">
        <v>44148.4</v>
      </c>
      <c r="D71" s="247">
        <f aca="true" t="shared" si="15" ref="D71:D90">IF(OR(G12="",G12=0),"",C71/G12)</f>
        <v>0.10022338251986379</v>
      </c>
      <c r="E71" s="246">
        <v>59024.3</v>
      </c>
      <c r="F71" s="247">
        <f aca="true" t="shared" si="16" ref="F71:F90">IF(OR(H12="",H12=0),"",E71/H12)</f>
        <v>0.10683761611997378</v>
      </c>
      <c r="G71" s="213">
        <f aca="true" t="shared" si="17" ref="G71:G90">IF(OR(D71="",D71=0),"",(D71-F71)*100)</f>
        <v>-0.6614233600109987</v>
      </c>
      <c r="H71" s="248">
        <f aca="true" t="shared" si="18" ref="H71:H90">IF(G12="","",(C43+C71)/G12)</f>
        <v>1.0148699205448355</v>
      </c>
      <c r="I71" s="287">
        <f aca="true" t="shared" si="19" ref="I71:I90">IF(H12="","",(D43+E71)/H12)</f>
        <v>0.9816593703085468</v>
      </c>
    </row>
    <row r="72" spans="2:9" ht="12">
      <c r="B72" s="118" t="s">
        <v>31</v>
      </c>
      <c r="C72" s="246">
        <v>52948.4</v>
      </c>
      <c r="D72" s="72">
        <f t="shared" si="15"/>
        <v>0.08651699346405228</v>
      </c>
      <c r="E72" s="246">
        <v>58031.4</v>
      </c>
      <c r="F72" s="72">
        <f t="shared" si="16"/>
        <v>0.09243933605849965</v>
      </c>
      <c r="G72" s="213">
        <f t="shared" si="17"/>
        <v>-0.5922342594447363</v>
      </c>
      <c r="H72" s="248">
        <f t="shared" si="18"/>
        <v>0.8647674836601307</v>
      </c>
      <c r="I72" s="287">
        <f t="shared" si="19"/>
        <v>0.8494852162754299</v>
      </c>
    </row>
    <row r="73" spans="2:9" ht="12">
      <c r="B73" s="118" t="s">
        <v>9</v>
      </c>
      <c r="C73" s="246">
        <v>76990.7</v>
      </c>
      <c r="D73" s="72">
        <f t="shared" si="15"/>
        <v>0.04277261111111111</v>
      </c>
      <c r="E73" s="246">
        <v>107869.1</v>
      </c>
      <c r="F73" s="72">
        <f t="shared" si="16"/>
        <v>0.05401805921864907</v>
      </c>
      <c r="G73" s="213">
        <f t="shared" si="17"/>
        <v>-1.1245448107537963</v>
      </c>
      <c r="H73" s="248">
        <f t="shared" si="18"/>
        <v>0.8813622777777776</v>
      </c>
      <c r="I73" s="292">
        <f t="shared" si="19"/>
        <v>0.8546625155158617</v>
      </c>
    </row>
    <row r="74" spans="2:9" ht="12">
      <c r="B74" s="118" t="s">
        <v>28</v>
      </c>
      <c r="C74" s="246">
        <v>19531.7</v>
      </c>
      <c r="D74" s="72">
        <f t="shared" si="15"/>
        <v>0.05008128205128205</v>
      </c>
      <c r="E74" s="246">
        <v>22415.8</v>
      </c>
      <c r="F74" s="72">
        <f t="shared" si="16"/>
        <v>0.058859240190170393</v>
      </c>
      <c r="G74" s="213">
        <f t="shared" si="17"/>
        <v>-0.8777958138888341</v>
      </c>
      <c r="H74" s="248">
        <f t="shared" si="18"/>
        <v>0.9493497435897437</v>
      </c>
      <c r="I74" s="292">
        <f t="shared" si="19"/>
        <v>0.9379170743209567</v>
      </c>
    </row>
    <row r="75" spans="2:9" ht="12">
      <c r="B75" s="118" t="s">
        <v>10</v>
      </c>
      <c r="C75" s="246">
        <v>520775.3</v>
      </c>
      <c r="D75" s="72">
        <f t="shared" si="15"/>
        <v>0.20502964566929133</v>
      </c>
      <c r="E75" s="246">
        <v>472153.6</v>
      </c>
      <c r="F75" s="72">
        <f t="shared" si="16"/>
        <v>0.19215775251824854</v>
      </c>
      <c r="G75" s="213">
        <f t="shared" si="17"/>
        <v>1.2871893151042784</v>
      </c>
      <c r="H75" s="248">
        <f t="shared" si="18"/>
        <v>0.9692970472440945</v>
      </c>
      <c r="I75" s="292">
        <f t="shared" si="19"/>
        <v>0.9728442040450292</v>
      </c>
    </row>
    <row r="76" spans="2:9" ht="12">
      <c r="B76" s="118" t="s">
        <v>11</v>
      </c>
      <c r="C76" s="246">
        <v>415789.6</v>
      </c>
      <c r="D76" s="72">
        <f t="shared" si="15"/>
        <v>0.08846587234042552</v>
      </c>
      <c r="E76" s="246">
        <v>370695.1</v>
      </c>
      <c r="F76" s="72">
        <f t="shared" si="16"/>
        <v>0.07931745857683511</v>
      </c>
      <c r="G76" s="213">
        <f t="shared" si="17"/>
        <v>0.9148413763590407</v>
      </c>
      <c r="H76" s="248">
        <f t="shared" si="18"/>
        <v>0.9250545957446807</v>
      </c>
      <c r="I76" s="292">
        <f t="shared" si="19"/>
        <v>0.9305080439172473</v>
      </c>
    </row>
    <row r="77" spans="2:9" ht="12">
      <c r="B77" s="118" t="s">
        <v>12</v>
      </c>
      <c r="C77" s="246">
        <v>35695.6</v>
      </c>
      <c r="D77" s="72">
        <f t="shared" si="15"/>
        <v>0.06374214285714286</v>
      </c>
      <c r="E77" s="246">
        <v>20197.4</v>
      </c>
      <c r="F77" s="72">
        <f t="shared" si="16"/>
        <v>0.03457580891701645</v>
      </c>
      <c r="G77" s="213">
        <f t="shared" si="17"/>
        <v>2.916633394012641</v>
      </c>
      <c r="H77" s="248">
        <f t="shared" si="18"/>
        <v>1.0101119642857141</v>
      </c>
      <c r="I77" s="292">
        <f t="shared" si="19"/>
        <v>0.990553426244671</v>
      </c>
    </row>
    <row r="78" spans="2:9" ht="12">
      <c r="B78" s="118" t="s">
        <v>14</v>
      </c>
      <c r="C78" s="246">
        <v>560.3</v>
      </c>
      <c r="D78" s="72">
        <f t="shared" si="15"/>
        <v>0.01767507886435331</v>
      </c>
      <c r="E78" s="246">
        <v>529.3</v>
      </c>
      <c r="F78" s="72">
        <f t="shared" si="16"/>
        <v>0.014858836839135473</v>
      </c>
      <c r="G78" s="213">
        <f t="shared" si="17"/>
        <v>0.28162420252178383</v>
      </c>
      <c r="H78" s="248">
        <f t="shared" si="18"/>
        <v>0.9405552050473186</v>
      </c>
      <c r="I78" s="292">
        <f t="shared" si="19"/>
        <v>0.9830581748867971</v>
      </c>
    </row>
    <row r="79" spans="2:9" ht="12">
      <c r="B79" s="118" t="s">
        <v>27</v>
      </c>
      <c r="C79" s="246">
        <v>65916.2</v>
      </c>
      <c r="D79" s="72">
        <f t="shared" si="15"/>
        <v>0.02081345121566151</v>
      </c>
      <c r="E79" s="246">
        <v>68323.2</v>
      </c>
      <c r="F79" s="72">
        <f t="shared" si="16"/>
        <v>0.021930456105802045</v>
      </c>
      <c r="G79" s="213">
        <f t="shared" si="17"/>
        <v>-0.11170048901405355</v>
      </c>
      <c r="H79" s="248">
        <f t="shared" si="18"/>
        <v>0.9217197031891381</v>
      </c>
      <c r="I79" s="292">
        <f t="shared" si="19"/>
        <v>0.914788183607097</v>
      </c>
    </row>
    <row r="80" spans="2:9" ht="12">
      <c r="B80" s="118" t="s">
        <v>15</v>
      </c>
      <c r="C80" s="246">
        <v>30952</v>
      </c>
      <c r="D80" s="72">
        <f t="shared" si="15"/>
        <v>0.02380923076923077</v>
      </c>
      <c r="E80" s="246">
        <v>26305.2</v>
      </c>
      <c r="F80" s="72">
        <f t="shared" si="16"/>
        <v>0.01608963101046824</v>
      </c>
      <c r="G80" s="213">
        <f t="shared" si="17"/>
        <v>0.7719599758762529</v>
      </c>
      <c r="H80" s="248">
        <f t="shared" si="18"/>
        <v>0.916771</v>
      </c>
      <c r="I80" s="292">
        <f t="shared" si="19"/>
        <v>0.8951219704641761</v>
      </c>
    </row>
    <row r="81" spans="2:9" ht="12">
      <c r="B81" s="118" t="s">
        <v>29</v>
      </c>
      <c r="C81" s="246">
        <v>17333.9</v>
      </c>
      <c r="D81" s="72">
        <f t="shared" si="15"/>
        <v>0.05333507692307693</v>
      </c>
      <c r="E81" s="246">
        <v>21606.5</v>
      </c>
      <c r="F81" s="72">
        <f t="shared" si="16"/>
        <v>0.06668143915744955</v>
      </c>
      <c r="G81" s="213">
        <f t="shared" si="17"/>
        <v>-1.334636223437262</v>
      </c>
      <c r="H81" s="248">
        <f t="shared" si="18"/>
        <v>0.9824824615384616</v>
      </c>
      <c r="I81" s="292">
        <f t="shared" si="19"/>
        <v>0.9818107020523372</v>
      </c>
    </row>
    <row r="82" spans="2:9" ht="12">
      <c r="B82" s="118" t="s">
        <v>16</v>
      </c>
      <c r="C82" s="246">
        <v>57565</v>
      </c>
      <c r="D82" s="72">
        <f t="shared" si="15"/>
        <v>0.03192114675465107</v>
      </c>
      <c r="E82" s="246">
        <v>54093</v>
      </c>
      <c r="F82" s="72">
        <f t="shared" si="16"/>
        <v>0.03150398460496317</v>
      </c>
      <c r="G82" s="213">
        <f t="shared" si="17"/>
        <v>0.041716214968789966</v>
      </c>
      <c r="H82" s="248">
        <f t="shared" si="18"/>
        <v>1.007175756231458</v>
      </c>
      <c r="I82" s="292">
        <f t="shared" si="19"/>
        <v>0.9764545090860572</v>
      </c>
    </row>
    <row r="83" spans="2:9" ht="12">
      <c r="B83" s="118" t="s">
        <v>17</v>
      </c>
      <c r="C83" s="246">
        <v>193149</v>
      </c>
      <c r="D83" s="72">
        <f t="shared" si="15"/>
        <v>0.07883632653061225</v>
      </c>
      <c r="E83" s="246">
        <v>141990.8</v>
      </c>
      <c r="F83" s="72">
        <f t="shared" si="16"/>
        <v>0.0721061153908694</v>
      </c>
      <c r="G83" s="213">
        <f t="shared" si="17"/>
        <v>0.6730211139742842</v>
      </c>
      <c r="H83" s="248">
        <f t="shared" si="18"/>
        <v>0.9778028163265305</v>
      </c>
      <c r="I83" s="292">
        <f t="shared" si="19"/>
        <v>0.9476279664321239</v>
      </c>
    </row>
    <row r="84" spans="2:9" ht="12">
      <c r="B84" s="118" t="s">
        <v>18</v>
      </c>
      <c r="C84" s="246">
        <v>440074.2</v>
      </c>
      <c r="D84" s="72">
        <f t="shared" si="15"/>
        <v>0.091682125</v>
      </c>
      <c r="E84" s="246">
        <v>381517.8</v>
      </c>
      <c r="F84" s="72">
        <f t="shared" si="16"/>
        <v>0.08627685368987643</v>
      </c>
      <c r="G84" s="213">
        <f t="shared" si="17"/>
        <v>0.5405271310123569</v>
      </c>
      <c r="H84" s="248">
        <f t="shared" si="18"/>
        <v>0.8475144375000001</v>
      </c>
      <c r="I84" s="292">
        <f t="shared" si="19"/>
        <v>0.8407270617170712</v>
      </c>
    </row>
    <row r="85" spans="2:9" ht="12">
      <c r="B85" s="118" t="s">
        <v>19</v>
      </c>
      <c r="C85" s="246">
        <v>152523</v>
      </c>
      <c r="D85" s="72">
        <f t="shared" si="15"/>
        <v>0.07801687979539641</v>
      </c>
      <c r="E85" s="246">
        <v>139875.6</v>
      </c>
      <c r="F85" s="72">
        <f t="shared" si="16"/>
        <v>0.07451615053055538</v>
      </c>
      <c r="G85" s="213">
        <f t="shared" si="17"/>
        <v>0.3500729264841032</v>
      </c>
      <c r="H85" s="248">
        <f t="shared" si="18"/>
        <v>0.8632315089514067</v>
      </c>
      <c r="I85" s="292">
        <f t="shared" si="19"/>
        <v>0.8566416632647317</v>
      </c>
    </row>
    <row r="86" spans="2:9" ht="12">
      <c r="B86" s="118" t="s">
        <v>20</v>
      </c>
      <c r="C86" s="246">
        <v>202794.7</v>
      </c>
      <c r="D86" s="72">
        <f t="shared" si="15"/>
        <v>0.08210311740890688</v>
      </c>
      <c r="E86" s="246">
        <v>223973.5</v>
      </c>
      <c r="F86" s="72">
        <f t="shared" si="16"/>
        <v>0.09248407764296261</v>
      </c>
      <c r="G86" s="213">
        <f t="shared" si="17"/>
        <v>-1.0380960234055727</v>
      </c>
      <c r="H86" s="248">
        <f t="shared" si="18"/>
        <v>0.9751228340080973</v>
      </c>
      <c r="I86" s="292">
        <f t="shared" si="19"/>
        <v>0.9759383702377453</v>
      </c>
    </row>
    <row r="87" spans="2:9" ht="12">
      <c r="B87" s="118" t="s">
        <v>21</v>
      </c>
      <c r="C87" s="246">
        <v>481101.4</v>
      </c>
      <c r="D87" s="72">
        <f t="shared" si="15"/>
        <v>0.20917452173913045</v>
      </c>
      <c r="E87" s="246">
        <v>460470</v>
      </c>
      <c r="F87" s="72">
        <f t="shared" si="16"/>
        <v>0.19271517632745985</v>
      </c>
      <c r="G87" s="213">
        <f t="shared" si="17"/>
        <v>1.64593454116706</v>
      </c>
      <c r="H87" s="248">
        <f t="shared" si="18"/>
        <v>0.9234033913043478</v>
      </c>
      <c r="I87" s="292">
        <f t="shared" si="19"/>
        <v>0.8867872939984333</v>
      </c>
    </row>
    <row r="88" spans="2:9" ht="12">
      <c r="B88" s="118" t="s">
        <v>30</v>
      </c>
      <c r="C88" s="246">
        <v>85749.2</v>
      </c>
      <c r="D88" s="72">
        <f t="shared" si="15"/>
        <v>0.061690071942446044</v>
      </c>
      <c r="E88" s="246">
        <v>65780.8</v>
      </c>
      <c r="F88" s="72">
        <f t="shared" si="16"/>
        <v>0.04915697706351986</v>
      </c>
      <c r="G88" s="213">
        <f t="shared" si="17"/>
        <v>1.2533094878926183</v>
      </c>
      <c r="H88" s="248">
        <f t="shared" si="18"/>
        <v>0.8974310071942445</v>
      </c>
      <c r="I88" s="292">
        <f t="shared" si="19"/>
        <v>0.8868256943039654</v>
      </c>
    </row>
    <row r="89" spans="2:9" ht="12">
      <c r="B89" s="118" t="s">
        <v>22</v>
      </c>
      <c r="C89" s="246">
        <v>67737.3</v>
      </c>
      <c r="D89" s="72">
        <f t="shared" si="15"/>
        <v>0.04770232394366197</v>
      </c>
      <c r="E89" s="246">
        <v>72972</v>
      </c>
      <c r="F89" s="72">
        <f t="shared" si="16"/>
        <v>0.05036518416573605</v>
      </c>
      <c r="G89" s="213">
        <f t="shared" si="17"/>
        <v>-0.2662860222074077</v>
      </c>
      <c r="H89" s="248">
        <f t="shared" si="18"/>
        <v>0.8080042957746479</v>
      </c>
      <c r="I89" s="292">
        <f t="shared" si="19"/>
        <v>0.9090724556857883</v>
      </c>
    </row>
    <row r="90" spans="2:9" ht="12">
      <c r="B90" s="118" t="s">
        <v>23</v>
      </c>
      <c r="C90" s="246">
        <v>1087.1</v>
      </c>
      <c r="D90" s="72">
        <f t="shared" si="15"/>
        <v>0.019071929824561403</v>
      </c>
      <c r="E90" s="246">
        <v>896.5</v>
      </c>
      <c r="F90" s="72">
        <f t="shared" si="16"/>
        <v>0.019581846219709844</v>
      </c>
      <c r="G90" s="213">
        <f t="shared" si="17"/>
        <v>-0.05099163951484409</v>
      </c>
      <c r="H90" s="248">
        <f t="shared" si="18"/>
        <v>0.793140350877193</v>
      </c>
      <c r="I90" s="287">
        <f t="shared" si="19"/>
        <v>0.9431307363997362</v>
      </c>
    </row>
    <row r="91" spans="2:9" ht="12">
      <c r="B91" s="118"/>
      <c r="C91" s="53"/>
      <c r="D91" s="214"/>
      <c r="E91" s="53"/>
      <c r="F91" s="71"/>
      <c r="G91" s="213"/>
      <c r="H91" s="248"/>
      <c r="I91" s="287"/>
    </row>
    <row r="92" spans="2:9" ht="12.75" thickBot="1">
      <c r="B92" s="215" t="s">
        <v>24</v>
      </c>
      <c r="C92" s="216">
        <f>IF(SUM(C71:C90)=0,"",SUM(C71:C90))</f>
        <v>2962423</v>
      </c>
      <c r="D92" s="217">
        <f>IF(OR(G33="",G33=0),"",C92/G33)</f>
        <v>0.08583859606421618</v>
      </c>
      <c r="E92" s="216">
        <f>IF(SUM(E71:E90)=0,"",SUM(E71:E90))</f>
        <v>2768720.8999999994</v>
      </c>
      <c r="F92" s="217">
        <f>IF(OR(H33="",H33=0),"",E92/H33)</f>
        <v>0.081403927753526</v>
      </c>
      <c r="G92" s="219">
        <f>IF(OR(D92="",D92=0),"",(D92-F92)*100)</f>
        <v>0.4434668310690171</v>
      </c>
      <c r="H92" s="249">
        <f>IF(G33="","",(C61+C92)/G33)</f>
        <v>0.11712171142704399</v>
      </c>
      <c r="I92" s="288">
        <f>IF(H33="","",(D61+E92)/H33)</f>
        <v>0.1179833755247036</v>
      </c>
    </row>
    <row r="93" ht="12.75">
      <c r="C93" s="237" t="s">
        <v>97</v>
      </c>
    </row>
    <row r="94" ht="12.75">
      <c r="C94" s="237" t="s">
        <v>98</v>
      </c>
    </row>
  </sheetData>
  <mergeCells count="1">
    <mergeCell ref="C8:F8"/>
  </mergeCells>
  <printOptions horizontalCentered="1"/>
  <pageMargins left="0" right="0" top="0.4724409448818898" bottom="0.1968503937007874" header="0.31496062992125984" footer="0.2362204724409449"/>
  <pageSetup fitToHeight="1" fitToWidth="1" orientation="portrait" paperSize="9" scale="59" r:id="rId1"/>
  <headerFooter alignWithMargins="0">
    <oddHeader>&amp;C&amp;"Arial,Gras"&amp;12F - 4-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4"/>
  <sheetViews>
    <sheetView tabSelected="1" workbookViewId="0" topLeftCell="B2">
      <selection activeCell="B9" sqref="B9"/>
    </sheetView>
  </sheetViews>
  <sheetFormatPr defaultColWidth="12" defaultRowHeight="11.25"/>
  <cols>
    <col min="1" max="1" width="5.66015625" style="23" customWidth="1"/>
    <col min="2" max="2" width="31.332031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2" width="13.66015625" style="23" customWidth="1"/>
    <col min="13" max="13" width="22" style="23" customWidth="1"/>
    <col min="14" max="14" width="20.16015625" style="23" bestFit="1" customWidth="1"/>
    <col min="15" max="15" width="10.66015625" style="23" customWidth="1"/>
    <col min="16" max="17" width="13.66015625" style="23" customWidth="1"/>
    <col min="18" max="16384" width="11.5" style="23" customWidth="1"/>
  </cols>
  <sheetData>
    <row r="1" spans="1:2" ht="12">
      <c r="A1" s="23" t="s">
        <v>26</v>
      </c>
      <c r="B1" s="98" t="s">
        <v>63</v>
      </c>
    </row>
    <row r="2" spans="1:5" ht="12" thickBot="1">
      <c r="A2" s="23">
        <v>18512</v>
      </c>
      <c r="B2" s="250"/>
      <c r="E2" s="101"/>
    </row>
    <row r="3" ht="15" customHeight="1" hidden="1">
      <c r="A3" s="23">
        <v>31465</v>
      </c>
    </row>
    <row r="4" spans="1:5" s="40" customFormat="1" ht="15" customHeight="1" hidden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106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21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L8" s="251" t="s">
        <v>66</v>
      </c>
      <c r="M8" s="252" t="s">
        <v>67</v>
      </c>
      <c r="N8" s="114" t="s">
        <v>0</v>
      </c>
      <c r="O8" s="115"/>
      <c r="P8" s="116" t="s">
        <v>1</v>
      </c>
      <c r="Q8" s="117"/>
      <c r="R8" s="111" t="s">
        <v>44</v>
      </c>
      <c r="S8" s="253" t="s">
        <v>68</v>
      </c>
      <c r="T8" s="253" t="s">
        <v>69</v>
      </c>
      <c r="U8" s="253" t="s">
        <v>70</v>
      </c>
    </row>
    <row r="9" spans="1:21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L9" s="136" t="s">
        <v>72</v>
      </c>
      <c r="M9" s="254" t="s">
        <v>73</v>
      </c>
      <c r="N9" s="126" t="s">
        <v>74</v>
      </c>
      <c r="O9" s="127"/>
      <c r="P9" s="128"/>
      <c r="Q9" s="129"/>
      <c r="R9" s="122" t="s">
        <v>50</v>
      </c>
      <c r="S9" s="255" t="s">
        <v>75</v>
      </c>
      <c r="T9" s="255" t="s">
        <v>75</v>
      </c>
      <c r="U9" s="255" t="s">
        <v>75</v>
      </c>
    </row>
    <row r="10" spans="1:21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256" t="s">
        <v>80</v>
      </c>
      <c r="M10" s="256" t="s">
        <v>80</v>
      </c>
      <c r="N10" s="126" t="s">
        <v>81</v>
      </c>
      <c r="O10" s="137" t="s">
        <v>2</v>
      </c>
      <c r="P10" s="138" t="s">
        <v>3</v>
      </c>
      <c r="Q10" s="137" t="s">
        <v>4</v>
      </c>
      <c r="R10" s="129" t="s">
        <v>76</v>
      </c>
      <c r="S10" s="255" t="s">
        <v>82</v>
      </c>
      <c r="T10" s="257" t="s">
        <v>83</v>
      </c>
      <c r="U10" s="257" t="s">
        <v>84</v>
      </c>
    </row>
    <row r="11" spans="1:21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258"/>
      <c r="N11" s="148"/>
      <c r="O11" s="144" t="s">
        <v>5</v>
      </c>
      <c r="P11" s="141" t="s">
        <v>6</v>
      </c>
      <c r="Q11" s="144" t="s">
        <v>7</v>
      </c>
      <c r="R11" s="144" t="s">
        <v>85</v>
      </c>
      <c r="S11" s="259"/>
      <c r="T11" s="260"/>
      <c r="U11" s="260"/>
    </row>
    <row r="12" spans="1:21" ht="13.5" customHeight="1">
      <c r="A12" s="23">
        <v>60665</v>
      </c>
      <c r="B12" s="149" t="s">
        <v>8</v>
      </c>
      <c r="C12" s="150">
        <f>IF(ISERROR('[51]Récolte_N'!$F$18)=TRUE,"",'[51]Récolte_N'!$F$18)</f>
        <v>330175</v>
      </c>
      <c r="D12" s="150">
        <f aca="true" t="shared" si="0" ref="D12:D31">IF(OR(C12="",C12=0),"",(E12/C12)*10)</f>
        <v>102.68948285000378</v>
      </c>
      <c r="E12" s="151">
        <f>IF(ISERROR('[51]Récolte_N'!$H$18)=TRUE,"",'[51]Récolte_N'!$H$18)</f>
        <v>3390550</v>
      </c>
      <c r="F12" s="151">
        <f>Q12</f>
        <v>2299640</v>
      </c>
      <c r="G12" s="222">
        <f>IF(ISERROR('[51]Récolte_N'!$I$18)=TRUE,"",'[51]Récolte_N'!$I$18)</f>
        <v>3132850</v>
      </c>
      <c r="H12" s="222">
        <f>R12</f>
        <v>2021176.9</v>
      </c>
      <c r="I12" s="153">
        <f>IF(OR(H12=0,H12=""),"",(G12/H12)-1)</f>
        <v>0.5500127673139348</v>
      </c>
      <c r="J12" s="154">
        <f>E12-G12</f>
        <v>257700</v>
      </c>
      <c r="K12" s="155">
        <f>Q12-H12</f>
        <v>278463.1000000001</v>
      </c>
      <c r="L12" s="261">
        <f>J12/K12-1</f>
        <v>-0.07456320065387512</v>
      </c>
      <c r="M12" s="262">
        <f>G12-H12</f>
        <v>1111673.1</v>
      </c>
      <c r="N12" s="157" t="s">
        <v>8</v>
      </c>
      <c r="O12" s="150">
        <f>IF(ISERROR('[1]Récolte_N'!$F$18)=TRUE,"",'[1]Récolte_N'!$F$18)</f>
        <v>317355</v>
      </c>
      <c r="P12" s="150">
        <f aca="true" t="shared" si="1" ref="P12:P31">IF(OR(O12="",O12=0),"",(Q12/O12)*10)</f>
        <v>72.46269950055931</v>
      </c>
      <c r="Q12" s="151">
        <f>IF(ISERROR('[1]Récolte_N'!$H$18)=TRUE,"",'[1]Récolte_N'!$H$18)</f>
        <v>2299640</v>
      </c>
      <c r="R12" s="222">
        <f>'[21]MA'!$AI168</f>
        <v>2021176.9</v>
      </c>
      <c r="S12" s="263">
        <f>E12-Q12</f>
        <v>1090910</v>
      </c>
      <c r="T12" s="264">
        <f aca="true" t="shared" si="2" ref="T12:U14">C12-O12</f>
        <v>12820</v>
      </c>
      <c r="U12" s="265">
        <f t="shared" si="2"/>
        <v>30.226783349444474</v>
      </c>
    </row>
    <row r="13" spans="1:21" ht="13.5" customHeight="1">
      <c r="A13" s="23">
        <v>7280</v>
      </c>
      <c r="B13" s="158" t="s">
        <v>31</v>
      </c>
      <c r="C13" s="150">
        <f>IF(ISERROR('[52]Récolte_N'!$F$18)=TRUE,"",'[52]Récolte_N'!$F$18)</f>
        <v>59150</v>
      </c>
      <c r="D13" s="150">
        <f t="shared" si="0"/>
        <v>100.2704987320372</v>
      </c>
      <c r="E13" s="151">
        <f>IF(ISERROR('[52]Récolte_N'!$H$18)=TRUE,"",'[52]Récolte_N'!$H$18)</f>
        <v>593100</v>
      </c>
      <c r="F13" s="151">
        <f>Q13</f>
        <v>453142</v>
      </c>
      <c r="G13" s="222">
        <f>IF(ISERROR('[52]Récolte_N'!$I$18)=TRUE,"",'[52]Récolte_N'!$I$18)</f>
        <v>460000</v>
      </c>
      <c r="H13" s="222">
        <f>R13</f>
        <v>349400</v>
      </c>
      <c r="I13" s="153">
        <f>IF(OR(H13=0,H13=""),"",(G13/H13)-1)</f>
        <v>0.316542644533486</v>
      </c>
      <c r="J13" s="154">
        <f aca="true" t="shared" si="3" ref="J13:J31">E13-G13</f>
        <v>133100</v>
      </c>
      <c r="K13" s="155">
        <f>Q13-H13</f>
        <v>103742</v>
      </c>
      <c r="L13" s="266">
        <f>J13/K13-1</f>
        <v>0.28299049565267675</v>
      </c>
      <c r="M13" s="267">
        <f>G13-H13</f>
        <v>110600</v>
      </c>
      <c r="N13" s="159" t="s">
        <v>31</v>
      </c>
      <c r="O13" s="150">
        <f>IF(ISERROR('[2]Récolte_N'!$F$18)=TRUE,"",'[2]Récolte_N'!$F$18)</f>
        <v>54100</v>
      </c>
      <c r="P13" s="150">
        <f t="shared" si="1"/>
        <v>83.76007393715342</v>
      </c>
      <c r="Q13" s="151">
        <f>IF(ISERROR('[2]Récolte_N'!$H$18)=TRUE,"",'[2]Récolte_N'!$H$18)</f>
        <v>453142</v>
      </c>
      <c r="R13" s="222">
        <f>'[21]MA'!$AI169</f>
        <v>349400</v>
      </c>
      <c r="S13" s="263">
        <f>E13-Q13</f>
        <v>139958</v>
      </c>
      <c r="T13" s="268">
        <f t="shared" si="2"/>
        <v>5050</v>
      </c>
      <c r="U13" s="269">
        <f t="shared" si="2"/>
        <v>16.510424794883775</v>
      </c>
    </row>
    <row r="14" spans="1:21" ht="13.5" customHeight="1">
      <c r="A14" s="23">
        <v>17376</v>
      </c>
      <c r="B14" s="158" t="s">
        <v>9</v>
      </c>
      <c r="C14" s="150">
        <f>IF(ISERROR('[53]Récolte_N'!$F$18)=TRUE,"",'[53]Récolte_N'!$F$18)</f>
        <v>57700</v>
      </c>
      <c r="D14" s="150">
        <f t="shared" si="0"/>
        <v>107.67417677642982</v>
      </c>
      <c r="E14" s="151">
        <f>IF(ISERROR('[53]Récolte_N'!$H$18)=TRUE,"",'[53]Récolte_N'!$H$18)</f>
        <v>621280</v>
      </c>
      <c r="F14" s="160">
        <f>Q14</f>
        <v>434740</v>
      </c>
      <c r="G14" s="222">
        <f>IF(ISERROR('[53]Récolte_N'!$I$18)=TRUE,"",'[53]Récolte_N'!$I$18)</f>
        <v>580000</v>
      </c>
      <c r="H14" s="223">
        <f>R14</f>
        <v>369283.5</v>
      </c>
      <c r="I14" s="153">
        <f aca="true" t="shared" si="4" ref="I14:I31">IF(OR(H14=0,H14=""),"",(G14/H14)-1)</f>
        <v>0.570609030731132</v>
      </c>
      <c r="J14" s="154">
        <f>E14-G14</f>
        <v>41280</v>
      </c>
      <c r="K14" s="162">
        <f>Q14-H14</f>
        <v>65456.5</v>
      </c>
      <c r="L14" s="266">
        <f>J14/K14-1</f>
        <v>-0.36935216517840097</v>
      </c>
      <c r="M14" s="270">
        <f>(G14+G15)-H14</f>
        <v>515716.5</v>
      </c>
      <c r="N14" s="126" t="s">
        <v>9</v>
      </c>
      <c r="O14" s="150">
        <f>IF(ISERROR('[3]Récolte_N'!$F$18)=TRUE,"",'[3]Récolte_N'!$F$18)</f>
        <v>55800</v>
      </c>
      <c r="P14" s="150">
        <f t="shared" si="1"/>
        <v>77.91039426523297</v>
      </c>
      <c r="Q14" s="151">
        <f>IF(ISERROR('[3]Récolte_N'!$H$18)=TRUE,"",'[3]Récolte_N'!$H$18)</f>
        <v>434740</v>
      </c>
      <c r="R14" s="222">
        <f>'[21]MA'!$AI170</f>
        <v>369283.5</v>
      </c>
      <c r="S14" s="263">
        <f>E14-Q14</f>
        <v>186540</v>
      </c>
      <c r="T14" s="268">
        <f t="shared" si="2"/>
        <v>1900</v>
      </c>
      <c r="U14" s="269">
        <f t="shared" si="2"/>
        <v>29.76378251119685</v>
      </c>
    </row>
    <row r="15" spans="1:21" ht="13.5" customHeight="1">
      <c r="A15" s="23">
        <v>26391</v>
      </c>
      <c r="B15" s="158" t="s">
        <v>28</v>
      </c>
      <c r="C15" s="150">
        <f>IF(ISERROR('[54]Récolte_N'!$F$18)=TRUE,"",'[54]Récolte_N'!$F$18)</f>
        <v>33000</v>
      </c>
      <c r="D15" s="150">
        <f t="shared" si="0"/>
        <v>105</v>
      </c>
      <c r="E15" s="151">
        <f>IF(ISERROR('[54]Récolte_N'!$H$18)=TRUE,"",'[54]Récolte_N'!$H$18)</f>
        <v>346500</v>
      </c>
      <c r="F15" s="160">
        <f aca="true" t="shared" si="5" ref="F15:F30">Q15</f>
        <v>252000</v>
      </c>
      <c r="G15" s="222">
        <f>IF(ISERROR('[54]Récolte_N'!$I$18)=TRUE,"",'[54]Récolte_N'!$I$18)</f>
        <v>305000</v>
      </c>
      <c r="H15" s="223">
        <f aca="true" t="shared" si="6" ref="H15:H30">R15</f>
        <v>215095.7</v>
      </c>
      <c r="I15" s="153">
        <f t="shared" si="4"/>
        <v>0.4179734880799568</v>
      </c>
      <c r="J15" s="154">
        <f t="shared" si="3"/>
        <v>41500</v>
      </c>
      <c r="K15" s="162">
        <f aca="true" t="shared" si="7" ref="K15:K29">Q15-H15</f>
        <v>36904.29999999999</v>
      </c>
      <c r="L15" s="266">
        <f>J15/K15-1</f>
        <v>0.12453020379738988</v>
      </c>
      <c r="M15" s="270">
        <f aca="true" t="shared" si="8" ref="M15:M30">(G15+G16)-H15</f>
        <v>275304.3</v>
      </c>
      <c r="N15" s="126" t="s">
        <v>28</v>
      </c>
      <c r="O15" s="150">
        <f>IF(ISERROR('[4]Récolte_N'!$F$18)=TRUE,"",'[4]Récolte_N'!$F$18)</f>
        <v>31500</v>
      </c>
      <c r="P15" s="150">
        <f t="shared" si="1"/>
        <v>80</v>
      </c>
      <c r="Q15" s="151">
        <f>IF(ISERROR('[4]Récolte_N'!$H$18)=TRUE,"",'[4]Récolte_N'!$H$18)</f>
        <v>252000</v>
      </c>
      <c r="R15" s="222">
        <f>'[21]MA'!$AI171</f>
        <v>215095.7</v>
      </c>
      <c r="S15" s="263"/>
      <c r="T15" s="268"/>
      <c r="U15" s="269"/>
    </row>
    <row r="16" spans="1:21" ht="13.5" customHeight="1">
      <c r="A16" s="23">
        <v>19136</v>
      </c>
      <c r="B16" s="158" t="s">
        <v>10</v>
      </c>
      <c r="C16" s="150">
        <f>IF(ISERROR('[55]Récolte_N'!$F$18)=TRUE,"",'[55]Récolte_N'!$F$18)</f>
        <v>18000</v>
      </c>
      <c r="D16" s="150">
        <f t="shared" si="0"/>
        <v>103</v>
      </c>
      <c r="E16" s="151">
        <f>IF(ISERROR('[55]Récolte_N'!$H$18)=TRUE,"",'[55]Récolte_N'!$H$18)</f>
        <v>185400</v>
      </c>
      <c r="F16" s="160">
        <f t="shared" si="5"/>
        <v>186000</v>
      </c>
      <c r="G16" s="222">
        <f>IF(ISERROR('[55]Récolte_N'!$I$18)=TRUE,"",'[55]Récolte_N'!$I$18)</f>
        <v>185400</v>
      </c>
      <c r="H16" s="223">
        <f t="shared" si="6"/>
        <v>179270.6</v>
      </c>
      <c r="I16" s="153">
        <f t="shared" si="4"/>
        <v>0.03419077082354827</v>
      </c>
      <c r="J16" s="154">
        <f t="shared" si="3"/>
        <v>0</v>
      </c>
      <c r="K16" s="162">
        <f t="shared" si="7"/>
        <v>6729.399999999994</v>
      </c>
      <c r="L16" s="266">
        <f aca="true" t="shared" si="9" ref="L16:L31">J16/K16-1</f>
        <v>-1</v>
      </c>
      <c r="M16" s="270">
        <f t="shared" si="8"/>
        <v>412129.4</v>
      </c>
      <c r="N16" s="126" t="s">
        <v>10</v>
      </c>
      <c r="O16" s="150">
        <f>IF(ISERROR('[5]Récolte_N'!$F$18)=TRUE,"",'[5]Récolte_N'!$F$18)</f>
        <v>20000</v>
      </c>
      <c r="P16" s="150">
        <f t="shared" si="1"/>
        <v>93</v>
      </c>
      <c r="Q16" s="151">
        <f>IF(ISERROR('[5]Récolte_N'!$H$18)=TRUE,"",'[5]Récolte_N'!$H$18)</f>
        <v>186000</v>
      </c>
      <c r="R16" s="222">
        <f>'[21]MA'!$AI172</f>
        <v>179270.6</v>
      </c>
      <c r="S16" s="263">
        <f aca="true" t="shared" si="10" ref="S16:S21">E16-Q16</f>
        <v>-600</v>
      </c>
      <c r="T16" s="268">
        <f aca="true" t="shared" si="11" ref="T16:U21">C16-O16</f>
        <v>-2000</v>
      </c>
      <c r="U16" s="269">
        <f t="shared" si="11"/>
        <v>10</v>
      </c>
    </row>
    <row r="17" spans="1:21" ht="13.5" customHeight="1">
      <c r="A17" s="23">
        <v>1790</v>
      </c>
      <c r="B17" s="158" t="s">
        <v>11</v>
      </c>
      <c r="C17" s="150">
        <f>IF(ISERROR('[56]Récolte_N'!$F$18)=TRUE,"",'[56]Récolte_N'!$F$18)</f>
        <v>42700</v>
      </c>
      <c r="D17" s="150">
        <f t="shared" si="0"/>
        <v>100.23419203747073</v>
      </c>
      <c r="E17" s="151">
        <f>IF(ISERROR('[56]Récolte_N'!$H$18)=TRUE,"",'[56]Récolte_N'!$H$18)</f>
        <v>428000</v>
      </c>
      <c r="F17" s="160">
        <f t="shared" si="5"/>
        <v>490300</v>
      </c>
      <c r="G17" s="222">
        <f>IF(ISERROR('[56]Récolte_N'!$I$18)=TRUE,"",'[56]Récolte_N'!$I$18)</f>
        <v>406000</v>
      </c>
      <c r="H17" s="223">
        <f t="shared" si="6"/>
        <v>443079.3</v>
      </c>
      <c r="I17" s="153">
        <f t="shared" si="4"/>
        <v>-0.08368547120120484</v>
      </c>
      <c r="J17" s="154">
        <f t="shared" si="3"/>
        <v>22000</v>
      </c>
      <c r="K17" s="162">
        <f t="shared" si="7"/>
        <v>47220.70000000001</v>
      </c>
      <c r="L17" s="266">
        <f t="shared" si="9"/>
        <v>-0.5341026287200318</v>
      </c>
      <c r="M17" s="270">
        <f t="shared" si="8"/>
        <v>1262920.7</v>
      </c>
      <c r="N17" s="126" t="s">
        <v>11</v>
      </c>
      <c r="O17" s="150">
        <f>IF(ISERROR('[6]Récolte_N'!$F$18)=TRUE,"",'[6]Récolte_N'!$F$18)</f>
        <v>54300</v>
      </c>
      <c r="P17" s="150">
        <f t="shared" si="1"/>
        <v>90.29465930018416</v>
      </c>
      <c r="Q17" s="151">
        <f>IF(ISERROR('[6]Récolte_N'!$H$18)=TRUE,"",'[6]Récolte_N'!$H$18)</f>
        <v>490300</v>
      </c>
      <c r="R17" s="222">
        <f>'[21]MA'!$AI173</f>
        <v>443079.3</v>
      </c>
      <c r="S17" s="263">
        <f t="shared" si="10"/>
        <v>-62300</v>
      </c>
      <c r="T17" s="268">
        <f t="shared" si="11"/>
        <v>-11600</v>
      </c>
      <c r="U17" s="269">
        <f t="shared" si="11"/>
        <v>9.93953273728657</v>
      </c>
    </row>
    <row r="18" spans="1:21" ht="13.5" customHeight="1">
      <c r="A18" s="23" t="s">
        <v>13</v>
      </c>
      <c r="B18" s="158" t="s">
        <v>12</v>
      </c>
      <c r="C18" s="150">
        <f>IF(ISERROR('[57]Récolte_N'!$F$18)=TRUE,"",'[57]Récolte_N'!$F$18)</f>
        <v>131500</v>
      </c>
      <c r="D18" s="150">
        <f t="shared" si="0"/>
        <v>103.4828897338403</v>
      </c>
      <c r="E18" s="151">
        <f>IF(ISERROR('[57]Récolte_N'!$H$18)=TRUE,"",'[57]Récolte_N'!$H$18)</f>
        <v>1360800</v>
      </c>
      <c r="F18" s="160">
        <f t="shared" si="5"/>
        <v>1014000</v>
      </c>
      <c r="G18" s="222">
        <f>IF(ISERROR('[57]Récolte_N'!$I$18)=TRUE,"",'[57]Récolte_N'!$I$18)</f>
        <v>1300000</v>
      </c>
      <c r="H18" s="223">
        <f t="shared" si="6"/>
        <v>960777.6</v>
      </c>
      <c r="I18" s="153">
        <f t="shared" si="4"/>
        <v>0.3530706794163394</v>
      </c>
      <c r="J18" s="154">
        <f t="shared" si="3"/>
        <v>60800</v>
      </c>
      <c r="K18" s="162">
        <f t="shared" si="7"/>
        <v>53222.40000000002</v>
      </c>
      <c r="L18" s="266">
        <f t="shared" si="9"/>
        <v>0.14237614237614182</v>
      </c>
      <c r="M18" s="270">
        <f t="shared" si="8"/>
        <v>370922.4</v>
      </c>
      <c r="N18" s="126" t="s">
        <v>12</v>
      </c>
      <c r="O18" s="150">
        <f>IF(ISERROR('[7]Récolte_N'!$F$18)=TRUE,"",'[7]Récolte_N'!$F$18)</f>
        <v>123500</v>
      </c>
      <c r="P18" s="150">
        <f t="shared" si="1"/>
        <v>82.10526315789474</v>
      </c>
      <c r="Q18" s="151">
        <f>IF(ISERROR('[7]Récolte_N'!$H$18)=TRUE,"",'[7]Récolte_N'!$H$18)</f>
        <v>1014000</v>
      </c>
      <c r="R18" s="222">
        <f>'[21]MA'!$AI174</f>
        <v>960777.6</v>
      </c>
      <c r="S18" s="263">
        <f t="shared" si="10"/>
        <v>346800</v>
      </c>
      <c r="T18" s="268">
        <f t="shared" si="11"/>
        <v>8000</v>
      </c>
      <c r="U18" s="269">
        <f t="shared" si="11"/>
        <v>21.377626575945555</v>
      </c>
    </row>
    <row r="19" spans="1:21" ht="13.5" customHeight="1">
      <c r="A19" s="23" t="s">
        <v>13</v>
      </c>
      <c r="B19" s="158" t="s">
        <v>14</v>
      </c>
      <c r="C19" s="150">
        <f>IF(ISERROR('[58]Récolte_N'!$F$18)=TRUE,"",'[58]Récolte_N'!$F$18)</f>
        <v>5350</v>
      </c>
      <c r="D19" s="150">
        <f t="shared" si="0"/>
        <v>79.4392523364486</v>
      </c>
      <c r="E19" s="151">
        <f>IF(ISERROR('[58]Récolte_N'!$H$18)=TRUE,"",'[58]Récolte_N'!$H$18)</f>
        <v>42500</v>
      </c>
      <c r="F19" s="160">
        <f t="shared" si="5"/>
        <v>50000</v>
      </c>
      <c r="G19" s="222">
        <f>IF(ISERROR('[58]Récolte_N'!$I$18)=TRUE,"",'[58]Récolte_N'!$I$18)</f>
        <v>31700</v>
      </c>
      <c r="H19" s="223">
        <f t="shared" si="6"/>
        <v>31446.2</v>
      </c>
      <c r="I19" s="153">
        <f t="shared" si="4"/>
        <v>0.008070927488853963</v>
      </c>
      <c r="J19" s="154">
        <f t="shared" si="3"/>
        <v>10800</v>
      </c>
      <c r="K19" s="162">
        <f t="shared" si="7"/>
        <v>18553.8</v>
      </c>
      <c r="L19" s="266">
        <f t="shared" si="9"/>
        <v>-0.4179089997736313</v>
      </c>
      <c r="M19" s="270">
        <f t="shared" si="8"/>
        <v>518253.8</v>
      </c>
      <c r="N19" s="126" t="s">
        <v>14</v>
      </c>
      <c r="O19" s="150">
        <f>IF(ISERROR('[8]Récolte_N'!$F$18)=TRUE,"",'[8]Récolte_N'!$F$18)</f>
        <v>5900</v>
      </c>
      <c r="P19" s="150">
        <f t="shared" si="1"/>
        <v>84.74576271186442</v>
      </c>
      <c r="Q19" s="151">
        <f>IF(ISERROR('[8]Récolte_N'!$H$18)=TRUE,"",'[8]Récolte_N'!$H$18)</f>
        <v>50000</v>
      </c>
      <c r="R19" s="222">
        <f>'[21]MA'!$AI175</f>
        <v>31446.2</v>
      </c>
      <c r="S19" s="263">
        <f t="shared" si="10"/>
        <v>-7500</v>
      </c>
      <c r="T19" s="268">
        <f t="shared" si="11"/>
        <v>-550</v>
      </c>
      <c r="U19" s="269">
        <f t="shared" si="11"/>
        <v>-5.306510375415812</v>
      </c>
    </row>
    <row r="20" spans="1:21" ht="13.5" customHeight="1">
      <c r="A20" s="23" t="s">
        <v>13</v>
      </c>
      <c r="B20" s="158" t="s">
        <v>27</v>
      </c>
      <c r="C20" s="150">
        <f>IF(ISERROR('[59]Récolte_N'!$F$18)=TRUE,"",'[59]Récolte_N'!$F$18)</f>
        <v>53230</v>
      </c>
      <c r="D20" s="150">
        <f>IF(OR(C20="",C20=0),"",(E20/C20)*10)</f>
        <v>99.40634980274281</v>
      </c>
      <c r="E20" s="151">
        <f>IF(ISERROR('[59]Récolte_N'!$H$18)=TRUE,"",'[59]Récolte_N'!$H$18)</f>
        <v>529140</v>
      </c>
      <c r="F20" s="160">
        <f t="shared" si="5"/>
        <v>391185</v>
      </c>
      <c r="G20" s="222">
        <f>IF(ISERROR('[59]Récolte_N'!$I$18)=TRUE,"",'[59]Récolte_N'!$I$18)</f>
        <v>518000</v>
      </c>
      <c r="H20" s="223">
        <f t="shared" si="6"/>
        <v>349314.7</v>
      </c>
      <c r="I20" s="153">
        <f t="shared" si="4"/>
        <v>0.48290352510215007</v>
      </c>
      <c r="J20" s="154">
        <f t="shared" si="3"/>
        <v>11140</v>
      </c>
      <c r="K20" s="162">
        <f t="shared" si="7"/>
        <v>41870.29999999999</v>
      </c>
      <c r="L20" s="266">
        <f t="shared" si="9"/>
        <v>-0.7339402870292306</v>
      </c>
      <c r="M20" s="270">
        <f t="shared" si="8"/>
        <v>383685.3</v>
      </c>
      <c r="N20" s="126" t="s">
        <v>27</v>
      </c>
      <c r="O20" s="150">
        <f>IF(ISERROR('[9]Récolte_N'!$F$18)=TRUE,"",'[9]Récolte_N'!$F$18)</f>
        <v>51620</v>
      </c>
      <c r="P20" s="150">
        <f t="shared" si="1"/>
        <v>75.78167376985664</v>
      </c>
      <c r="Q20" s="151">
        <f>IF(ISERROR('[9]Récolte_N'!$H$18)=TRUE,"",'[9]Récolte_N'!$H$18)</f>
        <v>391185</v>
      </c>
      <c r="R20" s="222">
        <f>'[21]MA'!$AI176</f>
        <v>349314.7</v>
      </c>
      <c r="S20" s="263">
        <f t="shared" si="10"/>
        <v>137955</v>
      </c>
      <c r="T20" s="268">
        <f t="shared" si="11"/>
        <v>1610</v>
      </c>
      <c r="U20" s="269">
        <f t="shared" si="11"/>
        <v>23.62467603288617</v>
      </c>
    </row>
    <row r="21" spans="1:21" ht="13.5" customHeight="1">
      <c r="A21" s="23" t="s">
        <v>13</v>
      </c>
      <c r="B21" s="158" t="s">
        <v>15</v>
      </c>
      <c r="C21" s="150">
        <f>IF(ISERROR('[60]Récolte_N'!$F$18)=TRUE,"",'[60]Récolte_N'!$F$18)</f>
        <v>23000</v>
      </c>
      <c r="D21" s="150">
        <f>IF(OR(C21="",C21=0),"",(E21/C21)*10)</f>
        <v>95.65217391304347</v>
      </c>
      <c r="E21" s="151">
        <f>IF(ISERROR('[60]Récolte_N'!$H$18)=TRUE,"",'[60]Récolte_N'!$H$18)</f>
        <v>220000</v>
      </c>
      <c r="F21" s="160">
        <f t="shared" si="5"/>
        <v>125000</v>
      </c>
      <c r="G21" s="222">
        <f>IF(ISERROR('[60]Récolte_N'!$I$18)=TRUE,"",'[60]Récolte_N'!$I$18)</f>
        <v>215000</v>
      </c>
      <c r="H21" s="223">
        <f t="shared" si="6"/>
        <v>132298.1</v>
      </c>
      <c r="I21" s="153">
        <f t="shared" si="4"/>
        <v>0.6251178210420254</v>
      </c>
      <c r="J21" s="154">
        <f t="shared" si="3"/>
        <v>5000</v>
      </c>
      <c r="K21" s="162">
        <f t="shared" si="7"/>
        <v>-7298.100000000006</v>
      </c>
      <c r="L21" s="266">
        <f>J21/K21-1</f>
        <v>-1.685109823104643</v>
      </c>
      <c r="M21" s="270">
        <f t="shared" si="8"/>
        <v>1622701.9</v>
      </c>
      <c r="N21" s="126" t="s">
        <v>15</v>
      </c>
      <c r="O21" s="150">
        <f>IF(ISERROR('[10]Récolte_N'!$F$18)=TRUE,"",'[10]Récolte_N'!$F$18)</f>
        <v>17000</v>
      </c>
      <c r="P21" s="150">
        <f t="shared" si="1"/>
        <v>73.52941176470588</v>
      </c>
      <c r="Q21" s="151">
        <f>IF(ISERROR('[10]Récolte_N'!$H$18)=TRUE,"",'[10]Récolte_N'!$H$18)</f>
        <v>125000</v>
      </c>
      <c r="R21" s="222">
        <f>'[21]MA'!$AI177</f>
        <v>132298.1</v>
      </c>
      <c r="S21" s="263">
        <f t="shared" si="10"/>
        <v>95000</v>
      </c>
      <c r="T21" s="268">
        <f t="shared" si="11"/>
        <v>6000</v>
      </c>
      <c r="U21" s="269">
        <f t="shared" si="11"/>
        <v>22.122762148337586</v>
      </c>
    </row>
    <row r="22" spans="1:21" ht="13.5" customHeight="1">
      <c r="A22" s="23" t="s">
        <v>13</v>
      </c>
      <c r="B22" s="158" t="s">
        <v>29</v>
      </c>
      <c r="C22" s="150">
        <f>IF(ISERROR('[61]Récolte_N'!$F$18)=TRUE,"",'[61]Récolte_N'!$F$18)</f>
        <v>136000</v>
      </c>
      <c r="D22" s="150">
        <f>IF(OR(C22="",C22=0),"",(E22/C22)*10)</f>
        <v>115.44117647058825</v>
      </c>
      <c r="E22" s="151">
        <f>IF(ISERROR('[61]Récolte_N'!$H$18)=TRUE,"",'[61]Récolte_N'!$H$18)</f>
        <v>1570000</v>
      </c>
      <c r="F22" s="160">
        <f t="shared" si="5"/>
        <v>1300000</v>
      </c>
      <c r="G22" s="222">
        <f>IF(ISERROR('[61]Récolte_N'!$I$18)=TRUE,"",'[61]Récolte_N'!$I$18)</f>
        <v>1540000</v>
      </c>
      <c r="H22" s="223">
        <f t="shared" si="6"/>
        <v>1235142.1</v>
      </c>
      <c r="I22" s="153">
        <f t="shared" si="4"/>
        <v>0.24682010272340316</v>
      </c>
      <c r="J22" s="154">
        <f t="shared" si="3"/>
        <v>30000</v>
      </c>
      <c r="K22" s="162">
        <f t="shared" si="7"/>
        <v>64857.89999999991</v>
      </c>
      <c r="L22" s="266">
        <f t="shared" si="9"/>
        <v>-0.5374503337295835</v>
      </c>
      <c r="M22" s="270">
        <f t="shared" si="8"/>
        <v>1005187.8999999999</v>
      </c>
      <c r="N22" s="126" t="s">
        <v>29</v>
      </c>
      <c r="O22" s="150">
        <f>IF(ISERROR('[11]Récolte_N'!$F$18)=TRUE,"",'[11]Récolte_N'!$F$18)</f>
        <v>131000</v>
      </c>
      <c r="P22" s="150">
        <f t="shared" si="1"/>
        <v>99.23664122137404</v>
      </c>
      <c r="Q22" s="151">
        <f>IF(ISERROR('[11]Récolte_N'!$H$18)=TRUE,"",'[11]Récolte_N'!$H$18)</f>
        <v>1300000</v>
      </c>
      <c r="R22" s="222">
        <f>'[21]MA'!$AI178</f>
        <v>1235142.1</v>
      </c>
      <c r="S22" s="263"/>
      <c r="T22" s="268"/>
      <c r="U22" s="269"/>
    </row>
    <row r="23" spans="1:21" ht="13.5" customHeight="1">
      <c r="A23" s="23" t="s">
        <v>13</v>
      </c>
      <c r="B23" s="158" t="s">
        <v>16</v>
      </c>
      <c r="C23" s="150">
        <f>IF(ISERROR('[62]Récolte_N'!$F$18)=TRUE,"",'[62]Récolte_N'!$F$18)</f>
        <v>89817</v>
      </c>
      <c r="D23" s="150">
        <f t="shared" si="0"/>
        <v>91.46909827760892</v>
      </c>
      <c r="E23" s="151">
        <f>IF(ISERROR('[62]Récolte_N'!$H$18)=TRUE,"",'[62]Récolte_N'!$H$18)</f>
        <v>821548</v>
      </c>
      <c r="F23" s="160">
        <f t="shared" si="5"/>
        <v>784589.8997610402</v>
      </c>
      <c r="G23" s="222">
        <f>IF(ISERROR('[62]Récolte_N'!$I$18)=TRUE,"",'[62]Récolte_N'!$I$18)</f>
        <v>700330</v>
      </c>
      <c r="H23" s="223">
        <f t="shared" si="6"/>
        <v>593598.1</v>
      </c>
      <c r="I23" s="153">
        <f t="shared" si="4"/>
        <v>0.17980498926799138</v>
      </c>
      <c r="J23" s="154">
        <f t="shared" si="3"/>
        <v>121218</v>
      </c>
      <c r="K23" s="162">
        <f t="shared" si="7"/>
        <v>190991.79976104025</v>
      </c>
      <c r="L23" s="266">
        <f t="shared" si="9"/>
        <v>-0.3653235366562223</v>
      </c>
      <c r="M23" s="270">
        <f t="shared" si="8"/>
        <v>1316731.9</v>
      </c>
      <c r="N23" s="126" t="s">
        <v>16</v>
      </c>
      <c r="O23" s="150">
        <f>IF(ISERROR('[12]Récolte_N'!$F$18)=TRUE,"",'[12]Récolte_N'!$F$18)</f>
        <v>95800</v>
      </c>
      <c r="P23" s="150">
        <f t="shared" si="1"/>
        <v>81.89873692703969</v>
      </c>
      <c r="Q23" s="151">
        <f>IF(ISERROR('[12]Récolte_N'!$H$18)=TRUE,"",'[12]Récolte_N'!$H$18)</f>
        <v>784589.8997610402</v>
      </c>
      <c r="R23" s="222">
        <f>'[21]MA'!$AI179</f>
        <v>593598.1</v>
      </c>
      <c r="S23" s="263">
        <f aca="true" t="shared" si="12" ref="S23:S28">E23-Q23</f>
        <v>36958.10023895977</v>
      </c>
      <c r="T23" s="268">
        <f aca="true" t="shared" si="13" ref="T23:U28">C23-O23</f>
        <v>-5983</v>
      </c>
      <c r="U23" s="269">
        <f t="shared" si="13"/>
        <v>9.570361350569229</v>
      </c>
    </row>
    <row r="24" spans="1:21" ht="13.5" customHeight="1">
      <c r="A24" s="23" t="s">
        <v>13</v>
      </c>
      <c r="B24" s="158" t="s">
        <v>17</v>
      </c>
      <c r="C24" s="150">
        <f>IF(ISERROR('[63]Récolte_N'!$F$18)=TRUE,"",'[63]Récolte_N'!$F$18)</f>
        <v>144700</v>
      </c>
      <c r="D24" s="150">
        <f t="shared" si="0"/>
        <v>96.95438838977195</v>
      </c>
      <c r="E24" s="151">
        <f>IF(ISERROR('[63]Récolte_N'!$H$18)=TRUE,"",'[63]Récolte_N'!$H$18)</f>
        <v>1402930</v>
      </c>
      <c r="F24" s="160">
        <f t="shared" si="5"/>
        <v>1300200</v>
      </c>
      <c r="G24" s="222">
        <f>IF(ISERROR('[63]Récolte_N'!$I$18)=TRUE,"",'[63]Récolte_N'!$I$18)</f>
        <v>1210000</v>
      </c>
      <c r="H24" s="223">
        <f t="shared" si="6"/>
        <v>1171441.9</v>
      </c>
      <c r="I24" s="153">
        <f t="shared" si="4"/>
        <v>0.032915076710163804</v>
      </c>
      <c r="J24" s="154">
        <f t="shared" si="3"/>
        <v>192930</v>
      </c>
      <c r="K24" s="162">
        <f t="shared" si="7"/>
        <v>128758.1000000001</v>
      </c>
      <c r="L24" s="266">
        <f t="shared" si="9"/>
        <v>0.4983911691769283</v>
      </c>
      <c r="M24" s="270">
        <f t="shared" si="8"/>
        <v>1508558.1</v>
      </c>
      <c r="N24" s="126" t="s">
        <v>17</v>
      </c>
      <c r="O24" s="150">
        <f>IF(ISERROR('[13]Récolte_N'!$F$18)=TRUE,"",'[13]Récolte_N'!$F$18)</f>
        <v>168845</v>
      </c>
      <c r="P24" s="150">
        <f t="shared" si="1"/>
        <v>77.00553762326395</v>
      </c>
      <c r="Q24" s="151">
        <f>IF(ISERROR('[13]Récolte_N'!$H$18)=TRUE,"",'[13]Récolte_N'!$H$18)</f>
        <v>1300200</v>
      </c>
      <c r="R24" s="222">
        <f>'[21]MA'!$AI180</f>
        <v>1171441.9</v>
      </c>
      <c r="S24" s="263">
        <f t="shared" si="12"/>
        <v>102730</v>
      </c>
      <c r="T24" s="268">
        <f t="shared" si="13"/>
        <v>-24145</v>
      </c>
      <c r="U24" s="269">
        <f t="shared" si="13"/>
        <v>19.948850766508002</v>
      </c>
    </row>
    <row r="25" spans="1:21" ht="13.5" customHeight="1">
      <c r="A25" s="23" t="s">
        <v>13</v>
      </c>
      <c r="B25" s="158" t="s">
        <v>18</v>
      </c>
      <c r="C25" s="150">
        <f>IF(ISERROR('[64]Récolte_N'!$F$18)=TRUE,"",'[64]Récolte_N'!$F$18)</f>
        <v>164300</v>
      </c>
      <c r="D25" s="150">
        <f t="shared" si="0"/>
        <v>103.46926354230067</v>
      </c>
      <c r="E25" s="151">
        <f>IF(ISERROR('[64]Récolte_N'!$H$18)=TRUE,"",'[64]Récolte_N'!$H$18)</f>
        <v>1700000</v>
      </c>
      <c r="F25" s="160">
        <f t="shared" si="5"/>
        <v>1596500</v>
      </c>
      <c r="G25" s="222">
        <f>IF(ISERROR('[64]Récolte_N'!$I$18)=TRUE,"",'[64]Récolte_N'!$I$18)</f>
        <v>1470000</v>
      </c>
      <c r="H25" s="223">
        <f t="shared" si="6"/>
        <v>1252544.4</v>
      </c>
      <c r="I25" s="153">
        <f t="shared" si="4"/>
        <v>0.173611091151739</v>
      </c>
      <c r="J25" s="154">
        <f t="shared" si="3"/>
        <v>230000</v>
      </c>
      <c r="K25" s="162">
        <f t="shared" si="7"/>
        <v>343955.6000000001</v>
      </c>
      <c r="L25" s="266">
        <f t="shared" si="9"/>
        <v>-0.3313090410506474</v>
      </c>
      <c r="M25" s="270">
        <f t="shared" si="8"/>
        <v>617455.6000000001</v>
      </c>
      <c r="N25" s="126" t="s">
        <v>18</v>
      </c>
      <c r="O25" s="150">
        <f>IF(ISERROR('[14]Récolte_N'!$F$18)=TRUE,"",'[14]Récolte_N'!$F$18)</f>
        <v>168500</v>
      </c>
      <c r="P25" s="150">
        <f t="shared" si="1"/>
        <v>94.74777448071217</v>
      </c>
      <c r="Q25" s="151">
        <f>IF(ISERROR('[14]Récolte_N'!$H$18)=TRUE,"",'[14]Récolte_N'!$H$18)</f>
        <v>1596500</v>
      </c>
      <c r="R25" s="222">
        <f>'[21]MA'!$AI181</f>
        <v>1252544.4</v>
      </c>
      <c r="S25" s="263">
        <f t="shared" si="12"/>
        <v>103500</v>
      </c>
      <c r="T25" s="268">
        <f t="shared" si="13"/>
        <v>-4200</v>
      </c>
      <c r="U25" s="269">
        <f t="shared" si="13"/>
        <v>8.7214890615885</v>
      </c>
    </row>
    <row r="26" spans="1:21" ht="13.5" customHeight="1">
      <c r="A26" s="23" t="s">
        <v>13</v>
      </c>
      <c r="B26" s="158" t="s">
        <v>19</v>
      </c>
      <c r="C26" s="150">
        <f>IF(ISERROR('[65]Récolte_N'!$F$18)=TRUE,"",'[65]Récolte_N'!$F$18)</f>
        <v>43170</v>
      </c>
      <c r="D26" s="150">
        <f t="shared" si="0"/>
        <v>108</v>
      </c>
      <c r="E26" s="151">
        <f>IF(ISERROR('[65]Récolte_N'!$H$18)=TRUE,"",'[65]Récolte_N'!$H$18)</f>
        <v>466236</v>
      </c>
      <c r="F26" s="160">
        <f t="shared" si="5"/>
        <v>490820</v>
      </c>
      <c r="G26" s="222">
        <f>IF(ISERROR('[65]Récolte_N'!$I$18)=TRUE,"",'[65]Récolte_N'!$I$18)</f>
        <v>400000</v>
      </c>
      <c r="H26" s="223">
        <f t="shared" si="6"/>
        <v>408193.2</v>
      </c>
      <c r="I26" s="153">
        <f t="shared" si="4"/>
        <v>-0.020071867929206122</v>
      </c>
      <c r="J26" s="154">
        <f t="shared" si="3"/>
        <v>66236</v>
      </c>
      <c r="K26" s="162">
        <f t="shared" si="7"/>
        <v>82626.79999999999</v>
      </c>
      <c r="L26" s="266">
        <f t="shared" si="9"/>
        <v>-0.1983714726940895</v>
      </c>
      <c r="M26" s="270">
        <f t="shared" si="8"/>
        <v>2011806.8</v>
      </c>
      <c r="N26" s="126" t="s">
        <v>19</v>
      </c>
      <c r="O26" s="150">
        <f>IF(ISERROR('[15]Récolte_N'!$F$18)=TRUE,"",'[15]Récolte_N'!$F$18)</f>
        <v>50600</v>
      </c>
      <c r="P26" s="150">
        <f t="shared" si="1"/>
        <v>97</v>
      </c>
      <c r="Q26" s="151">
        <f>IF(ISERROR('[15]Récolte_N'!$H$18)=TRUE,"",'[15]Récolte_N'!$H$18)</f>
        <v>490820</v>
      </c>
      <c r="R26" s="222">
        <f>'[21]MA'!$AI182</f>
        <v>408193.2</v>
      </c>
      <c r="S26" s="263">
        <f t="shared" si="12"/>
        <v>-24584</v>
      </c>
      <c r="T26" s="268">
        <f t="shared" si="13"/>
        <v>-7430</v>
      </c>
      <c r="U26" s="269">
        <f t="shared" si="13"/>
        <v>11</v>
      </c>
    </row>
    <row r="27" spans="1:21" ht="13.5" customHeight="1">
      <c r="A27" s="23" t="s">
        <v>13</v>
      </c>
      <c r="B27" s="158" t="s">
        <v>20</v>
      </c>
      <c r="C27" s="150">
        <f>IF(ISERROR('[66]Récolte_N'!$F$18)=TRUE,"",'[66]Récolte_N'!$F$18)</f>
        <v>210460</v>
      </c>
      <c r="D27" s="150">
        <f>IF(OR(C27="",C27=0),"",(E27/C27)*10)</f>
        <v>102.40064620355412</v>
      </c>
      <c r="E27" s="151">
        <f>IF(ISERROR('[66]Récolte_N'!$H$18)=TRUE,"",'[66]Récolte_N'!$H$18)</f>
        <v>2155124</v>
      </c>
      <c r="F27" s="160">
        <f t="shared" si="5"/>
        <v>1661179</v>
      </c>
      <c r="G27" s="222">
        <f>IF(ISERROR('[66]Récolte_N'!$I$18)=TRUE,"",'[66]Récolte_N'!$I$18)</f>
        <v>2020000</v>
      </c>
      <c r="H27" s="223">
        <f t="shared" si="6"/>
        <v>1453931.3</v>
      </c>
      <c r="I27" s="153">
        <f t="shared" si="4"/>
        <v>0.3893366213382985</v>
      </c>
      <c r="J27" s="154">
        <f t="shared" si="3"/>
        <v>135124</v>
      </c>
      <c r="K27" s="162">
        <f t="shared" si="7"/>
        <v>207247.69999999995</v>
      </c>
      <c r="L27" s="266">
        <f t="shared" si="9"/>
        <v>-0.34800723964608515</v>
      </c>
      <c r="M27" s="270">
        <f t="shared" si="8"/>
        <v>629068.7</v>
      </c>
      <c r="N27" s="126" t="s">
        <v>20</v>
      </c>
      <c r="O27" s="150">
        <f>IF(ISERROR('[16]Récolte_N'!$F$18)=TRUE,"",'[16]Récolte_N'!$F$18)</f>
        <v>202850</v>
      </c>
      <c r="P27" s="150">
        <f t="shared" si="1"/>
        <v>81.89198915454769</v>
      </c>
      <c r="Q27" s="151">
        <f>IF(ISERROR('[16]Récolte_N'!$H$18)=TRUE,"",'[16]Récolte_N'!$H$18)</f>
        <v>1661179</v>
      </c>
      <c r="R27" s="222">
        <f>'[21]MA'!$AI183</f>
        <v>1453931.3</v>
      </c>
      <c r="S27" s="263">
        <f t="shared" si="12"/>
        <v>493945</v>
      </c>
      <c r="T27" s="268">
        <f t="shared" si="13"/>
        <v>7610</v>
      </c>
      <c r="U27" s="269">
        <f t="shared" si="13"/>
        <v>20.50865704900643</v>
      </c>
    </row>
    <row r="28" spans="1:21" ht="13.5" customHeight="1">
      <c r="A28" s="23" t="s">
        <v>13</v>
      </c>
      <c r="B28" s="158" t="s">
        <v>21</v>
      </c>
      <c r="C28" s="150">
        <f>IF(ISERROR('[67]Récolte_N'!$F$18)=TRUE,"",'[67]Récolte_N'!$F$18)</f>
        <v>10139</v>
      </c>
      <c r="D28" s="150">
        <f t="shared" si="0"/>
        <v>88.98000000000002</v>
      </c>
      <c r="E28" s="151">
        <f>IF(ISERROR('[67]Récolte_N'!$H$18)=TRUE,"",'[67]Récolte_N'!$H$18)</f>
        <v>90216.82200000001</v>
      </c>
      <c r="F28" s="160">
        <f t="shared" si="5"/>
        <v>88200</v>
      </c>
      <c r="G28" s="222">
        <f>IF(ISERROR('[67]Récolte_N'!$I$18)=TRUE,"",'[67]Récolte_N'!$I$18)</f>
        <v>63000</v>
      </c>
      <c r="H28" s="223">
        <f t="shared" si="6"/>
        <v>72141.1</v>
      </c>
      <c r="I28" s="153">
        <f t="shared" si="4"/>
        <v>-0.12671140306981743</v>
      </c>
      <c r="J28" s="154">
        <f t="shared" si="3"/>
        <v>27216.822000000015</v>
      </c>
      <c r="K28" s="162">
        <f t="shared" si="7"/>
        <v>16058.899999999994</v>
      </c>
      <c r="L28" s="266">
        <f t="shared" si="9"/>
        <v>0.6948123470474332</v>
      </c>
      <c r="M28" s="270">
        <f t="shared" si="8"/>
        <v>113858.9</v>
      </c>
      <c r="N28" s="126" t="s">
        <v>21</v>
      </c>
      <c r="O28" s="150">
        <f>IF(ISERROR('[17]Récolte_N'!$F$18)=TRUE,"",'[17]Récolte_N'!$F$18)</f>
        <v>12600</v>
      </c>
      <c r="P28" s="150">
        <f t="shared" si="1"/>
        <v>70</v>
      </c>
      <c r="Q28" s="151">
        <f>IF(ISERROR('[17]Récolte_N'!$H$18)=TRUE,"",'[17]Récolte_N'!$H$18)</f>
        <v>88200</v>
      </c>
      <c r="R28" s="222">
        <f>'[21]MA'!$AI184</f>
        <v>72141.1</v>
      </c>
      <c r="S28" s="263">
        <f t="shared" si="12"/>
        <v>2016.8220000000147</v>
      </c>
      <c r="T28" s="268">
        <f t="shared" si="13"/>
        <v>-2461</v>
      </c>
      <c r="U28" s="269">
        <f t="shared" si="13"/>
        <v>18.980000000000018</v>
      </c>
    </row>
    <row r="29" spans="2:21" ht="12.75">
      <c r="B29" s="158" t="s">
        <v>30</v>
      </c>
      <c r="C29" s="150">
        <f>IF(ISERROR('[68]Récolte_N'!$F$18)=TRUE,"",'[68]Récolte_N'!$F$18)</f>
        <v>16100</v>
      </c>
      <c r="D29" s="150">
        <f t="shared" si="0"/>
        <v>93.16770186335404</v>
      </c>
      <c r="E29" s="151">
        <f>IF(ISERROR('[68]Récolte_N'!$H$18)=TRUE,"",'[68]Récolte_N'!$H$18)</f>
        <v>150000</v>
      </c>
      <c r="F29" s="160">
        <f t="shared" si="5"/>
        <v>195500</v>
      </c>
      <c r="G29" s="222">
        <f>IF(ISERROR('[68]Récolte_N'!$I$18)=TRUE,"",'[68]Récolte_N'!$I$18)</f>
        <v>123000</v>
      </c>
      <c r="H29" s="223">
        <f t="shared" si="6"/>
        <v>135396.6</v>
      </c>
      <c r="I29" s="153">
        <f t="shared" si="4"/>
        <v>-0.09155769051807805</v>
      </c>
      <c r="J29" s="154">
        <f t="shared" si="3"/>
        <v>27000</v>
      </c>
      <c r="K29" s="162">
        <f t="shared" si="7"/>
        <v>60103.399999999994</v>
      </c>
      <c r="L29" s="266">
        <f t="shared" si="9"/>
        <v>-0.5507741658541779</v>
      </c>
      <c r="M29" s="270">
        <f t="shared" si="8"/>
        <v>1287603.4</v>
      </c>
      <c r="N29" s="126" t="s">
        <v>30</v>
      </c>
      <c r="O29" s="150">
        <f>IF(ISERROR('[18]Récolte_N'!$F$18)=TRUE,"",'[18]Récolte_N'!$F$18)</f>
        <v>23000</v>
      </c>
      <c r="P29" s="150">
        <f t="shared" si="1"/>
        <v>85</v>
      </c>
      <c r="Q29" s="151">
        <f>IF(ISERROR('[18]Récolte_N'!$H$18)=TRUE,"",'[18]Récolte_N'!$H$18)</f>
        <v>195500</v>
      </c>
      <c r="R29" s="222">
        <f>'[21]MA'!$AI185</f>
        <v>135396.6</v>
      </c>
      <c r="S29" s="263"/>
      <c r="T29" s="268"/>
      <c r="U29" s="269"/>
    </row>
    <row r="30" spans="2:22" ht="12.75">
      <c r="B30" s="158" t="s">
        <v>22</v>
      </c>
      <c r="C30" s="150">
        <f>IF(ISERROR('[69]Récolte_N'!$F$18)=TRUE,"",'[69]Récolte_N'!$F$18)</f>
        <v>175729</v>
      </c>
      <c r="D30" s="150">
        <f t="shared" si="0"/>
        <v>95.88127173090383</v>
      </c>
      <c r="E30" s="151">
        <f>IF(ISERROR('[69]Récolte_N'!$H$18)=TRUE,"",'[69]Récolte_N'!$H$18)</f>
        <v>1684912</v>
      </c>
      <c r="F30" s="160">
        <f t="shared" si="5"/>
        <v>1344154</v>
      </c>
      <c r="G30" s="222">
        <f>IF(ISERROR('[69]Récolte_N'!$I$18)=TRUE,"",'[69]Récolte_N'!$I$18)</f>
        <v>1300000</v>
      </c>
      <c r="H30" s="223">
        <f t="shared" si="6"/>
        <v>1079294.4</v>
      </c>
      <c r="I30" s="153">
        <f t="shared" si="4"/>
        <v>0.20449063758692732</v>
      </c>
      <c r="J30" s="154">
        <f t="shared" si="3"/>
        <v>384912</v>
      </c>
      <c r="K30" s="162">
        <f>Q30-H30</f>
        <v>264859.6000000001</v>
      </c>
      <c r="L30" s="266">
        <f t="shared" si="9"/>
        <v>0.45326807108369827</v>
      </c>
      <c r="M30" s="270">
        <f t="shared" si="8"/>
        <v>234705.6000000001</v>
      </c>
      <c r="N30" s="126" t="s">
        <v>22</v>
      </c>
      <c r="O30" s="150">
        <f>IF(ISERROR('[19]Récolte_N'!$F$18)=TRUE,"",'[19]Récolte_N'!$F$18)</f>
        <v>173721</v>
      </c>
      <c r="P30" s="150">
        <f t="shared" si="1"/>
        <v>77.37429556587863</v>
      </c>
      <c r="Q30" s="151">
        <f>IF(ISERROR('[19]Récolte_N'!$H$18)=TRUE,"",'[19]Récolte_N'!$H$18)</f>
        <v>1344154</v>
      </c>
      <c r="R30" s="222">
        <f>'[21]MA'!$AI186</f>
        <v>1079294.4</v>
      </c>
      <c r="S30" s="263">
        <f>E30-Q30</f>
        <v>340758</v>
      </c>
      <c r="T30" s="268">
        <f>C30-O30</f>
        <v>2008</v>
      </c>
      <c r="U30" s="269">
        <f>D30-P30</f>
        <v>18.506976165025208</v>
      </c>
      <c r="V30" s="23">
        <f>R30/Q30</f>
        <v>0.8029544233770832</v>
      </c>
    </row>
    <row r="31" spans="2:22" ht="12.75">
      <c r="B31" s="158" t="s">
        <v>23</v>
      </c>
      <c r="C31" s="150">
        <f>IF(ISERROR('[70]Récolte_N'!$F$18)=TRUE,"",'[70]Récolte_N'!$F$18)</f>
        <v>5000</v>
      </c>
      <c r="D31" s="150">
        <f t="shared" si="0"/>
        <v>63</v>
      </c>
      <c r="E31" s="151">
        <f>IF(ISERROR('[70]Récolte_N'!$H$18)=TRUE,"",'[70]Récolte_N'!$H$18)</f>
        <v>31500</v>
      </c>
      <c r="F31" s="151">
        <f>Q31</f>
        <v>23900</v>
      </c>
      <c r="G31" s="222">
        <f>IF(ISERROR('[70]Récolte_N'!$I$18)=TRUE,"",'[70]Récolte_N'!$I$18)</f>
        <v>14000</v>
      </c>
      <c r="H31" s="222">
        <f>R31</f>
        <v>16977.7</v>
      </c>
      <c r="I31" s="153">
        <f t="shared" si="4"/>
        <v>-0.17538889248838185</v>
      </c>
      <c r="J31" s="154">
        <f t="shared" si="3"/>
        <v>17500</v>
      </c>
      <c r="K31" s="155">
        <f>Q31-H31</f>
        <v>6922.299999999999</v>
      </c>
      <c r="L31" s="266">
        <f t="shared" si="9"/>
        <v>1.5280614824552536</v>
      </c>
      <c r="M31" s="267">
        <f>G31-H31</f>
        <v>-2977.7000000000007</v>
      </c>
      <c r="N31" s="126" t="s">
        <v>23</v>
      </c>
      <c r="O31" s="150">
        <f>IF(ISERROR('[20]Récolte_N'!$F$18)=TRUE,"",'[20]Récolte_N'!$F$18)</f>
        <v>4800</v>
      </c>
      <c r="P31" s="150">
        <f t="shared" si="1"/>
        <v>49.79166666666667</v>
      </c>
      <c r="Q31" s="151">
        <f>IF(ISERROR('[20]Récolte_N'!$H$18)=TRUE,"",'[20]Récolte_N'!$H$18)</f>
        <v>23900</v>
      </c>
      <c r="R31" s="222">
        <f>'[21]MA'!$AI187</f>
        <v>16977.7</v>
      </c>
      <c r="S31" s="263">
        <f>E31-Q31</f>
        <v>7600</v>
      </c>
      <c r="T31" s="268">
        <f>C31-O31</f>
        <v>200</v>
      </c>
      <c r="U31" s="269">
        <f>D31-P31</f>
        <v>13.208333333333329</v>
      </c>
      <c r="V31" s="23">
        <f>R31/Q31</f>
        <v>0.7103640167364017</v>
      </c>
    </row>
    <row r="32" spans="2:21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L32" s="29"/>
      <c r="M32" s="271"/>
      <c r="N32" s="126"/>
      <c r="O32" s="170"/>
      <c r="P32" s="170"/>
      <c r="Q32" s="170"/>
      <c r="R32" s="272"/>
      <c r="S32" s="273"/>
      <c r="T32" s="260"/>
      <c r="U32" s="260"/>
    </row>
    <row r="33" spans="2:21" ht="15.75" thickBot="1">
      <c r="B33" s="171" t="s">
        <v>24</v>
      </c>
      <c r="C33" s="172">
        <f>IF(SUM(C12:C31)=0,"",SUM(C12:C31))</f>
        <v>1749220</v>
      </c>
      <c r="D33" s="172">
        <f>IF(OR(C33="",C33=0),"",(E33/C33)*10)</f>
        <v>101.70096855741417</v>
      </c>
      <c r="E33" s="172">
        <f>IF(SUM(E12:E31)=0,"",SUM(E12:E31))</f>
        <v>17789736.822</v>
      </c>
      <c r="F33" s="173">
        <f>IF(SUM(F12:F31)=0,"",SUM(F12:F31))</f>
        <v>14481049.89976104</v>
      </c>
      <c r="G33" s="174">
        <f>IF(SUM(G12:G31)=0,"",SUM(G12:G31))</f>
        <v>15974280</v>
      </c>
      <c r="H33" s="175">
        <f>IF(SUM(H12:H31)=0,"",SUM(H12:H31))</f>
        <v>12469803.399999999</v>
      </c>
      <c r="I33" s="176">
        <f>IF(OR(G33=0,G33=""),"",(G33/H33)-1)</f>
        <v>0.2810370370394133</v>
      </c>
      <c r="J33" s="177">
        <f>SUM(J12:J31)</f>
        <v>1815456.822</v>
      </c>
      <c r="K33" s="178">
        <f>SUM(K12:K31)</f>
        <v>2011246.4997610403</v>
      </c>
      <c r="L33" s="274">
        <f>J33/K33-1</f>
        <v>-0.09734742995664758</v>
      </c>
      <c r="M33" s="275">
        <f>G33-H33</f>
        <v>3504476.6000000015</v>
      </c>
      <c r="N33" s="179" t="s">
        <v>24</v>
      </c>
      <c r="O33" s="276">
        <f>IF(SUM(O12:O31)=0,"",SUM(O12:O31))</f>
        <v>1762791</v>
      </c>
      <c r="P33" s="276">
        <f>IF(OR(O33="",O33=0),"",(Q33/O33)*10)</f>
        <v>82.14842201804433</v>
      </c>
      <c r="Q33" s="277">
        <f>IF(SUM(Q12:Q31)=0,"",SUM(Q12:Q31))</f>
        <v>14481049.89976104</v>
      </c>
      <c r="R33" s="278">
        <f>IF(SUM(R12:R31)=0,"",SUM(R12:R31))</f>
        <v>12469803.399999999</v>
      </c>
      <c r="S33" s="279">
        <f>E33-Q33</f>
        <v>3308686.922238961</v>
      </c>
      <c r="T33" s="280">
        <f>C33-O33</f>
        <v>-13571</v>
      </c>
      <c r="U33" s="281">
        <f>D33-P33</f>
        <v>19.552546539369843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5">
      <c r="B35" s="188" t="s">
        <v>45</v>
      </c>
      <c r="C35" s="189">
        <f>O33</f>
        <v>1762791</v>
      </c>
      <c r="D35" s="282">
        <f>IF(OR(C35="",C35=0),"",(E35/C35)*10)</f>
        <v>82.14842201804433</v>
      </c>
      <c r="E35" s="189">
        <f>Q33</f>
        <v>14481049.89976104</v>
      </c>
      <c r="G35" s="189">
        <f>R33</f>
        <v>12469803.399999999</v>
      </c>
      <c r="H35" s="185"/>
      <c r="I35" s="184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4"/>
      <c r="J36" s="187"/>
    </row>
    <row r="37" spans="2:10" ht="12">
      <c r="B37" s="188" t="s">
        <v>25</v>
      </c>
      <c r="C37" s="192">
        <f>IF(OR(C33="",C33=0),"",(C33/C35)-1)</f>
        <v>-0.007698587070163132</v>
      </c>
      <c r="D37" s="192">
        <f>IF(OR(D33="",D33=0),"",(D33/D35)-1)</f>
        <v>0.2380148767200303</v>
      </c>
      <c r="E37" s="192">
        <f>IF(OR(E33="",E33=0),"",(E33/E35)-1)</f>
        <v>0.2284839113974435</v>
      </c>
      <c r="G37" s="192">
        <f>IF(OR(G33="",G33=0),"",(G33/G35)-1)</f>
        <v>0.2810370370394133</v>
      </c>
      <c r="H37" s="185"/>
      <c r="I37" s="186"/>
      <c r="J37" s="187"/>
    </row>
    <row r="38" ht="11.25" thickBot="1"/>
    <row r="39" spans="2:10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  <c r="I39" s="29"/>
      <c r="J39" s="29"/>
    </row>
    <row r="40" spans="2:10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  <c r="I40" s="29"/>
      <c r="J40" s="29"/>
    </row>
    <row r="41" spans="2:10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  <c r="I41" s="29"/>
      <c r="J41" s="29"/>
    </row>
    <row r="42" spans="2:10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  <c r="I42" s="29"/>
      <c r="J42" s="29"/>
    </row>
    <row r="43" spans="2:10" ht="12">
      <c r="B43" s="118" t="s">
        <v>8</v>
      </c>
      <c r="C43" s="81">
        <f>'[22]MA'!$AI168</f>
        <v>2769196.1</v>
      </c>
      <c r="D43" s="53">
        <f>'[21]MA'!$AE168</f>
        <v>1739745.1</v>
      </c>
      <c r="E43" s="212">
        <f>IF(OR(G12="",G12=0),"",C43/G12)</f>
        <v>0.8839223390842205</v>
      </c>
      <c r="F43" s="71">
        <f>IF(OR(H12="",H12=0),"",D43/H12)</f>
        <v>0.8607584521671509</v>
      </c>
      <c r="G43" s="213">
        <f aca="true" t="shared" si="14" ref="G43:G64">IF(OR(E43="",E43=0),"",(E43-F43)*100)</f>
        <v>2.316388691706961</v>
      </c>
      <c r="H43" s="185">
        <f>IF(E12="","",(G12/E12))</f>
        <v>0.9239946321393284</v>
      </c>
      <c r="I43" s="29"/>
      <c r="J43" s="29"/>
    </row>
    <row r="44" spans="2:10" ht="12">
      <c r="B44" s="118" t="s">
        <v>31</v>
      </c>
      <c r="C44" s="53">
        <f>'[22]MA'!$AI169</f>
        <v>398947.9</v>
      </c>
      <c r="D44" s="53">
        <f>'[21]MA'!$AE169</f>
        <v>278345.4</v>
      </c>
      <c r="E44" s="71">
        <f>IF(OR(G13="",G13=0),"",C44/G13)</f>
        <v>0.8672780434782609</v>
      </c>
      <c r="F44" s="71">
        <f>IF(OR(H13="",H13=0),"",D44/H13)</f>
        <v>0.7966382369776761</v>
      </c>
      <c r="G44" s="213">
        <f t="shared" si="14"/>
        <v>7.063980650058477</v>
      </c>
      <c r="H44" s="185">
        <f>IF(E13="","",(G13/E13))</f>
        <v>0.7755859045692126</v>
      </c>
      <c r="I44" s="29"/>
      <c r="J44" s="29"/>
    </row>
    <row r="45" spans="2:10" ht="12">
      <c r="B45" s="118" t="s">
        <v>9</v>
      </c>
      <c r="C45" s="53">
        <f>'[22]MA'!$AI170</f>
        <v>494762.3</v>
      </c>
      <c r="D45" s="53">
        <f>'[21]MA'!$AE170</f>
        <v>313678</v>
      </c>
      <c r="E45" s="71">
        <f aca="true" t="shared" si="15" ref="E45:F62">IF(OR(G14="",G14=0),"",C45/G14)</f>
        <v>0.8530384482758621</v>
      </c>
      <c r="F45" s="71">
        <f t="shared" si="15"/>
        <v>0.8494232750718621</v>
      </c>
      <c r="G45" s="213">
        <f t="shared" si="14"/>
        <v>0.3615173203999955</v>
      </c>
      <c r="H45" s="185">
        <f>IF(E14="","",(G14/E14))</f>
        <v>0.9335565284573784</v>
      </c>
      <c r="I45" s="29"/>
      <c r="J45" s="29"/>
    </row>
    <row r="46" spans="2:10" ht="12">
      <c r="B46" s="118" t="s">
        <v>28</v>
      </c>
      <c r="C46" s="53">
        <f>'[22]MA'!$AI171</f>
        <v>271781.8</v>
      </c>
      <c r="D46" s="53">
        <f>'[21]MA'!$AE171</f>
        <v>193539</v>
      </c>
      <c r="E46" s="71">
        <f t="shared" si="15"/>
        <v>0.8910878688524589</v>
      </c>
      <c r="F46" s="71">
        <f t="shared" si="15"/>
        <v>0.899780888227891</v>
      </c>
      <c r="G46" s="213">
        <f t="shared" si="14"/>
        <v>-0.8693019375432098</v>
      </c>
      <c r="H46" s="185">
        <f>IF(E15="","",(G15/E15))</f>
        <v>0.8802308802308803</v>
      </c>
      <c r="I46" s="29"/>
      <c r="J46" s="29"/>
    </row>
    <row r="47" spans="2:10" ht="12">
      <c r="B47" s="118" t="s">
        <v>10</v>
      </c>
      <c r="C47" s="53">
        <f>'[22]MA'!$AI172</f>
        <v>115263</v>
      </c>
      <c r="D47" s="53">
        <f>'[21]MA'!$AE172</f>
        <v>127401.9</v>
      </c>
      <c r="E47" s="71">
        <f t="shared" si="15"/>
        <v>0.6216990291262136</v>
      </c>
      <c r="F47" s="71">
        <f t="shared" si="15"/>
        <v>0.7106681184756451</v>
      </c>
      <c r="G47" s="213">
        <f t="shared" si="14"/>
        <v>-8.89690893494316</v>
      </c>
      <c r="H47" s="185">
        <f aca="true" t="shared" si="16" ref="H47:H62">IF(E16="","",(G16/E16))</f>
        <v>1</v>
      </c>
      <c r="I47" s="29"/>
      <c r="J47" s="29"/>
    </row>
    <row r="48" spans="2:10" ht="12">
      <c r="B48" s="118" t="s">
        <v>11</v>
      </c>
      <c r="C48" s="53">
        <f>'[22]MA'!$AI173</f>
        <v>353278.3</v>
      </c>
      <c r="D48" s="53">
        <f>'[21]MA'!$AE173</f>
        <v>388463.9</v>
      </c>
      <c r="E48" s="71">
        <f t="shared" si="15"/>
        <v>0.8701435960591133</v>
      </c>
      <c r="F48" s="71">
        <f t="shared" si="15"/>
        <v>0.8767367376449318</v>
      </c>
      <c r="G48" s="213">
        <f t="shared" si="14"/>
        <v>-0.6593141585818474</v>
      </c>
      <c r="H48" s="185">
        <f t="shared" si="16"/>
        <v>0.9485981308411215</v>
      </c>
      <c r="I48" s="29"/>
      <c r="J48" s="29"/>
    </row>
    <row r="49" spans="2:10" ht="12">
      <c r="B49" s="118" t="s">
        <v>12</v>
      </c>
      <c r="C49" s="53">
        <f>'[22]MA'!$AI174</f>
        <v>1238123</v>
      </c>
      <c r="D49" s="53">
        <f>'[21]MA'!$AE174</f>
        <v>883642.5</v>
      </c>
      <c r="E49" s="71">
        <f>IF(OR(G18="",G18=0),"",C49/G18)</f>
        <v>0.9524023076923077</v>
      </c>
      <c r="F49" s="71">
        <f>IF(OR(H18="",H18=0),"",D49/H18)</f>
        <v>0.9197159675662714</v>
      </c>
      <c r="G49" s="213">
        <f t="shared" si="14"/>
        <v>3.268634012603633</v>
      </c>
      <c r="H49" s="185">
        <f t="shared" si="16"/>
        <v>0.9553203997648442</v>
      </c>
      <c r="I49" s="29"/>
      <c r="J49" s="29"/>
    </row>
    <row r="50" spans="2:10" ht="12">
      <c r="B50" s="118" t="s">
        <v>14</v>
      </c>
      <c r="C50" s="53">
        <f>'[22]MA'!$AI175</f>
        <v>30106.7</v>
      </c>
      <c r="D50" s="53">
        <f>'[21]MA'!$AE175</f>
        <v>26553</v>
      </c>
      <c r="E50" s="71">
        <f t="shared" si="15"/>
        <v>0.9497381703470031</v>
      </c>
      <c r="F50" s="71">
        <f t="shared" si="15"/>
        <v>0.8443945532369571</v>
      </c>
      <c r="G50" s="213">
        <f t="shared" si="14"/>
        <v>10.534361711004603</v>
      </c>
      <c r="H50" s="185">
        <f t="shared" si="16"/>
        <v>0.7458823529411764</v>
      </c>
      <c r="I50" s="29"/>
      <c r="J50" s="29"/>
    </row>
    <row r="51" spans="2:10" ht="12">
      <c r="B51" s="118" t="s">
        <v>27</v>
      </c>
      <c r="C51" s="53">
        <f>'[22]MA'!$AI176</f>
        <v>498757.4</v>
      </c>
      <c r="D51" s="53">
        <f>'[21]MA'!$AE176</f>
        <v>331915.5</v>
      </c>
      <c r="E51" s="71">
        <f t="shared" si="15"/>
        <v>0.9628521235521236</v>
      </c>
      <c r="F51" s="71">
        <f t="shared" si="15"/>
        <v>0.9501904729460283</v>
      </c>
      <c r="G51" s="213">
        <f t="shared" si="14"/>
        <v>1.2661650606095254</v>
      </c>
      <c r="H51" s="185">
        <f t="shared" si="16"/>
        <v>0.9789469705559966</v>
      </c>
      <c r="I51" s="29"/>
      <c r="J51" s="29"/>
    </row>
    <row r="52" spans="2:10" ht="12">
      <c r="B52" s="118" t="s">
        <v>15</v>
      </c>
      <c r="C52" s="53">
        <f>'[22]MA'!$AI177</f>
        <v>196474.6</v>
      </c>
      <c r="D52" s="53">
        <f>'[21]MA'!$AE177</f>
        <v>119013.4</v>
      </c>
      <c r="E52" s="71">
        <f t="shared" si="15"/>
        <v>0.9138353488372093</v>
      </c>
      <c r="F52" s="71">
        <f t="shared" si="15"/>
        <v>0.8995851036409441</v>
      </c>
      <c r="G52" s="213">
        <f t="shared" si="14"/>
        <v>1.4250245196265166</v>
      </c>
      <c r="H52" s="185">
        <f t="shared" si="16"/>
        <v>0.9772727272727273</v>
      </c>
      <c r="I52" s="29"/>
      <c r="J52" s="29"/>
    </row>
    <row r="53" spans="2:10" ht="12">
      <c r="B53" s="118" t="s">
        <v>29</v>
      </c>
      <c r="C53" s="53">
        <f>'[22]MA'!$AI178</f>
        <v>1234122.5</v>
      </c>
      <c r="D53" s="53">
        <f>'[21]MA'!$AE178</f>
        <v>979590.1</v>
      </c>
      <c r="E53" s="71">
        <f t="shared" si="15"/>
        <v>0.8013782467532468</v>
      </c>
      <c r="F53" s="71">
        <f t="shared" si="15"/>
        <v>0.7930991098109278</v>
      </c>
      <c r="G53" s="213">
        <f t="shared" si="14"/>
        <v>0.8279136942318965</v>
      </c>
      <c r="H53" s="185">
        <f t="shared" si="16"/>
        <v>0.9808917197452229</v>
      </c>
      <c r="I53" s="29"/>
      <c r="J53" s="29"/>
    </row>
    <row r="54" spans="2:10" ht="12">
      <c r="B54" s="118" t="s">
        <v>16</v>
      </c>
      <c r="C54" s="53">
        <f>'[22]MA'!$AI179</f>
        <v>691100.3</v>
      </c>
      <c r="D54" s="53">
        <f>'[21]MA'!$AE179</f>
        <v>564847.3</v>
      </c>
      <c r="E54" s="71">
        <f t="shared" si="15"/>
        <v>0.9868209272771409</v>
      </c>
      <c r="F54" s="71">
        <f t="shared" si="15"/>
        <v>0.9515652088509045</v>
      </c>
      <c r="G54" s="213">
        <f t="shared" si="14"/>
        <v>3.5255718426236426</v>
      </c>
      <c r="H54" s="185">
        <f t="shared" si="16"/>
        <v>0.8524517131074508</v>
      </c>
      <c r="I54" s="29"/>
      <c r="J54" s="29"/>
    </row>
    <row r="55" spans="2:10" ht="12">
      <c r="B55" s="118" t="s">
        <v>17</v>
      </c>
      <c r="C55" s="53">
        <f>'[22]MA'!$AI180</f>
        <v>1032481.3</v>
      </c>
      <c r="D55" s="53">
        <f>'[21]MA'!$AE180</f>
        <v>969956.4</v>
      </c>
      <c r="E55" s="71">
        <f t="shared" si="15"/>
        <v>0.8532903305785124</v>
      </c>
      <c r="F55" s="71">
        <f t="shared" si="15"/>
        <v>0.8280021399268714</v>
      </c>
      <c r="G55" s="213">
        <f t="shared" si="14"/>
        <v>2.5288190651641007</v>
      </c>
      <c r="H55" s="185">
        <f t="shared" si="16"/>
        <v>0.8624806654644209</v>
      </c>
      <c r="I55" s="29"/>
      <c r="J55" s="29"/>
    </row>
    <row r="56" spans="2:10" ht="12">
      <c r="B56" s="118" t="s">
        <v>18</v>
      </c>
      <c r="C56" s="53">
        <f>'[22]MA'!$AI181</f>
        <v>1125892</v>
      </c>
      <c r="D56" s="53">
        <f>'[21]MA'!$AE181</f>
        <v>961644.3</v>
      </c>
      <c r="E56" s="71">
        <f t="shared" si="15"/>
        <v>0.765912925170068</v>
      </c>
      <c r="F56" s="71">
        <f t="shared" si="15"/>
        <v>0.767752664097177</v>
      </c>
      <c r="G56" s="213">
        <f t="shared" si="14"/>
        <v>-0.18397389271089803</v>
      </c>
      <c r="H56" s="185">
        <f t="shared" si="16"/>
        <v>0.8647058823529412</v>
      </c>
      <c r="I56" s="29"/>
      <c r="J56" s="29"/>
    </row>
    <row r="57" spans="2:10" ht="12">
      <c r="B57" s="118" t="s">
        <v>19</v>
      </c>
      <c r="C57" s="53">
        <f>'[22]MA'!$AI182</f>
        <v>373926.7</v>
      </c>
      <c r="D57" s="53">
        <f>'[21]MA'!$AE182</f>
        <v>362059.6</v>
      </c>
      <c r="E57" s="71">
        <f t="shared" si="15"/>
        <v>0.93481675</v>
      </c>
      <c r="F57" s="71">
        <f t="shared" si="15"/>
        <v>0.886980968815747</v>
      </c>
      <c r="G57" s="213">
        <f t="shared" si="14"/>
        <v>4.783578118425302</v>
      </c>
      <c r="H57" s="185">
        <f t="shared" si="16"/>
        <v>0.8579346082241611</v>
      </c>
      <c r="I57" s="29"/>
      <c r="J57" s="29"/>
    </row>
    <row r="58" spans="2:10" ht="12">
      <c r="B58" s="118" t="s">
        <v>20</v>
      </c>
      <c r="C58" s="53">
        <f>'[22]MA'!$AI183</f>
        <v>1706806.1</v>
      </c>
      <c r="D58" s="53">
        <f>'[21]MA'!$AE183</f>
        <v>1205523.2</v>
      </c>
      <c r="E58" s="71">
        <f t="shared" si="15"/>
        <v>0.8449535148514852</v>
      </c>
      <c r="F58" s="71">
        <f t="shared" si="15"/>
        <v>0.8291472918974919</v>
      </c>
      <c r="G58" s="213">
        <f t="shared" si="14"/>
        <v>1.5806222953993254</v>
      </c>
      <c r="H58" s="185">
        <f t="shared" si="16"/>
        <v>0.9373010555309115</v>
      </c>
      <c r="I58" s="29"/>
      <c r="J58" s="29"/>
    </row>
    <row r="59" spans="2:10" ht="12">
      <c r="B59" s="118" t="s">
        <v>21</v>
      </c>
      <c r="C59" s="53">
        <f>'[22]MA'!$AI184</f>
        <v>49162.5</v>
      </c>
      <c r="D59" s="53">
        <f>'[21]MA'!$AE184</f>
        <v>54459.5</v>
      </c>
      <c r="E59" s="71">
        <f t="shared" si="15"/>
        <v>0.7803571428571429</v>
      </c>
      <c r="F59" s="71">
        <f t="shared" si="15"/>
        <v>0.7549025451510997</v>
      </c>
      <c r="G59" s="213">
        <f t="shared" si="14"/>
        <v>2.545459770604319</v>
      </c>
      <c r="H59" s="185">
        <f>IF(E28="","",(G28/E28))</f>
        <v>0.6983176596488845</v>
      </c>
      <c r="I59" s="29"/>
      <c r="J59" s="29"/>
    </row>
    <row r="60" spans="2:10" ht="12">
      <c r="B60" s="118" t="s">
        <v>30</v>
      </c>
      <c r="C60" s="53">
        <f>'[22]MA'!$AI185</f>
        <v>91342.6</v>
      </c>
      <c r="D60" s="53">
        <f>'[21]MA'!$AE185</f>
        <v>110933.4</v>
      </c>
      <c r="E60" s="71">
        <f t="shared" si="15"/>
        <v>0.7426227642276423</v>
      </c>
      <c r="F60" s="71">
        <f t="shared" si="15"/>
        <v>0.8193219032087954</v>
      </c>
      <c r="G60" s="213">
        <f t="shared" si="14"/>
        <v>-7.66991389811531</v>
      </c>
      <c r="H60" s="185">
        <f>IF(E29="","",(G29/E29))</f>
        <v>0.82</v>
      </c>
      <c r="I60" s="29"/>
      <c r="J60" s="29"/>
    </row>
    <row r="61" spans="2:10" ht="12">
      <c r="B61" s="118" t="s">
        <v>22</v>
      </c>
      <c r="C61" s="53">
        <f>'[22]MA'!$AI186</f>
        <v>1187139.2</v>
      </c>
      <c r="D61" s="53">
        <f>'[21]MA'!$AE186</f>
        <v>855958.6</v>
      </c>
      <c r="E61" s="71">
        <f t="shared" si="15"/>
        <v>0.913184</v>
      </c>
      <c r="F61" s="71">
        <f t="shared" si="15"/>
        <v>0.7930723998938566</v>
      </c>
      <c r="G61" s="213">
        <f t="shared" si="14"/>
        <v>12.011160010614342</v>
      </c>
      <c r="H61" s="185">
        <f t="shared" si="16"/>
        <v>0.7715536479056473</v>
      </c>
      <c r="I61" s="29"/>
      <c r="J61" s="29"/>
    </row>
    <row r="62" spans="2:10" ht="12">
      <c r="B62" s="118" t="s">
        <v>23</v>
      </c>
      <c r="C62" s="53">
        <f>'[22]MA'!$AI187</f>
        <v>13749.3</v>
      </c>
      <c r="D62" s="53">
        <f>'[21]MA'!$AE187</f>
        <v>16640.5</v>
      </c>
      <c r="E62" s="71">
        <f t="shared" si="15"/>
        <v>0.9820928571428571</v>
      </c>
      <c r="F62" s="71">
        <f t="shared" si="15"/>
        <v>0.9801386524676488</v>
      </c>
      <c r="G62" s="213">
        <f t="shared" si="14"/>
        <v>0.19542046752083486</v>
      </c>
      <c r="H62" s="185">
        <f t="shared" si="16"/>
        <v>0.4444444444444444</v>
      </c>
      <c r="I62" s="29"/>
      <c r="J62" s="29"/>
    </row>
    <row r="63" spans="2:10" ht="12">
      <c r="B63" s="118"/>
      <c r="C63" s="53"/>
      <c r="D63" s="53"/>
      <c r="E63" s="214"/>
      <c r="F63" s="71">
        <f>IF(OR(H32="",H32=0),"",D63/H32)</f>
      </c>
      <c r="G63" s="213"/>
      <c r="H63" s="185"/>
      <c r="I63" s="29"/>
      <c r="J63" s="29"/>
    </row>
    <row r="64" spans="2:10" ht="12.75" thickBot="1">
      <c r="B64" s="215" t="s">
        <v>24</v>
      </c>
      <c r="C64" s="216">
        <f>IF(SUM(C43:C62)=0,"",SUM(C43:C62))</f>
        <v>13872413.599999998</v>
      </c>
      <c r="D64" s="216">
        <f>IF(SUM(D43:D62)=0,"",SUM(D43:D62))</f>
        <v>10483910.6</v>
      </c>
      <c r="E64" s="217">
        <f>IF(OR(G33="",G33=0),"",C64/G33)</f>
        <v>0.8684218381047533</v>
      </c>
      <c r="F64" s="218">
        <f>IF(OR(H33="",H33=0),"",D64/H33)</f>
        <v>0.8407438564749145</v>
      </c>
      <c r="G64" s="219">
        <f t="shared" si="14"/>
        <v>2.767798162983881</v>
      </c>
      <c r="H64" s="220">
        <f>IF(E33="","",(G33/E33))</f>
        <v>0.8979492029497096</v>
      </c>
      <c r="I64" s="29"/>
      <c r="J64" s="29"/>
    </row>
    <row r="65" spans="3:10" ht="12.75">
      <c r="C65" s="237"/>
      <c r="D65" s="238"/>
      <c r="E65" s="237"/>
      <c r="F65" s="237"/>
      <c r="G65" s="237"/>
      <c r="H65" s="239"/>
      <c r="I65" s="240"/>
      <c r="J65" s="23" t="s">
        <v>26</v>
      </c>
    </row>
    <row r="66" spans="3:10" ht="13.5" thickBot="1">
      <c r="C66" s="237"/>
      <c r="D66" s="238"/>
      <c r="E66" s="237"/>
      <c r="F66" s="237"/>
      <c r="G66" s="237"/>
      <c r="H66" s="239"/>
      <c r="I66" s="240"/>
      <c r="J66" s="283"/>
    </row>
    <row r="67" spans="2:9" ht="13.5">
      <c r="B67" s="193" t="s">
        <v>0</v>
      </c>
      <c r="C67" s="194" t="s">
        <v>93</v>
      </c>
      <c r="D67" s="196" t="s">
        <v>93</v>
      </c>
      <c r="E67" s="195" t="s">
        <v>93</v>
      </c>
      <c r="F67" s="196" t="s">
        <v>93</v>
      </c>
      <c r="G67" s="197" t="s">
        <v>86</v>
      </c>
      <c r="H67" s="241" t="s">
        <v>94</v>
      </c>
      <c r="I67" s="284" t="s">
        <v>94</v>
      </c>
    </row>
    <row r="68" spans="2:9" ht="13.5">
      <c r="B68" s="118"/>
      <c r="C68" s="242" t="s">
        <v>95</v>
      </c>
      <c r="D68" s="201" t="s">
        <v>95</v>
      </c>
      <c r="E68" s="242" t="s">
        <v>95</v>
      </c>
      <c r="F68" s="201" t="s">
        <v>95</v>
      </c>
      <c r="G68" s="202" t="s">
        <v>89</v>
      </c>
      <c r="H68" s="243" t="s">
        <v>96</v>
      </c>
      <c r="I68" s="285" t="s">
        <v>96</v>
      </c>
    </row>
    <row r="69" spans="2:9" ht="13.5">
      <c r="B69" s="118"/>
      <c r="C69" s="204" t="s">
        <v>108</v>
      </c>
      <c r="D69" s="244" t="s">
        <v>108</v>
      </c>
      <c r="E69" s="245" t="s">
        <v>109</v>
      </c>
      <c r="F69" s="206" t="s">
        <v>109</v>
      </c>
      <c r="G69" s="202"/>
      <c r="H69" s="243" t="s">
        <v>77</v>
      </c>
      <c r="I69" s="285" t="s">
        <v>77</v>
      </c>
    </row>
    <row r="70" spans="2:9" ht="12">
      <c r="B70" s="118"/>
      <c r="C70" s="207" t="s">
        <v>92</v>
      </c>
      <c r="D70" s="209" t="s">
        <v>58</v>
      </c>
      <c r="E70" s="208" t="s">
        <v>92</v>
      </c>
      <c r="F70" s="209" t="s">
        <v>58</v>
      </c>
      <c r="G70" s="210"/>
      <c r="H70" s="211"/>
      <c r="I70" s="286"/>
    </row>
    <row r="71" spans="2:9" ht="12">
      <c r="B71" s="118" t="s">
        <v>8</v>
      </c>
      <c r="C71" s="246">
        <v>555622.3</v>
      </c>
      <c r="D71" s="247">
        <f>IF(OR(G12="",G12=0),"",C71/G12)</f>
        <v>0.17735362369727248</v>
      </c>
      <c r="E71" s="246">
        <v>389879.4</v>
      </c>
      <c r="F71" s="247">
        <f aca="true" t="shared" si="17" ref="F71:F90">IF(OR(H12="",H12=0),"",E71/H12)</f>
        <v>0.19289721745780888</v>
      </c>
      <c r="G71" s="213">
        <f aca="true" t="shared" si="18" ref="G71:G90">IF(OR(D71="",D71=0),"",(D71-F71)*100)</f>
        <v>-1.5543593760536405</v>
      </c>
      <c r="H71" s="248">
        <f>IF(G12="","",(C43+C71)/G12)</f>
        <v>1.061275962781493</v>
      </c>
      <c r="I71" s="287">
        <f>IF(H12="","",(D43+E71)/H12)</f>
        <v>1.0536556696249597</v>
      </c>
    </row>
    <row r="72" spans="2:9" ht="12">
      <c r="B72" s="118" t="s">
        <v>31</v>
      </c>
      <c r="C72" s="246">
        <v>58963.3</v>
      </c>
      <c r="D72" s="72">
        <f>IF(OR(G13="",G13=0),"",C72/G13)</f>
        <v>0.12818108695652175</v>
      </c>
      <c r="E72" s="246">
        <v>52285.9</v>
      </c>
      <c r="F72" s="72">
        <f t="shared" si="17"/>
        <v>0.14964481969089868</v>
      </c>
      <c r="G72" s="213">
        <f t="shared" si="18"/>
        <v>-2.1463732734376935</v>
      </c>
      <c r="H72" s="248">
        <f>IF(G13="","",(C44+C72)/G13)</f>
        <v>0.9954591304347826</v>
      </c>
      <c r="I72" s="287">
        <f>IF(H13="","",(D44+E72)/H13)</f>
        <v>0.9462830566685748</v>
      </c>
    </row>
    <row r="73" spans="2:9" ht="12">
      <c r="B73" s="118" t="s">
        <v>9</v>
      </c>
      <c r="C73" s="246">
        <v>57091.7</v>
      </c>
      <c r="D73" s="72">
        <f>IF(OR(G14="",G14=0),"",C73/G14)</f>
        <v>0.09843396551724137</v>
      </c>
      <c r="E73" s="246">
        <v>46765.7</v>
      </c>
      <c r="F73" s="72">
        <f t="shared" si="17"/>
        <v>0.12663901853183257</v>
      </c>
      <c r="G73" s="213">
        <f t="shared" si="18"/>
        <v>-2.8205053014591197</v>
      </c>
      <c r="H73" s="248">
        <f>IF(G14="","",(C45+C73)/G14)</f>
        <v>0.9514724137931034</v>
      </c>
      <c r="I73" s="287">
        <f>IF(H14="","",(D45+E73)/H14)</f>
        <v>0.9760622936036948</v>
      </c>
    </row>
    <row r="74" spans="2:9" ht="12">
      <c r="B74" s="118" t="s">
        <v>28</v>
      </c>
      <c r="C74" s="246">
        <v>28989.2</v>
      </c>
      <c r="D74" s="72">
        <f aca="true" t="shared" si="19" ref="D74:D89">IF(OR(G15="",G15=0),"",C74/G15)</f>
        <v>0.09504655737704919</v>
      </c>
      <c r="E74" s="246">
        <v>16840.8</v>
      </c>
      <c r="F74" s="72">
        <f t="shared" si="17"/>
        <v>0.07829445219035061</v>
      </c>
      <c r="G74" s="213">
        <f t="shared" si="18"/>
        <v>1.6752105186698576</v>
      </c>
      <c r="H74" s="248">
        <f>IF(G15="","",(C46+C74)/G15)</f>
        <v>0.9861344262295082</v>
      </c>
      <c r="I74" s="287">
        <f>IF(H15="","",(D46+E74)/H15)</f>
        <v>0.9780753404182416</v>
      </c>
    </row>
    <row r="75" spans="2:9" ht="12">
      <c r="B75" s="118" t="s">
        <v>10</v>
      </c>
      <c r="C75" s="246">
        <v>27244.2</v>
      </c>
      <c r="D75" s="72">
        <f t="shared" si="19"/>
        <v>0.1469482200647249</v>
      </c>
      <c r="E75" s="246">
        <v>43414.1</v>
      </c>
      <c r="F75" s="72">
        <f t="shared" si="17"/>
        <v>0.2421707742373819</v>
      </c>
      <c r="G75" s="213">
        <f t="shared" si="18"/>
        <v>-9.522255417265699</v>
      </c>
      <c r="H75" s="248">
        <f aca="true" t="shared" si="20" ref="H75:H90">IF(G16="","",(C47+C75)/G16)</f>
        <v>0.7686472491909385</v>
      </c>
      <c r="I75" s="287">
        <f aca="true" t="shared" si="21" ref="I75:I90">IF(H16="","",(D47+E75)/H16)</f>
        <v>0.9528388927130271</v>
      </c>
    </row>
    <row r="76" spans="2:9" ht="12">
      <c r="B76" s="118" t="s">
        <v>11</v>
      </c>
      <c r="C76" s="246">
        <v>52890.5</v>
      </c>
      <c r="D76" s="72">
        <f t="shared" si="19"/>
        <v>0.13027216748768472</v>
      </c>
      <c r="E76" s="246">
        <v>50122.7</v>
      </c>
      <c r="F76" s="72">
        <f t="shared" si="17"/>
        <v>0.11312354244488515</v>
      </c>
      <c r="G76" s="213">
        <f t="shared" si="18"/>
        <v>1.714862504279957</v>
      </c>
      <c r="H76" s="248">
        <f t="shared" si="20"/>
        <v>1.000415763546798</v>
      </c>
      <c r="I76" s="287">
        <f t="shared" si="21"/>
        <v>0.989860280089817</v>
      </c>
    </row>
    <row r="77" spans="2:9" ht="12">
      <c r="B77" s="118" t="s">
        <v>12</v>
      </c>
      <c r="C77" s="246">
        <v>134673.2</v>
      </c>
      <c r="D77" s="72">
        <f t="shared" si="19"/>
        <v>0.10359476923076924</v>
      </c>
      <c r="E77" s="246">
        <v>100618.2</v>
      </c>
      <c r="F77" s="72">
        <f t="shared" si="17"/>
        <v>0.10472579710434549</v>
      </c>
      <c r="G77" s="213">
        <f t="shared" si="18"/>
        <v>-0.11310278735762458</v>
      </c>
      <c r="H77" s="248">
        <f t="shared" si="20"/>
        <v>1.0559970769230769</v>
      </c>
      <c r="I77" s="287">
        <f t="shared" si="21"/>
        <v>1.0244417646706168</v>
      </c>
    </row>
    <row r="78" spans="2:9" ht="12">
      <c r="B78" s="118" t="s">
        <v>14</v>
      </c>
      <c r="C78" s="246">
        <v>58.4</v>
      </c>
      <c r="D78" s="72">
        <f t="shared" si="19"/>
        <v>0.0018422712933753942</v>
      </c>
      <c r="E78" s="246">
        <v>20</v>
      </c>
      <c r="F78" s="72">
        <f t="shared" si="17"/>
        <v>0.0006360068943147344</v>
      </c>
      <c r="G78" s="213">
        <f t="shared" si="18"/>
        <v>0.12062643990606597</v>
      </c>
      <c r="H78" s="248">
        <f t="shared" si="20"/>
        <v>0.9515804416403786</v>
      </c>
      <c r="I78" s="287">
        <f t="shared" si="21"/>
        <v>0.8450305601312718</v>
      </c>
    </row>
    <row r="79" spans="2:9" ht="12">
      <c r="B79" s="118" t="s">
        <v>27</v>
      </c>
      <c r="C79" s="246">
        <v>22314.9</v>
      </c>
      <c r="D79" s="72">
        <f t="shared" si="19"/>
        <v>0.04307895752895753</v>
      </c>
      <c r="E79" s="246">
        <v>14775</v>
      </c>
      <c r="F79" s="72">
        <f t="shared" si="17"/>
        <v>0.04229710344282677</v>
      </c>
      <c r="G79" s="213">
        <f t="shared" si="18"/>
        <v>0.07818540861307607</v>
      </c>
      <c r="H79" s="248">
        <f t="shared" si="20"/>
        <v>1.005931081081081</v>
      </c>
      <c r="I79" s="287">
        <f t="shared" si="21"/>
        <v>0.9924875763888551</v>
      </c>
    </row>
    <row r="80" spans="2:9" ht="12">
      <c r="B80" s="118" t="s">
        <v>15</v>
      </c>
      <c r="C80" s="246">
        <v>12752.4</v>
      </c>
      <c r="D80" s="72">
        <f t="shared" si="19"/>
        <v>0.05931348837209302</v>
      </c>
      <c r="E80" s="246">
        <v>3952</v>
      </c>
      <c r="F80" s="72">
        <f t="shared" si="17"/>
        <v>0.029871933157014346</v>
      </c>
      <c r="G80" s="213">
        <f t="shared" si="18"/>
        <v>2.9441555215078674</v>
      </c>
      <c r="H80" s="248">
        <f t="shared" si="20"/>
        <v>0.9731488372093023</v>
      </c>
      <c r="I80" s="287">
        <f t="shared" si="21"/>
        <v>0.9294570367979584</v>
      </c>
    </row>
    <row r="81" spans="2:9" ht="12">
      <c r="B81" s="118" t="s">
        <v>29</v>
      </c>
      <c r="C81" s="246">
        <v>258406.6</v>
      </c>
      <c r="D81" s="72">
        <f t="shared" si="19"/>
        <v>0.1677964935064935</v>
      </c>
      <c r="E81" s="246">
        <v>239156.4</v>
      </c>
      <c r="F81" s="72">
        <f t="shared" si="17"/>
        <v>0.19362662806166187</v>
      </c>
      <c r="G81" s="213">
        <f t="shared" si="18"/>
        <v>-2.583013455516836</v>
      </c>
      <c r="H81" s="248">
        <f t="shared" si="20"/>
        <v>0.9691747402597404</v>
      </c>
      <c r="I81" s="287">
        <f t="shared" si="21"/>
        <v>0.9867257378725897</v>
      </c>
    </row>
    <row r="82" spans="2:9" ht="12">
      <c r="B82" s="118" t="s">
        <v>16</v>
      </c>
      <c r="C82" s="246">
        <v>47482.8</v>
      </c>
      <c r="D82" s="72">
        <f t="shared" si="19"/>
        <v>0.0678006082846658</v>
      </c>
      <c r="E82" s="246">
        <v>31274.6</v>
      </c>
      <c r="F82" s="72">
        <f t="shared" si="17"/>
        <v>0.05268648939408667</v>
      </c>
      <c r="G82" s="213">
        <f t="shared" si="18"/>
        <v>1.5114118890579133</v>
      </c>
      <c r="H82" s="248">
        <f t="shared" si="20"/>
        <v>1.0546215355618067</v>
      </c>
      <c r="I82" s="287">
        <f t="shared" si="21"/>
        <v>1.0042516982449912</v>
      </c>
    </row>
    <row r="83" spans="2:9" ht="12">
      <c r="B83" s="118" t="s">
        <v>17</v>
      </c>
      <c r="C83" s="246">
        <v>198601.5</v>
      </c>
      <c r="D83" s="72">
        <f t="shared" si="19"/>
        <v>0.16413347107438017</v>
      </c>
      <c r="E83" s="246">
        <v>188174.3</v>
      </c>
      <c r="F83" s="72">
        <f t="shared" si="17"/>
        <v>0.16063476985072841</v>
      </c>
      <c r="G83" s="213">
        <f t="shared" si="18"/>
        <v>0.3498701223651757</v>
      </c>
      <c r="H83" s="248">
        <f t="shared" si="20"/>
        <v>1.0174238016528927</v>
      </c>
      <c r="I83" s="287">
        <f t="shared" si="21"/>
        <v>0.9886369097775998</v>
      </c>
    </row>
    <row r="84" spans="2:9" ht="12">
      <c r="B84" s="118" t="s">
        <v>18</v>
      </c>
      <c r="C84" s="246">
        <v>264805.3</v>
      </c>
      <c r="D84" s="72">
        <f t="shared" si="19"/>
        <v>0.18013965986394556</v>
      </c>
      <c r="E84" s="246">
        <v>225409.3</v>
      </c>
      <c r="F84" s="72">
        <f t="shared" si="17"/>
        <v>0.17996112552976165</v>
      </c>
      <c r="G84" s="213">
        <f t="shared" si="18"/>
        <v>0.017853433418391074</v>
      </c>
      <c r="H84" s="248">
        <f t="shared" si="20"/>
        <v>0.9460525850340137</v>
      </c>
      <c r="I84" s="287">
        <f t="shared" si="21"/>
        <v>0.9477137896269388</v>
      </c>
    </row>
    <row r="85" spans="2:9" ht="12">
      <c r="B85" s="118" t="s">
        <v>19</v>
      </c>
      <c r="C85" s="246">
        <v>41185.3</v>
      </c>
      <c r="D85" s="72">
        <f t="shared" si="19"/>
        <v>0.10296325</v>
      </c>
      <c r="E85" s="246">
        <v>39881.2</v>
      </c>
      <c r="F85" s="72">
        <f t="shared" si="17"/>
        <v>0.09770177455185436</v>
      </c>
      <c r="G85" s="213">
        <f t="shared" si="18"/>
        <v>0.5261475448145647</v>
      </c>
      <c r="H85" s="248">
        <f t="shared" si="20"/>
        <v>1.03778</v>
      </c>
      <c r="I85" s="287">
        <f t="shared" si="21"/>
        <v>0.9846827433676013</v>
      </c>
    </row>
    <row r="86" spans="2:9" ht="12">
      <c r="B86" s="118" t="s">
        <v>20</v>
      </c>
      <c r="C86" s="246">
        <v>319947</v>
      </c>
      <c r="D86" s="72">
        <f t="shared" si="19"/>
        <v>0.15838960396039603</v>
      </c>
      <c r="E86" s="246">
        <v>270017.6</v>
      </c>
      <c r="F86" s="72">
        <f t="shared" si="17"/>
        <v>0.18571551489399807</v>
      </c>
      <c r="G86" s="213">
        <f t="shared" si="18"/>
        <v>-2.732591093360204</v>
      </c>
      <c r="H86" s="248">
        <f t="shared" si="20"/>
        <v>1.0033431188118813</v>
      </c>
      <c r="I86" s="287">
        <f t="shared" si="21"/>
        <v>1.01486280679149</v>
      </c>
    </row>
    <row r="87" spans="2:9" ht="12">
      <c r="B87" s="118" t="s">
        <v>21</v>
      </c>
      <c r="C87" s="246">
        <v>15233.8</v>
      </c>
      <c r="D87" s="72">
        <f t="shared" si="19"/>
        <v>0.2418063492063492</v>
      </c>
      <c r="E87" s="246">
        <v>19893.4</v>
      </c>
      <c r="F87" s="72">
        <f t="shared" si="17"/>
        <v>0.2757568154630301</v>
      </c>
      <c r="G87" s="213">
        <f t="shared" si="18"/>
        <v>-3.3950466256680913</v>
      </c>
      <c r="H87" s="248">
        <f t="shared" si="20"/>
        <v>1.022163492063492</v>
      </c>
      <c r="I87" s="287">
        <f t="shared" si="21"/>
        <v>1.0306593606141297</v>
      </c>
    </row>
    <row r="88" spans="2:9" ht="12">
      <c r="B88" s="118" t="s">
        <v>30</v>
      </c>
      <c r="C88" s="246">
        <v>20255.2</v>
      </c>
      <c r="D88" s="72">
        <f t="shared" si="19"/>
        <v>0.16467642276422764</v>
      </c>
      <c r="E88" s="246">
        <v>24322.3</v>
      </c>
      <c r="F88" s="72">
        <f t="shared" si="17"/>
        <v>0.17963745027570854</v>
      </c>
      <c r="G88" s="213">
        <f t="shared" si="18"/>
        <v>-1.49610275114809</v>
      </c>
      <c r="H88" s="248">
        <f t="shared" si="20"/>
        <v>0.90729918699187</v>
      </c>
      <c r="I88" s="287">
        <f t="shared" si="21"/>
        <v>0.9989593534845038</v>
      </c>
    </row>
    <row r="89" spans="2:9" ht="12">
      <c r="B89" s="118" t="s">
        <v>22</v>
      </c>
      <c r="C89" s="246">
        <v>143041.8</v>
      </c>
      <c r="D89" s="72">
        <f t="shared" si="19"/>
        <v>0.11003215384615384</v>
      </c>
      <c r="E89" s="246">
        <v>159138.9</v>
      </c>
      <c r="F89" s="72">
        <f t="shared" si="17"/>
        <v>0.1474471654814479</v>
      </c>
      <c r="G89" s="213">
        <f t="shared" si="18"/>
        <v>-3.7415011635294064</v>
      </c>
      <c r="H89" s="248">
        <f t="shared" si="20"/>
        <v>1.023216153846154</v>
      </c>
      <c r="I89" s="287">
        <f t="shared" si="21"/>
        <v>0.9405195653753046</v>
      </c>
    </row>
    <row r="90" spans="2:9" ht="12">
      <c r="B90" s="118" t="s">
        <v>23</v>
      </c>
      <c r="C90" s="246">
        <v>529.2</v>
      </c>
      <c r="D90" s="72">
        <f>IF(OR(G31="",G31=0),"",C90/G31)</f>
        <v>0.0378</v>
      </c>
      <c r="E90" s="246">
        <v>344.2</v>
      </c>
      <c r="F90" s="72">
        <f t="shared" si="17"/>
        <v>0.02027365308610707</v>
      </c>
      <c r="G90" s="213">
        <f t="shared" si="18"/>
        <v>1.7526346913892932</v>
      </c>
      <c r="H90" s="248">
        <f t="shared" si="20"/>
        <v>1.0198928571428572</v>
      </c>
      <c r="I90" s="287">
        <f t="shared" si="21"/>
        <v>1.0004123055537557</v>
      </c>
    </row>
    <row r="91" spans="2:9" ht="12">
      <c r="B91" s="118"/>
      <c r="C91" s="53"/>
      <c r="D91" s="214"/>
      <c r="E91" s="53"/>
      <c r="F91" s="71"/>
      <c r="G91" s="213"/>
      <c r="H91" s="248"/>
      <c r="I91" s="287"/>
    </row>
    <row r="92" spans="2:9" ht="12.75" thickBot="1">
      <c r="B92" s="215" t="s">
        <v>24</v>
      </c>
      <c r="C92" s="216">
        <f>IF(SUM(C71:C90)=0,"",SUM(C71:C90))</f>
        <v>2260088.6</v>
      </c>
      <c r="D92" s="217">
        <f>IF(OR(G33="",G33=0),"",C92/G33)</f>
        <v>0.14148297137648772</v>
      </c>
      <c r="E92" s="216">
        <f>IF(SUM(E71:E90)=0,"",SUM(E71:E90))</f>
        <v>1916285.9999999995</v>
      </c>
      <c r="F92" s="217">
        <f>IF(OR(H33="",H33=0),"",E92/H33)</f>
        <v>0.1536741148621477</v>
      </c>
      <c r="G92" s="219">
        <f>IF(OR(D92="",D92=0),"",(D92-F92)*100)</f>
        <v>-1.2191143485659972</v>
      </c>
      <c r="H92" s="249">
        <f>IF(G33="","",(C61+C92)/G33)</f>
        <v>0.21579863380383965</v>
      </c>
      <c r="I92" s="288">
        <f>IF(H33="","",(D61+E92)/H33)</f>
        <v>0.22231662449465722</v>
      </c>
    </row>
    <row r="93" ht="12.75">
      <c r="C93" s="237" t="s">
        <v>97</v>
      </c>
    </row>
    <row r="94" ht="12.75">
      <c r="C94" s="237" t="s">
        <v>98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4"/>
  <sheetViews>
    <sheetView tabSelected="1" workbookViewId="0" topLeftCell="B1">
      <selection activeCell="B9" sqref="B9"/>
    </sheetView>
  </sheetViews>
  <sheetFormatPr defaultColWidth="12" defaultRowHeight="11.25"/>
  <cols>
    <col min="1" max="1" width="5.66015625" style="23" customWidth="1"/>
    <col min="2" max="2" width="32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99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IF(ISERROR('[51]Récolte_N'!$F$13)=TRUE,"",'[51]Récolte_N'!$F$13)</f>
        <v>18275</v>
      </c>
      <c r="D12" s="150">
        <f aca="true" t="shared" si="0" ref="D12:D31">IF(OR(C12="",C12=0),"",(E12/C12)*10)</f>
        <v>56.69493844049248</v>
      </c>
      <c r="E12" s="151">
        <f>IF(ISERROR('[51]Récolte_N'!$H$13)=TRUE,"",'[51]Récolte_N'!$H$13)</f>
        <v>103610</v>
      </c>
      <c r="F12" s="151">
        <f>P12</f>
        <v>95455</v>
      </c>
      <c r="G12" s="222">
        <f>IF(ISERROR('[51]Récolte_N'!$I$13)=TRUE,"",'[51]Récolte_N'!$I$13)</f>
        <v>53250</v>
      </c>
      <c r="H12" s="222">
        <f>Q12</f>
        <v>51469.8</v>
      </c>
      <c r="I12" s="153">
        <f>IF(OR(H12=0,H12=""),"",(G12/H12)-1)</f>
        <v>0.03458727253651661</v>
      </c>
      <c r="J12" s="154">
        <f>E12-G12</f>
        <v>50360</v>
      </c>
      <c r="K12" s="155">
        <f>P12-H12</f>
        <v>43985.2</v>
      </c>
      <c r="L12" s="156"/>
      <c r="M12" s="157" t="s">
        <v>8</v>
      </c>
      <c r="N12" s="150">
        <f>IF(ISERROR('[1]Récolte_N'!$F$13)=TRUE,"",'[1]Récolte_N'!$F$13)</f>
        <v>17140</v>
      </c>
      <c r="O12" s="150">
        <f aca="true" t="shared" si="1" ref="O12:O19">IF(OR(N12="",N12=0),"",(P12/N12)*10)</f>
        <v>55.69136522753793</v>
      </c>
      <c r="P12" s="151">
        <f>IF(ISERROR('[1]Récolte_N'!$H$13)=TRUE,"",'[1]Récolte_N'!$H$13)</f>
        <v>95455</v>
      </c>
      <c r="Q12" s="150">
        <f>'[21]OR'!$AI168</f>
        <v>51469.8</v>
      </c>
    </row>
    <row r="13" spans="1:17" ht="13.5" customHeight="1">
      <c r="A13" s="23">
        <v>7280</v>
      </c>
      <c r="B13" s="158" t="s">
        <v>31</v>
      </c>
      <c r="C13" s="150">
        <f>IF(ISERROR('[52]Récolte_N'!$F$13)=TRUE,"",'[52]Récolte_N'!$F$13)</f>
        <v>37720</v>
      </c>
      <c r="D13" s="150">
        <f t="shared" si="0"/>
        <v>56.77492046659597</v>
      </c>
      <c r="E13" s="151">
        <f>IF(ISERROR('[52]Récolte_N'!$H$13)=TRUE,"",'[52]Récolte_N'!$H$13)</f>
        <v>214155</v>
      </c>
      <c r="F13" s="151">
        <f>P13</f>
        <v>198894</v>
      </c>
      <c r="G13" s="222">
        <f>IF(ISERROR('[52]Récolte_N'!$I$13)=TRUE,"",'[52]Récolte_N'!$I$13)</f>
        <v>79000</v>
      </c>
      <c r="H13" s="222">
        <f>Q13</f>
        <v>71878.9</v>
      </c>
      <c r="I13" s="153">
        <f>IF(OR(H13=0,H13=""),"",(G13/H13)-1)</f>
        <v>0.09907079824538223</v>
      </c>
      <c r="J13" s="154">
        <f aca="true" t="shared" si="2" ref="J13:J31">E13-G13</f>
        <v>135155</v>
      </c>
      <c r="K13" s="155">
        <f>P13-H13</f>
        <v>127015.1</v>
      </c>
      <c r="L13" s="156"/>
      <c r="M13" s="159" t="s">
        <v>31</v>
      </c>
      <c r="N13" s="150">
        <f>IF(ISERROR('[2]Récolte_N'!$F$13)=TRUE,"",'[2]Récolte_N'!$F$13)</f>
        <v>36340</v>
      </c>
      <c r="O13" s="150">
        <f t="shared" si="1"/>
        <v>54.731425426527245</v>
      </c>
      <c r="P13" s="151">
        <f>IF(ISERROR('[2]Récolte_N'!$H$13)=TRUE,"",'[2]Récolte_N'!$H$13)</f>
        <v>198894</v>
      </c>
      <c r="Q13" s="150">
        <f>'[21]OR'!$AI169</f>
        <v>71878.9</v>
      </c>
    </row>
    <row r="14" spans="1:17" ht="13.5" customHeight="1">
      <c r="A14" s="23">
        <v>17376</v>
      </c>
      <c r="B14" s="158" t="s">
        <v>9</v>
      </c>
      <c r="C14" s="150">
        <f>IF(ISERROR('[53]Récolte_N'!$F$13)=TRUE,"",'[53]Récolte_N'!$F$13)</f>
        <v>192400</v>
      </c>
      <c r="D14" s="150">
        <f t="shared" si="0"/>
        <v>59.32224532224532</v>
      </c>
      <c r="E14" s="151">
        <f>IF(ISERROR('[53]Récolte_N'!$H$13)=TRUE,"",'[53]Récolte_N'!$H$13)</f>
        <v>1141360</v>
      </c>
      <c r="F14" s="151">
        <f aca="true" t="shared" si="3" ref="F14:F31">P14</f>
        <v>1028390</v>
      </c>
      <c r="G14" s="222">
        <f>IF(ISERROR('[53]Récolte_N'!$I$13)=TRUE,"",'[53]Récolte_N'!$I$13)</f>
        <v>1020000</v>
      </c>
      <c r="H14" s="223">
        <f>Q14</f>
        <v>904172.7</v>
      </c>
      <c r="I14" s="153">
        <f aca="true" t="shared" si="4" ref="I14:I31">IF(OR(H14=0,H14=""),"",(G14/H14)-1)</f>
        <v>0.12810307145968913</v>
      </c>
      <c r="J14" s="154">
        <f t="shared" si="2"/>
        <v>121360</v>
      </c>
      <c r="K14" s="162">
        <f>P14-H14</f>
        <v>124217.30000000005</v>
      </c>
      <c r="L14" s="156"/>
      <c r="M14" s="126" t="s">
        <v>9</v>
      </c>
      <c r="N14" s="150">
        <f>IF(ISERROR('[3]Récolte_N'!$F$13)=TRUE,"",'[3]Récolte_N'!$F$13)</f>
        <v>186800</v>
      </c>
      <c r="O14" s="150">
        <f t="shared" si="1"/>
        <v>55.05299785867238</v>
      </c>
      <c r="P14" s="151">
        <f>IF(ISERROR('[3]Récolte_N'!$H$13)=TRUE,"",'[3]Récolte_N'!$H$13)</f>
        <v>1028390</v>
      </c>
      <c r="Q14" s="150">
        <f>'[21]OR'!$AI170</f>
        <v>904172.7</v>
      </c>
    </row>
    <row r="15" spans="1:17" ht="13.5" customHeight="1">
      <c r="A15" s="23">
        <v>26391</v>
      </c>
      <c r="B15" s="158" t="s">
        <v>28</v>
      </c>
      <c r="C15" s="150">
        <f>IF(ISERROR('[54]Récolte_N'!$F$13)=TRUE,"",'[54]Récolte_N'!$F$13)</f>
        <v>31320</v>
      </c>
      <c r="D15" s="150">
        <f t="shared" si="0"/>
        <v>63.43869731800766</v>
      </c>
      <c r="E15" s="151">
        <f>IF(ISERROR('[54]Récolte_N'!$H$13)=TRUE,"",'[54]Récolte_N'!$H$13)</f>
        <v>198690</v>
      </c>
      <c r="F15" s="151">
        <f t="shared" si="3"/>
        <v>164670</v>
      </c>
      <c r="G15" s="222">
        <f>IF(ISERROR('[54]Récolte_N'!$I$13)=TRUE,"",'[54]Récolte_N'!$I$13)</f>
        <v>121000</v>
      </c>
      <c r="H15" s="223">
        <f aca="true" t="shared" si="5" ref="H15:H31">Q15</f>
        <v>89547</v>
      </c>
      <c r="I15" s="153">
        <f t="shared" si="4"/>
        <v>0.3512457145409673</v>
      </c>
      <c r="J15" s="154">
        <f t="shared" si="2"/>
        <v>77690</v>
      </c>
      <c r="K15" s="162">
        <f aca="true" t="shared" si="6" ref="K15:K31">P15-H15</f>
        <v>75123</v>
      </c>
      <c r="L15" s="156"/>
      <c r="M15" s="126" t="s">
        <v>28</v>
      </c>
      <c r="N15" s="150">
        <f>IF(ISERROR('[4]Récolte_N'!$F$13)=TRUE,"",'[4]Récolte_N'!$F$13)</f>
        <v>30000</v>
      </c>
      <c r="O15" s="150">
        <f t="shared" si="1"/>
        <v>54.89</v>
      </c>
      <c r="P15" s="151">
        <f>IF(ISERROR('[4]Récolte_N'!$H$13)=TRUE,"",'[4]Récolte_N'!$H$13)</f>
        <v>164670</v>
      </c>
      <c r="Q15" s="150">
        <f>'[21]OR'!$AI171</f>
        <v>89547</v>
      </c>
    </row>
    <row r="16" spans="1:17" ht="13.5" customHeight="1">
      <c r="A16" s="23">
        <v>19136</v>
      </c>
      <c r="B16" s="158" t="s">
        <v>10</v>
      </c>
      <c r="C16" s="150">
        <f>IF(ISERROR('[55]Récolte_N'!$F$13)=TRUE,"",'[55]Récolte_N'!$F$13)</f>
        <v>48000</v>
      </c>
      <c r="D16" s="150">
        <f t="shared" si="0"/>
        <v>84.5</v>
      </c>
      <c r="E16" s="151">
        <f>IF(ISERROR('[55]Récolte_N'!$H$13)=TRUE,"",'[55]Récolte_N'!$H$13)</f>
        <v>405600</v>
      </c>
      <c r="F16" s="151">
        <f t="shared" si="3"/>
        <v>399300</v>
      </c>
      <c r="G16" s="222">
        <f>IF(ISERROR('[55]Récolte_N'!$I$13)=TRUE,"",'[55]Récolte_N'!$I$13)</f>
        <v>345000</v>
      </c>
      <c r="H16" s="223">
        <f t="shared" si="5"/>
        <v>344488.9</v>
      </c>
      <c r="I16" s="153">
        <f t="shared" si="4"/>
        <v>0.0014836472234662779</v>
      </c>
      <c r="J16" s="154">
        <f t="shared" si="2"/>
        <v>60600</v>
      </c>
      <c r="K16" s="162">
        <f t="shared" si="6"/>
        <v>54811.09999999998</v>
      </c>
      <c r="L16" s="156"/>
      <c r="M16" s="126" t="s">
        <v>10</v>
      </c>
      <c r="N16" s="150">
        <f>IF(ISERROR('[5]Récolte_N'!$F$13)=TRUE,"",'[5]Récolte_N'!$F$13)</f>
        <v>49500</v>
      </c>
      <c r="O16" s="150">
        <f t="shared" si="1"/>
        <v>80.66666666666666</v>
      </c>
      <c r="P16" s="151">
        <f>IF(ISERROR('[5]Récolte_N'!$H$13)=TRUE,"",'[5]Récolte_N'!$H$13)</f>
        <v>399300</v>
      </c>
      <c r="Q16" s="150">
        <f>'[21]OR'!$AI172</f>
        <v>344488.9</v>
      </c>
    </row>
    <row r="17" spans="1:17" ht="13.5" customHeight="1">
      <c r="A17" s="23">
        <v>1790</v>
      </c>
      <c r="B17" s="158" t="s">
        <v>11</v>
      </c>
      <c r="C17" s="150">
        <f>IF(ISERROR('[56]Récolte_N'!$F$13)=TRUE,"",'[56]Récolte_N'!$F$13)</f>
        <v>102000</v>
      </c>
      <c r="D17" s="150">
        <f t="shared" si="0"/>
        <v>81.12745098039215</v>
      </c>
      <c r="E17" s="151">
        <f>IF(ISERROR('[56]Récolte_N'!$H$13)=TRUE,"",'[56]Récolte_N'!$H$13)</f>
        <v>827500</v>
      </c>
      <c r="F17" s="151">
        <f t="shared" si="3"/>
        <v>749300</v>
      </c>
      <c r="G17" s="222">
        <f>IF(ISERROR('[56]Récolte_N'!$I$13)=TRUE,"",'[56]Récolte_N'!$I$13)</f>
        <v>750000</v>
      </c>
      <c r="H17" s="223">
        <f t="shared" si="5"/>
        <v>682877.1</v>
      </c>
      <c r="I17" s="153">
        <f t="shared" si="4"/>
        <v>0.09829426114889483</v>
      </c>
      <c r="J17" s="154">
        <f t="shared" si="2"/>
        <v>77500</v>
      </c>
      <c r="K17" s="162">
        <f t="shared" si="6"/>
        <v>66422.90000000002</v>
      </c>
      <c r="L17" s="156"/>
      <c r="M17" s="126" t="s">
        <v>11</v>
      </c>
      <c r="N17" s="150">
        <f>IF(ISERROR('[6]Récolte_N'!$F$13)=TRUE,"",'[6]Récolte_N'!$F$13)</f>
        <v>96200</v>
      </c>
      <c r="O17" s="150">
        <f t="shared" si="1"/>
        <v>77.88981288981289</v>
      </c>
      <c r="P17" s="151">
        <f>IF(ISERROR('[6]Récolte_N'!$H$13)=TRUE,"",'[6]Récolte_N'!$H$13)</f>
        <v>749300</v>
      </c>
      <c r="Q17" s="150">
        <f>'[21]OR'!$AI173</f>
        <v>682877.1</v>
      </c>
    </row>
    <row r="18" spans="1:17" ht="13.5" customHeight="1">
      <c r="A18" s="23" t="s">
        <v>13</v>
      </c>
      <c r="B18" s="158" t="s">
        <v>12</v>
      </c>
      <c r="C18" s="150">
        <f>IF(ISERROR('[57]Récolte_N'!$F$13)=TRUE,"",'[57]Récolte_N'!$F$13)</f>
        <v>38750</v>
      </c>
      <c r="D18" s="150">
        <f t="shared" si="0"/>
        <v>55.43225806451613</v>
      </c>
      <c r="E18" s="151">
        <f>IF(ISERROR('[57]Récolte_N'!$H$13)=TRUE,"",'[57]Récolte_N'!$H$13)</f>
        <v>214800</v>
      </c>
      <c r="F18" s="151">
        <f t="shared" si="3"/>
        <v>202420</v>
      </c>
      <c r="G18" s="222">
        <f>IF(ISERROR('[57]Récolte_N'!$I$13)=TRUE,"",'[57]Récolte_N'!$I$13)</f>
        <v>115000</v>
      </c>
      <c r="H18" s="223">
        <f t="shared" si="5"/>
        <v>114149.3</v>
      </c>
      <c r="I18" s="153">
        <f t="shared" si="4"/>
        <v>0.007452520514799499</v>
      </c>
      <c r="J18" s="154">
        <f t="shared" si="2"/>
        <v>99800</v>
      </c>
      <c r="K18" s="162">
        <f t="shared" si="6"/>
        <v>88270.7</v>
      </c>
      <c r="L18" s="156"/>
      <c r="M18" s="126" t="s">
        <v>12</v>
      </c>
      <c r="N18" s="150">
        <f>IF(ISERROR('[7]Récolte_N'!$F$13)=TRUE,"",'[7]Récolte_N'!$F$13)</f>
        <v>38075</v>
      </c>
      <c r="O18" s="150">
        <f t="shared" si="1"/>
        <v>53.16349310571241</v>
      </c>
      <c r="P18" s="151">
        <f>IF(ISERROR('[7]Récolte_N'!$H$13)=TRUE,"",'[7]Récolte_N'!$H$13)</f>
        <v>202420</v>
      </c>
      <c r="Q18" s="150">
        <f>'[21]OR'!$AI174</f>
        <v>114149.3</v>
      </c>
    </row>
    <row r="19" spans="1:17" ht="13.5" customHeight="1">
      <c r="A19" s="23" t="s">
        <v>13</v>
      </c>
      <c r="B19" s="158" t="s">
        <v>14</v>
      </c>
      <c r="C19" s="150">
        <f>IF(ISERROR('[58]Récolte_N'!$F$13)=TRUE,"",'[58]Récolte_N'!$F$13)</f>
        <v>10950</v>
      </c>
      <c r="D19" s="150">
        <f t="shared" si="0"/>
        <v>33.6986301369863</v>
      </c>
      <c r="E19" s="151">
        <f>IF(ISERROR('[58]Récolte_N'!$H$13)=TRUE,"",'[58]Récolte_N'!$H$13)</f>
        <v>36900</v>
      </c>
      <c r="F19" s="151">
        <f t="shared" si="3"/>
        <v>35300</v>
      </c>
      <c r="G19" s="222">
        <f>IF(ISERROR('[58]Récolte_N'!$I$13)=TRUE,"",'[58]Récolte_N'!$I$13)</f>
        <v>17000</v>
      </c>
      <c r="H19" s="223">
        <f t="shared" si="5"/>
        <v>16689</v>
      </c>
      <c r="I19" s="153">
        <f t="shared" si="4"/>
        <v>0.018635029061058184</v>
      </c>
      <c r="J19" s="154">
        <f t="shared" si="2"/>
        <v>19900</v>
      </c>
      <c r="K19" s="162">
        <f t="shared" si="6"/>
        <v>18611</v>
      </c>
      <c r="L19" s="156"/>
      <c r="M19" s="126" t="s">
        <v>14</v>
      </c>
      <c r="N19" s="150">
        <f>IF(ISERROR('[8]Récolte_N'!$F$13)=TRUE,"",'[8]Récolte_N'!$F$13)</f>
        <v>9250</v>
      </c>
      <c r="O19" s="150">
        <f t="shared" si="1"/>
        <v>38.16216216216216</v>
      </c>
      <c r="P19" s="151">
        <f>IF(ISERROR('[8]Récolte_N'!$H$13)=TRUE,"",'[8]Récolte_N'!$H$13)</f>
        <v>35300</v>
      </c>
      <c r="Q19" s="150">
        <f>'[21]OR'!$AI175</f>
        <v>16689</v>
      </c>
    </row>
    <row r="20" spans="1:17" ht="13.5" customHeight="1">
      <c r="A20" s="23" t="s">
        <v>13</v>
      </c>
      <c r="B20" s="158" t="s">
        <v>27</v>
      </c>
      <c r="C20" s="150">
        <f>IF(ISERROR('[59]Récolte_N'!$F$13)=TRUE,"",'[59]Récolte_N'!$F$13)</f>
        <v>280800</v>
      </c>
      <c r="D20" s="150">
        <f>IF(OR(C20="",C20=0),"",(E20/C20)*10)</f>
        <v>69.93233618233619</v>
      </c>
      <c r="E20" s="151">
        <f>IF(ISERROR('[59]Récolte_N'!$H$13)=TRUE,"",'[59]Récolte_N'!$H$13)</f>
        <v>1963700</v>
      </c>
      <c r="F20" s="151">
        <f t="shared" si="3"/>
        <v>1779140</v>
      </c>
      <c r="G20" s="222">
        <f>IF(ISERROR('[59]Récolte_N'!$I$13)=TRUE,"",'[59]Récolte_N'!$I$13)</f>
        <v>1893600</v>
      </c>
      <c r="H20" s="223">
        <f t="shared" si="5"/>
        <v>1643646.2</v>
      </c>
      <c r="I20" s="153">
        <f t="shared" si="4"/>
        <v>0.15207275142302534</v>
      </c>
      <c r="J20" s="154">
        <f t="shared" si="2"/>
        <v>70100</v>
      </c>
      <c r="K20" s="162">
        <f t="shared" si="6"/>
        <v>135493.80000000005</v>
      </c>
      <c r="L20" s="156"/>
      <c r="M20" s="126" t="s">
        <v>27</v>
      </c>
      <c r="N20" s="150">
        <f>IF(ISERROR('[9]Récolte_N'!$F$13)=TRUE,"",'[9]Récolte_N'!$F$13)</f>
        <v>268770</v>
      </c>
      <c r="O20" s="150">
        <f>IF(OR(N20="",N20=0),"",(P20/N20)*10)</f>
        <v>66.19563195297094</v>
      </c>
      <c r="P20" s="151">
        <f>IF(ISERROR('[9]Récolte_N'!$H$13)=TRUE,"",'[9]Récolte_N'!$H$13)</f>
        <v>1779140</v>
      </c>
      <c r="Q20" s="150">
        <f>'[21]OR'!$AI176</f>
        <v>1643646.2</v>
      </c>
    </row>
    <row r="21" spans="1:17" ht="13.5" customHeight="1">
      <c r="A21" s="23" t="s">
        <v>13</v>
      </c>
      <c r="B21" s="158" t="s">
        <v>15</v>
      </c>
      <c r="C21" s="150">
        <f>IF(ISERROR('[60]Récolte_N'!$F$13)=TRUE,"",'[60]Récolte_N'!$F$13)</f>
        <v>172000</v>
      </c>
      <c r="D21" s="150">
        <f>IF(OR(C21="",C21=0),"",(E21/C21)*10)</f>
        <v>60.46511627906977</v>
      </c>
      <c r="E21" s="151">
        <f>IF(ISERROR('[60]Récolte_N'!$H$13)=TRUE,"",'[60]Récolte_N'!$H$13)</f>
        <v>1040000</v>
      </c>
      <c r="F21" s="151">
        <f t="shared" si="3"/>
        <v>853000</v>
      </c>
      <c r="G21" s="222">
        <f>IF(ISERROR('[60]Récolte_N'!$I$13)=TRUE,"",'[60]Récolte_N'!$I$13)</f>
        <v>890000</v>
      </c>
      <c r="H21" s="223">
        <f t="shared" si="5"/>
        <v>708852.2</v>
      </c>
      <c r="I21" s="153">
        <f t="shared" si="4"/>
        <v>0.2555508750625308</v>
      </c>
      <c r="J21" s="154">
        <f t="shared" si="2"/>
        <v>150000</v>
      </c>
      <c r="K21" s="162">
        <f t="shared" si="6"/>
        <v>144147.80000000005</v>
      </c>
      <c r="L21" s="156"/>
      <c r="M21" s="126" t="s">
        <v>15</v>
      </c>
      <c r="N21" s="150">
        <f>IF(ISERROR('[10]Récolte_N'!$F$13)=TRUE,"",'[10]Récolte_N'!$F$13)</f>
        <v>151400</v>
      </c>
      <c r="O21" s="150">
        <f>IF(OR(N21="",N21=0),"",(P21/N21)*10)</f>
        <v>56.34081902245707</v>
      </c>
      <c r="P21" s="151">
        <f>IF(ISERROR('[10]Récolte_N'!$H$13)=TRUE,"",'[10]Récolte_N'!$H$13)</f>
        <v>853000</v>
      </c>
      <c r="Q21" s="150">
        <f>'[21]OR'!$AI177</f>
        <v>708852.2</v>
      </c>
    </row>
    <row r="22" spans="1:17" ht="13.5" customHeight="1">
      <c r="A22" s="23" t="s">
        <v>13</v>
      </c>
      <c r="B22" s="158" t="s">
        <v>29</v>
      </c>
      <c r="C22" s="150">
        <f>IF(ISERROR('[61]Récolte_N'!$F$13)=TRUE,"",'[61]Récolte_N'!$F$13)</f>
        <v>4700</v>
      </c>
      <c r="D22" s="150">
        <f>IF(OR(C22="",C22=0),"",(E22/C22)*10)</f>
        <v>61.70212765957447</v>
      </c>
      <c r="E22" s="151">
        <f>IF(ISERROR('[61]Récolte_N'!$H$13)=TRUE,"",'[61]Récolte_N'!$H$13)</f>
        <v>29000</v>
      </c>
      <c r="F22" s="151">
        <f t="shared" si="3"/>
        <v>25700</v>
      </c>
      <c r="G22" s="222">
        <f>IF(ISERROR('[61]Récolte_N'!$I$13)=TRUE,"",'[61]Récolte_N'!$I$13)</f>
        <v>10300</v>
      </c>
      <c r="H22" s="223">
        <f t="shared" si="5"/>
        <v>7050</v>
      </c>
      <c r="I22" s="153">
        <f t="shared" si="4"/>
        <v>0.46099290780141855</v>
      </c>
      <c r="J22" s="154">
        <f t="shared" si="2"/>
        <v>18700</v>
      </c>
      <c r="K22" s="162">
        <f t="shared" si="6"/>
        <v>18650</v>
      </c>
      <c r="L22" s="156"/>
      <c r="M22" s="126" t="s">
        <v>29</v>
      </c>
      <c r="N22" s="150">
        <f>IF(ISERROR('[11]Récolte_N'!$F$13)=TRUE,"",'[11]Récolte_N'!$F$13)</f>
        <v>4300</v>
      </c>
      <c r="O22" s="150">
        <f>IF(OR(N22="",N22=0),"",(P22/N22)*10)</f>
        <v>59.76744186046511</v>
      </c>
      <c r="P22" s="151">
        <f>IF(ISERROR('[11]Récolte_N'!$H$13)=TRUE,"",'[11]Récolte_N'!$H$13)</f>
        <v>25700</v>
      </c>
      <c r="Q22" s="150">
        <f>'[21]OR'!$AI178</f>
        <v>7050</v>
      </c>
    </row>
    <row r="23" spans="1:17" ht="13.5" customHeight="1">
      <c r="A23" s="23" t="s">
        <v>13</v>
      </c>
      <c r="B23" s="158" t="s">
        <v>16</v>
      </c>
      <c r="C23" s="150">
        <f>IF(ISERROR('[62]Récolte_N'!$F$13)=TRUE,"",'[62]Récolte_N'!$F$13)</f>
        <v>73921</v>
      </c>
      <c r="D23" s="150">
        <f t="shared" si="0"/>
        <v>73.00836027651141</v>
      </c>
      <c r="E23" s="151">
        <f>IF(ISERROR('[62]Récolte_N'!$H$13)=TRUE,"",'[62]Récolte_N'!$H$13)</f>
        <v>539685.1</v>
      </c>
      <c r="F23" s="151">
        <f t="shared" si="3"/>
        <v>507684.5</v>
      </c>
      <c r="G23" s="222">
        <f>IF(ISERROR('[62]Récolte_N'!$I$13)=TRUE,"",'[62]Récolte_N'!$I$13)</f>
        <v>399760</v>
      </c>
      <c r="H23" s="223">
        <f t="shared" si="5"/>
        <v>328900</v>
      </c>
      <c r="I23" s="153">
        <f t="shared" si="4"/>
        <v>0.21544542414107637</v>
      </c>
      <c r="J23" s="154">
        <f t="shared" si="2"/>
        <v>139925.09999999998</v>
      </c>
      <c r="K23" s="162">
        <f t="shared" si="6"/>
        <v>178784.5</v>
      </c>
      <c r="L23" s="156"/>
      <c r="M23" s="126" t="s">
        <v>16</v>
      </c>
      <c r="N23" s="150">
        <f>IF(ISERROR('[12]Récolte_N'!$F$13)=TRUE,"",'[12]Récolte_N'!$F$13)</f>
        <v>71361</v>
      </c>
      <c r="O23" s="150">
        <f aca="true" t="shared" si="7" ref="O23:O31">IF(OR(N23="",N23=0),"",(P23/N23)*10)</f>
        <v>71.14313140230658</v>
      </c>
      <c r="P23" s="151">
        <f>IF(ISERROR('[12]Récolte_N'!$H$13)=TRUE,"",'[12]Récolte_N'!$H$13)</f>
        <v>507684.5</v>
      </c>
      <c r="Q23" s="150">
        <f>'[21]OR'!$AI179</f>
        <v>328900</v>
      </c>
    </row>
    <row r="24" spans="1:17" ht="13.5" customHeight="1">
      <c r="A24" s="23" t="s">
        <v>13</v>
      </c>
      <c r="B24" s="158" t="s">
        <v>17</v>
      </c>
      <c r="C24" s="150">
        <f>IF(ISERROR('[63]Récolte_N'!$F$13)=TRUE,"",'[63]Récolte_N'!$F$13)</f>
        <v>64510</v>
      </c>
      <c r="D24" s="150">
        <f t="shared" si="0"/>
        <v>68.48783134397767</v>
      </c>
      <c r="E24" s="151">
        <f>IF(ISERROR('[63]Récolte_N'!$H$13)=TRUE,"",'[63]Récolte_N'!$H$13)</f>
        <v>441815</v>
      </c>
      <c r="F24" s="151">
        <f t="shared" si="3"/>
        <v>308040</v>
      </c>
      <c r="G24" s="222">
        <f>IF(ISERROR('[63]Récolte_N'!$I$13)=TRUE,"",'[63]Récolte_N'!$I$13)</f>
        <v>290000</v>
      </c>
      <c r="H24" s="223">
        <f t="shared" si="5"/>
        <v>181966.8</v>
      </c>
      <c r="I24" s="153">
        <f t="shared" si="4"/>
        <v>0.5936973118173205</v>
      </c>
      <c r="J24" s="154">
        <f t="shared" si="2"/>
        <v>151815</v>
      </c>
      <c r="K24" s="162">
        <f t="shared" si="6"/>
        <v>126073.20000000001</v>
      </c>
      <c r="L24" s="156"/>
      <c r="M24" s="126" t="s">
        <v>17</v>
      </c>
      <c r="N24" s="150">
        <f>IF(ISERROR('[13]Récolte_N'!$F$13)=TRUE,"",'[13]Récolte_N'!$F$13)</f>
        <v>50360</v>
      </c>
      <c r="O24" s="150">
        <f t="shared" si="7"/>
        <v>61.16759332803812</v>
      </c>
      <c r="P24" s="151">
        <f>IF(ISERROR('[13]Récolte_N'!$H$13)=TRUE,"",'[13]Récolte_N'!$H$13)</f>
        <v>308040</v>
      </c>
      <c r="Q24" s="150">
        <f>'[21]OR'!$AI180</f>
        <v>181966.8</v>
      </c>
    </row>
    <row r="25" spans="1:17" ht="13.5" customHeight="1">
      <c r="A25" s="23" t="s">
        <v>13</v>
      </c>
      <c r="B25" s="158" t="s">
        <v>18</v>
      </c>
      <c r="C25" s="150">
        <f>IF(ISERROR('[64]Récolte_N'!$F$13)=TRUE,"",'[64]Récolte_N'!$F$13)</f>
        <v>287900</v>
      </c>
      <c r="D25" s="150">
        <f t="shared" si="0"/>
        <v>69.53803403959708</v>
      </c>
      <c r="E25" s="151">
        <f>IF(ISERROR('[64]Récolte_N'!$H$13)=TRUE,"",'[64]Récolte_N'!$H$13)</f>
        <v>2002000</v>
      </c>
      <c r="F25" s="151">
        <f t="shared" si="3"/>
        <v>1739000</v>
      </c>
      <c r="G25" s="222">
        <f>IF(ISERROR('[64]Récolte_N'!$I$13)=TRUE,"",'[64]Récolte_N'!$I$13)</f>
        <v>1905000</v>
      </c>
      <c r="H25" s="223">
        <f t="shared" si="5"/>
        <v>1585130.1</v>
      </c>
      <c r="I25" s="153">
        <f t="shared" si="4"/>
        <v>0.20179409879353116</v>
      </c>
      <c r="J25" s="154">
        <f t="shared" si="2"/>
        <v>97000</v>
      </c>
      <c r="K25" s="162">
        <f t="shared" si="6"/>
        <v>153869.8999999999</v>
      </c>
      <c r="L25" s="156"/>
      <c r="M25" s="126" t="s">
        <v>18</v>
      </c>
      <c r="N25" s="150">
        <f>IF(ISERROR('[14]Récolte_N'!$F$13)=TRUE,"",'[14]Récolte_N'!$F$13)</f>
        <v>264900</v>
      </c>
      <c r="O25" s="150">
        <f t="shared" si="7"/>
        <v>65.6474141185353</v>
      </c>
      <c r="P25" s="151">
        <f>IF(ISERROR('[14]Récolte_N'!$H$13)=TRUE,"",'[14]Récolte_N'!$H$13)</f>
        <v>1739000</v>
      </c>
      <c r="Q25" s="150">
        <f>'[21]OR'!$AI181</f>
        <v>1585130.1</v>
      </c>
    </row>
    <row r="26" spans="1:17" ht="13.5" customHeight="1">
      <c r="A26" s="23" t="s">
        <v>13</v>
      </c>
      <c r="B26" s="158" t="s">
        <v>19</v>
      </c>
      <c r="C26" s="150">
        <f>IF(ISERROR('[65]Récolte_N'!$F$13)=TRUE,"",'[65]Récolte_N'!$F$13)</f>
        <v>74410</v>
      </c>
      <c r="D26" s="150">
        <f t="shared" si="0"/>
        <v>75.7074317968015</v>
      </c>
      <c r="E26" s="151">
        <f>IF(ISERROR('[65]Récolte_N'!$H$13)=TRUE,"",'[65]Récolte_N'!$H$13)</f>
        <v>563339</v>
      </c>
      <c r="F26" s="151">
        <f t="shared" si="3"/>
        <v>502180</v>
      </c>
      <c r="G26" s="222">
        <f>IF(ISERROR('[65]Récolte_N'!$I$13)=TRUE,"",'[65]Récolte_N'!$I$13)</f>
        <v>530000</v>
      </c>
      <c r="H26" s="223">
        <f t="shared" si="5"/>
        <v>472952.3</v>
      </c>
      <c r="I26" s="153">
        <f t="shared" si="4"/>
        <v>0.12062040928863227</v>
      </c>
      <c r="J26" s="154">
        <f t="shared" si="2"/>
        <v>33339</v>
      </c>
      <c r="K26" s="162">
        <f t="shared" si="6"/>
        <v>29227.70000000001</v>
      </c>
      <c r="L26" s="156"/>
      <c r="M26" s="126" t="s">
        <v>19</v>
      </c>
      <c r="N26" s="150">
        <f>IF(ISERROR('[15]Récolte_N'!$F$13)=TRUE,"",'[15]Récolte_N'!$F$13)</f>
        <v>70250</v>
      </c>
      <c r="O26" s="150">
        <f t="shared" si="7"/>
        <v>71.4846975088968</v>
      </c>
      <c r="P26" s="151">
        <f>IF(ISERROR('[15]Récolte_N'!$H$13)=TRUE,"",'[15]Récolte_N'!$H$13)</f>
        <v>502180</v>
      </c>
      <c r="Q26" s="150">
        <f>'[21]OR'!$AI182</f>
        <v>472952.3</v>
      </c>
    </row>
    <row r="27" spans="1:17" ht="13.5" customHeight="1">
      <c r="A27" s="23" t="s">
        <v>13</v>
      </c>
      <c r="B27" s="158" t="s">
        <v>20</v>
      </c>
      <c r="C27" s="150">
        <f>IF(ISERROR('[66]Récolte_N'!$F$13)=TRUE,"",'[66]Récolte_N'!$F$13)</f>
        <v>108670</v>
      </c>
      <c r="D27" s="150">
        <f t="shared" si="0"/>
        <v>62.06193061562529</v>
      </c>
      <c r="E27" s="151">
        <f>IF(ISERROR('[66]Récolte_N'!$H$13)=TRUE,"",'[66]Récolte_N'!$H$13)</f>
        <v>674427</v>
      </c>
      <c r="F27" s="151">
        <f t="shared" si="3"/>
        <v>584865</v>
      </c>
      <c r="G27" s="222">
        <f>IF(ISERROR('[66]Récolte_N'!$I$13)=TRUE,"",'[66]Récolte_N'!$I$13)</f>
        <v>560000</v>
      </c>
      <c r="H27" s="223">
        <f t="shared" si="5"/>
        <v>490610.4</v>
      </c>
      <c r="I27" s="153">
        <f t="shared" si="4"/>
        <v>0.1414352406716204</v>
      </c>
      <c r="J27" s="154">
        <f t="shared" si="2"/>
        <v>114427</v>
      </c>
      <c r="K27" s="162">
        <f t="shared" si="6"/>
        <v>94254.59999999998</v>
      </c>
      <c r="L27" s="156"/>
      <c r="M27" s="126" t="s">
        <v>20</v>
      </c>
      <c r="N27" s="150">
        <f>IF(ISERROR('[16]Récolte_N'!$F$13)=TRUE,"",'[16]Récolte_N'!$F$13)</f>
        <v>98100</v>
      </c>
      <c r="O27" s="150">
        <f t="shared" si="7"/>
        <v>59.61926605504587</v>
      </c>
      <c r="P27" s="151">
        <f>IF(ISERROR('[16]Récolte_N'!$H$13)=TRUE,"",'[16]Récolte_N'!$H$13)</f>
        <v>584865</v>
      </c>
      <c r="Q27" s="150">
        <f>'[21]OR'!$AI183</f>
        <v>490610.4</v>
      </c>
    </row>
    <row r="28" spans="1:17" ht="13.5" customHeight="1">
      <c r="A28" s="23" t="s">
        <v>13</v>
      </c>
      <c r="B28" s="158" t="s">
        <v>21</v>
      </c>
      <c r="C28" s="150">
        <f>IF(ISERROR('[67]Récolte_N'!$F$13)=TRUE,"",'[67]Récolte_N'!$F$13)</f>
        <v>54336</v>
      </c>
      <c r="D28" s="150">
        <f t="shared" si="0"/>
        <v>80.15</v>
      </c>
      <c r="E28" s="151">
        <f>IF(ISERROR('[67]Récolte_N'!$H$13)=TRUE,"",'[67]Récolte_N'!$H$13)</f>
        <v>435503.04000000004</v>
      </c>
      <c r="F28" s="151">
        <f t="shared" si="3"/>
        <v>375094.20000000007</v>
      </c>
      <c r="G28" s="222">
        <f>IF(ISERROR('[67]Récolte_N'!$I$13)=TRUE,"",'[67]Récolte_N'!$I$13)</f>
        <v>390000</v>
      </c>
      <c r="H28" s="223">
        <f t="shared" si="5"/>
        <v>323031.2</v>
      </c>
      <c r="I28" s="153">
        <f t="shared" si="4"/>
        <v>0.20731372077991228</v>
      </c>
      <c r="J28" s="154">
        <f t="shared" si="2"/>
        <v>45503.04000000004</v>
      </c>
      <c r="K28" s="162">
        <f t="shared" si="6"/>
        <v>52063.00000000006</v>
      </c>
      <c r="L28" s="156"/>
      <c r="M28" s="126" t="s">
        <v>21</v>
      </c>
      <c r="N28" s="150">
        <f>IF(ISERROR('[17]Récolte_N'!$F$13)=TRUE,"",'[17]Récolte_N'!$F$13)</f>
        <v>49400</v>
      </c>
      <c r="O28" s="150">
        <f t="shared" si="7"/>
        <v>75.93000000000002</v>
      </c>
      <c r="P28" s="151">
        <f>IF(ISERROR('[17]Récolte_N'!$H$13)=TRUE,"",'[17]Récolte_N'!$H$13)</f>
        <v>375094.20000000007</v>
      </c>
      <c r="Q28" s="150">
        <f>'[21]OR'!$AI184</f>
        <v>323031.2</v>
      </c>
    </row>
    <row r="29" spans="2:17" ht="12.75">
      <c r="B29" s="158" t="s">
        <v>30</v>
      </c>
      <c r="C29" s="150">
        <f>IF(ISERROR('[68]Récolte_N'!$F$13)=TRUE,"",'[68]Récolte_N'!$F$13)</f>
        <v>47000</v>
      </c>
      <c r="D29" s="150">
        <f t="shared" si="0"/>
        <v>71.45026708918063</v>
      </c>
      <c r="E29" s="151">
        <f>IF(ISERROR('[68]Récolte_N'!$H$13)=TRUE,"",'[68]Récolte_N'!$H$13)</f>
        <v>335816.25531914894</v>
      </c>
      <c r="F29" s="151">
        <f t="shared" si="3"/>
        <v>301241.3953488372</v>
      </c>
      <c r="G29" s="222">
        <f>IF(ISERROR('[68]Récolte_N'!$I$13)=TRUE,"",'[68]Récolte_N'!$I$13)</f>
        <v>255000</v>
      </c>
      <c r="H29" s="223">
        <f t="shared" si="5"/>
        <v>215161.2</v>
      </c>
      <c r="I29" s="153">
        <f t="shared" si="4"/>
        <v>0.18515791880692234</v>
      </c>
      <c r="J29" s="154">
        <f t="shared" si="2"/>
        <v>80816.25531914894</v>
      </c>
      <c r="K29" s="162">
        <f t="shared" si="6"/>
        <v>86080.19534883718</v>
      </c>
      <c r="M29" s="126" t="s">
        <v>30</v>
      </c>
      <c r="N29" s="150">
        <f>IF(ISERROR('[18]Récolte_N'!$F$13)=TRUE,"",'[18]Récolte_N'!$F$13)</f>
        <v>43000</v>
      </c>
      <c r="O29" s="150">
        <f t="shared" si="7"/>
        <v>70.05613845321795</v>
      </c>
      <c r="P29" s="151">
        <f>IF(ISERROR('[18]Récolte_N'!$H$13)=TRUE,"",'[18]Récolte_N'!$H$13)</f>
        <v>301241.3953488372</v>
      </c>
      <c r="Q29" s="150">
        <f>'[21]OR'!$AI185</f>
        <v>215161.2</v>
      </c>
    </row>
    <row r="30" spans="2:17" ht="12.75">
      <c r="B30" s="158" t="s">
        <v>22</v>
      </c>
      <c r="C30" s="150">
        <f>IF(ISERROR('[69]Récolte_N'!$F$13)=TRUE,"",'[69]Récolte_N'!$F$13)</f>
        <v>94787</v>
      </c>
      <c r="D30" s="150">
        <f t="shared" si="0"/>
        <v>47.90097798221275</v>
      </c>
      <c r="E30" s="151">
        <f>IF(ISERROR('[69]Récolte_N'!$H$13)=TRUE,"",'[69]Récolte_N'!$H$13)</f>
        <v>454039</v>
      </c>
      <c r="F30" s="151">
        <f t="shared" si="3"/>
        <v>423948</v>
      </c>
      <c r="G30" s="222">
        <f>IF(ISERROR('[69]Récolte_N'!$I$13)=TRUE,"",'[69]Récolte_N'!$I$13)</f>
        <v>220000</v>
      </c>
      <c r="H30" s="223">
        <f t="shared" si="5"/>
        <v>188128.6</v>
      </c>
      <c r="I30" s="153">
        <f>IF(OR(H30=0,H30=""),"",(G30/H30)-1)</f>
        <v>0.16941283781413352</v>
      </c>
      <c r="J30" s="154">
        <f t="shared" si="2"/>
        <v>234039</v>
      </c>
      <c r="K30" s="162">
        <f t="shared" si="6"/>
        <v>235819.4</v>
      </c>
      <c r="L30" s="29"/>
      <c r="M30" s="126" t="s">
        <v>22</v>
      </c>
      <c r="N30" s="150">
        <f>IF(ISERROR('[19]Récolte_N'!$F$13)=TRUE,"",'[19]Récolte_N'!$F$13)</f>
        <v>87790</v>
      </c>
      <c r="O30" s="150">
        <f t="shared" si="7"/>
        <v>48.29114933363709</v>
      </c>
      <c r="P30" s="151">
        <f>IF(ISERROR('[19]Récolte_N'!$H$13)=TRUE,"",'[19]Récolte_N'!$H$13)</f>
        <v>423948</v>
      </c>
      <c r="Q30" s="150">
        <f>'[21]OR'!$AI186</f>
        <v>188128.6</v>
      </c>
    </row>
    <row r="31" spans="2:17" ht="12.75">
      <c r="B31" s="158" t="s">
        <v>23</v>
      </c>
      <c r="C31" s="150">
        <f>IF(ISERROR('[70]Récolte_N'!$F$13)=TRUE,"",'[70]Récolte_N'!$F$13)</f>
        <v>13300</v>
      </c>
      <c r="D31" s="150">
        <f t="shared" si="0"/>
        <v>41.203007518796994</v>
      </c>
      <c r="E31" s="151">
        <f>IF(ISERROR('[70]Récolte_N'!$H$13)=TRUE,"",'[70]Récolte_N'!$H$13)</f>
        <v>54800</v>
      </c>
      <c r="F31" s="151">
        <f t="shared" si="3"/>
        <v>51765</v>
      </c>
      <c r="G31" s="222">
        <f>IF(ISERROR('[70]Récolte_N'!$I$13)=TRUE,"",'[70]Récolte_N'!$I$13)</f>
        <v>23800</v>
      </c>
      <c r="H31" s="223">
        <f t="shared" si="5"/>
        <v>21880.9</v>
      </c>
      <c r="I31" s="153">
        <f t="shared" si="4"/>
        <v>0.0877066299832272</v>
      </c>
      <c r="J31" s="154">
        <f t="shared" si="2"/>
        <v>31000</v>
      </c>
      <c r="K31" s="162">
        <f t="shared" si="6"/>
        <v>29884.1</v>
      </c>
      <c r="M31" s="126" t="s">
        <v>23</v>
      </c>
      <c r="N31" s="150">
        <f>IF(ISERROR('[20]Récolte_N'!$F$13)=TRUE,"",'[20]Récolte_N'!$F$13)</f>
        <v>11750</v>
      </c>
      <c r="O31" s="150">
        <f t="shared" si="7"/>
        <v>44.055319148936164</v>
      </c>
      <c r="P31" s="151">
        <f>IF(ISERROR('[20]Récolte_N'!$H$13)=TRUE,"",'[20]Récolte_N'!$H$13)</f>
        <v>51765</v>
      </c>
      <c r="Q31" s="150">
        <f>'[21]OR'!$AI187</f>
        <v>21880.9</v>
      </c>
    </row>
    <row r="32" spans="2:17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M32" s="126"/>
      <c r="N32" s="170"/>
      <c r="O32" s="170"/>
      <c r="P32" s="170"/>
      <c r="Q32" s="224"/>
    </row>
    <row r="33" spans="2:17" ht="15.75" thickBot="1">
      <c r="B33" s="171" t="s">
        <v>24</v>
      </c>
      <c r="C33" s="172">
        <f>IF(SUM(C12:C31)=0,"",SUM(C12:C31))</f>
        <v>1755749</v>
      </c>
      <c r="D33" s="172">
        <f>IF(OR(C33="",C33=0),"",(E33/C33)*10)</f>
        <v>66.50574424544254</v>
      </c>
      <c r="E33" s="172">
        <f>IF(SUM(E12:E31)=0,"",SUM(E12:E31))</f>
        <v>11676739.395319149</v>
      </c>
      <c r="F33" s="173">
        <f>IF(SUM(F12:F31)=0,"",SUM(F12:F31))</f>
        <v>10325387.095348837</v>
      </c>
      <c r="G33" s="174">
        <f>IF(SUM(G12:G31)=0,"",SUM(G12:G31))</f>
        <v>9867710</v>
      </c>
      <c r="H33" s="175">
        <f>IF(SUM(H12:H31)=0,"",SUM(H12:H31))</f>
        <v>8442582.600000001</v>
      </c>
      <c r="I33" s="176">
        <f>IF(OR(G33=0,G33=""),"",(G33/H33)-1)</f>
        <v>0.1688023046407623</v>
      </c>
      <c r="J33" s="177">
        <f>SUM(J12:J31)</f>
        <v>1809029.3953191491</v>
      </c>
      <c r="K33" s="178">
        <f>SUM(K12:K31)</f>
        <v>1882804.495348837</v>
      </c>
      <c r="M33" s="179" t="s">
        <v>24</v>
      </c>
      <c r="N33" s="180">
        <f>IF(SUM(N12:N31)=0,"",SUM(N12:N31))</f>
        <v>1634686</v>
      </c>
      <c r="O33" s="180">
        <f>IF(OR(N33="",N33=0),"",(P33/N33)*10)</f>
        <v>63.16434529535848</v>
      </c>
      <c r="P33" s="177">
        <f>IF(SUM(P12:P31)=0,"",SUM(P12:P31))</f>
        <v>10325387.095348837</v>
      </c>
      <c r="Q33" s="181">
        <f>IF(SUM(Q12:Q31)=0,"",SUM(Q12:Q31))</f>
        <v>8442582.600000001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1634686</v>
      </c>
      <c r="D35" s="189">
        <f>IF(OR(C35="",C35=0),"",(E35/C35)*10)</f>
        <v>63.16434529535848</v>
      </c>
      <c r="E35" s="189">
        <f>P33</f>
        <v>10325387.095348837</v>
      </c>
      <c r="G35" s="189">
        <f>Q33</f>
        <v>8442582.600000001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0.07405887124499744</v>
      </c>
      <c r="D37" s="192">
        <f>IF(OR(D33="",D33=0),"",(D33/D35)-1)</f>
        <v>0.05290008048780637</v>
      </c>
      <c r="E37" s="192">
        <f>IF(OR(E33="",E33=0),"",(E33/E35)-1)</f>
        <v>0.1308766719825003</v>
      </c>
      <c r="G37" s="192">
        <f>IF(OR(G33="",G33=0),"",(G33/G35)-1)</f>
        <v>0.1688023046407623</v>
      </c>
      <c r="H37" s="185"/>
      <c r="I37" s="186"/>
      <c r="J37" s="187"/>
    </row>
    <row r="38" ht="11.25" thickBot="1"/>
    <row r="39" spans="2:9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  <c r="I39" s="29"/>
    </row>
    <row r="40" spans="2:9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  <c r="I40" s="29"/>
    </row>
    <row r="41" spans="2:9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  <c r="I41" s="29"/>
    </row>
    <row r="42" spans="2:9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  <c r="I42" s="29"/>
    </row>
    <row r="43" spans="2:9" ht="12">
      <c r="B43" s="118" t="s">
        <v>8</v>
      </c>
      <c r="C43" s="81">
        <f>'[22]OR'!$AI168</f>
        <v>47731</v>
      </c>
      <c r="D43" s="53">
        <f>'[21]OR'!$AE168</f>
        <v>46652.7</v>
      </c>
      <c r="E43" s="212">
        <f>IF(OR(G12="",G12=0),"",C43/G12)</f>
        <v>0.8963568075117371</v>
      </c>
      <c r="F43" s="71">
        <f>IF(OR(H12="",H12=0),"",D43/H12)</f>
        <v>0.906409195295105</v>
      </c>
      <c r="G43" s="213">
        <f>IF(OR(E43="",E43=0),"",(E43-F43)*100)</f>
        <v>-1.0052387783367922</v>
      </c>
      <c r="H43" s="185">
        <f>IF(E12="","",(G12/E12))</f>
        <v>0.5139465302576971</v>
      </c>
      <c r="I43" s="29"/>
    </row>
    <row r="44" spans="2:9" ht="12">
      <c r="B44" s="118" t="s">
        <v>31</v>
      </c>
      <c r="C44" s="53">
        <f>'[22]OR'!$AI169</f>
        <v>67172.5</v>
      </c>
      <c r="D44" s="53">
        <f>'[21]OR'!$AE169</f>
        <v>58811.4</v>
      </c>
      <c r="E44" s="71">
        <f>IF(OR(G13="",G13=0),"",C44/G13)</f>
        <v>0.8502848101265823</v>
      </c>
      <c r="F44" s="71">
        <f>IF(OR(H13="",H13=0),"",D44/H13)</f>
        <v>0.818201168910487</v>
      </c>
      <c r="G44" s="213">
        <f>IF(OR(E44="",E44=0),"",(E44-F44)*100)</f>
        <v>3.2083641216095304</v>
      </c>
      <c r="H44" s="185">
        <f>IF(E13="","",(G13/E13))</f>
        <v>0.3688916905979314</v>
      </c>
      <c r="I44" s="29"/>
    </row>
    <row r="45" spans="2:9" ht="12">
      <c r="B45" s="118" t="s">
        <v>9</v>
      </c>
      <c r="C45" s="53">
        <f>'[22]OR'!$AI170</f>
        <v>885583.4</v>
      </c>
      <c r="D45" s="53">
        <f>'[21]OR'!$AE170</f>
        <v>791517.8</v>
      </c>
      <c r="E45" s="71">
        <f aca="true" t="shared" si="8" ref="E45:F62">IF(OR(G14="",G14=0),"",C45/G14)</f>
        <v>0.8682190196078432</v>
      </c>
      <c r="F45" s="71">
        <f t="shared" si="8"/>
        <v>0.8754055502892314</v>
      </c>
      <c r="G45" s="213">
        <f aca="true" t="shared" si="9" ref="G45:G61">IF(OR(E45="",E45=0),"",(E45-F45)*100)</f>
        <v>-0.7186530681388192</v>
      </c>
      <c r="H45" s="185">
        <f>IF(E14="","",(G14/E14))</f>
        <v>0.8936707086283031</v>
      </c>
      <c r="I45" s="29"/>
    </row>
    <row r="46" spans="2:9" ht="12">
      <c r="B46" s="118" t="s">
        <v>28</v>
      </c>
      <c r="C46" s="53">
        <f>'[22]OR'!$AI171</f>
        <v>110446.1</v>
      </c>
      <c r="D46" s="53">
        <f>'[21]OR'!$AE171</f>
        <v>80712.2</v>
      </c>
      <c r="E46" s="71">
        <f t="shared" si="8"/>
        <v>0.9127776859504133</v>
      </c>
      <c r="F46" s="71">
        <f t="shared" si="8"/>
        <v>0.9013389616625905</v>
      </c>
      <c r="G46" s="213">
        <f t="shared" si="9"/>
        <v>1.1438724287822777</v>
      </c>
      <c r="H46" s="185">
        <f>IF(E15="","",(G15/E15))</f>
        <v>0.6089888771453017</v>
      </c>
      <c r="I46" s="29"/>
    </row>
    <row r="47" spans="2:9" ht="12">
      <c r="B47" s="118" t="s">
        <v>10</v>
      </c>
      <c r="C47" s="53">
        <f>'[22]OR'!$AI172</f>
        <v>304314.2</v>
      </c>
      <c r="D47" s="53">
        <f>'[21]OR'!$AE172</f>
        <v>290011.7</v>
      </c>
      <c r="E47" s="71">
        <f t="shared" si="8"/>
        <v>0.8820701449275362</v>
      </c>
      <c r="F47" s="71">
        <f t="shared" si="8"/>
        <v>0.8418607972564573</v>
      </c>
      <c r="G47" s="213">
        <f t="shared" si="9"/>
        <v>4.020934767107887</v>
      </c>
      <c r="H47" s="185">
        <f aca="true" t="shared" si="10" ref="H47:H62">IF(E16="","",(G16/E16))</f>
        <v>0.8505917159763313</v>
      </c>
      <c r="I47" s="29"/>
    </row>
    <row r="48" spans="2:9" ht="12">
      <c r="B48" s="118" t="s">
        <v>11</v>
      </c>
      <c r="C48" s="53">
        <f>'[22]OR'!$AI173</f>
        <v>704032.5</v>
      </c>
      <c r="D48" s="53">
        <f>'[21]OR'!$AE173</f>
        <v>638466.8</v>
      </c>
      <c r="E48" s="71">
        <f>IF(OR(G17="",G17=0),"",C48/G17)</f>
        <v>0.93871</v>
      </c>
      <c r="F48" s="71">
        <f t="shared" si="8"/>
        <v>0.9349658964987991</v>
      </c>
      <c r="G48" s="213">
        <f t="shared" si="9"/>
        <v>0.3744103501200913</v>
      </c>
      <c r="H48" s="185">
        <f t="shared" si="10"/>
        <v>0.9063444108761329</v>
      </c>
      <c r="I48" s="29"/>
    </row>
    <row r="49" spans="2:9" ht="12">
      <c r="B49" s="118" t="s">
        <v>12</v>
      </c>
      <c r="C49" s="53">
        <f>'[22]OR'!$AI174</f>
        <v>109535.7</v>
      </c>
      <c r="D49" s="53">
        <f>'[21]OR'!$AE174</f>
        <v>108146.3</v>
      </c>
      <c r="E49" s="71">
        <f t="shared" si="8"/>
        <v>0.9524843478260869</v>
      </c>
      <c r="F49" s="71">
        <f t="shared" si="8"/>
        <v>0.9474109784291275</v>
      </c>
      <c r="G49" s="213">
        <f t="shared" si="9"/>
        <v>0.507336939695946</v>
      </c>
      <c r="H49" s="185">
        <f t="shared" si="10"/>
        <v>0.5353817504655494</v>
      </c>
      <c r="I49" s="29"/>
    </row>
    <row r="50" spans="2:9" ht="12">
      <c r="B50" s="118" t="s">
        <v>14</v>
      </c>
      <c r="C50" s="53">
        <f>'[22]OR'!$AI175</f>
        <v>16174</v>
      </c>
      <c r="D50" s="53">
        <f>'[21]OR'!$AE175</f>
        <v>15785.8</v>
      </c>
      <c r="E50" s="71">
        <f t="shared" si="8"/>
        <v>0.9514117647058824</v>
      </c>
      <c r="F50" s="71">
        <f t="shared" si="8"/>
        <v>0.9458805201030619</v>
      </c>
      <c r="G50" s="213">
        <f t="shared" si="9"/>
        <v>0.5531244602820506</v>
      </c>
      <c r="H50" s="185">
        <f t="shared" si="10"/>
        <v>0.46070460704607047</v>
      </c>
      <c r="I50" s="29"/>
    </row>
    <row r="51" spans="2:9" ht="12">
      <c r="B51" s="118" t="s">
        <v>27</v>
      </c>
      <c r="C51" s="53">
        <f>'[22]OR'!$AI176</f>
        <v>1789484.5</v>
      </c>
      <c r="D51" s="53">
        <f>'[21]OR'!$AE176</f>
        <v>1540269.9</v>
      </c>
      <c r="E51" s="71">
        <f t="shared" si="8"/>
        <v>0.9450171630756231</v>
      </c>
      <c r="F51" s="71">
        <f t="shared" si="8"/>
        <v>0.937105503605338</v>
      </c>
      <c r="G51" s="213">
        <f t="shared" si="9"/>
        <v>0.791165947028516</v>
      </c>
      <c r="H51" s="185">
        <f t="shared" si="10"/>
        <v>0.9643020828028721</v>
      </c>
      <c r="I51" s="29"/>
    </row>
    <row r="52" spans="2:9" ht="12">
      <c r="B52" s="118" t="s">
        <v>15</v>
      </c>
      <c r="C52" s="53">
        <f>'[22]OR'!$AI177</f>
        <v>807224.2</v>
      </c>
      <c r="D52" s="53">
        <f>'[21]OR'!$AE177</f>
        <v>636663.9</v>
      </c>
      <c r="E52" s="71">
        <f t="shared" si="8"/>
        <v>0.9069934831460673</v>
      </c>
      <c r="F52" s="71">
        <f t="shared" si="8"/>
        <v>0.8981617042311502</v>
      </c>
      <c r="G52" s="213">
        <f t="shared" si="9"/>
        <v>0.8831778914917154</v>
      </c>
      <c r="H52" s="185">
        <f t="shared" si="10"/>
        <v>0.8557692307692307</v>
      </c>
      <c r="I52" s="29"/>
    </row>
    <row r="53" spans="2:9" ht="12">
      <c r="B53" s="118" t="s">
        <v>29</v>
      </c>
      <c r="C53" s="53">
        <f>'[22]OR'!$AI178</f>
        <v>9191.8</v>
      </c>
      <c r="D53" s="53">
        <f>'[21]OR'!$AE178</f>
        <v>6309.3</v>
      </c>
      <c r="E53" s="71">
        <f t="shared" si="8"/>
        <v>0.8924077669902912</v>
      </c>
      <c r="F53" s="71">
        <f>IF(OR(H22="",H22=0),"",D53/H22)</f>
        <v>0.894936170212766</v>
      </c>
      <c r="G53" s="213">
        <f t="shared" si="9"/>
        <v>-0.25284032224747177</v>
      </c>
      <c r="H53" s="185">
        <f t="shared" si="10"/>
        <v>0.35517241379310344</v>
      </c>
      <c r="I53" s="29"/>
    </row>
    <row r="54" spans="2:9" ht="12">
      <c r="B54" s="118" t="s">
        <v>16</v>
      </c>
      <c r="C54" s="53">
        <f>'[22]OR'!$AI179</f>
        <v>394994.2</v>
      </c>
      <c r="D54" s="53">
        <f>'[21]OR'!$AE179</f>
        <v>315623.9</v>
      </c>
      <c r="E54" s="71">
        <f t="shared" si="8"/>
        <v>0.988078347008205</v>
      </c>
      <c r="F54" s="71">
        <f t="shared" si="8"/>
        <v>0.9596348434174522</v>
      </c>
      <c r="G54" s="213">
        <f t="shared" si="9"/>
        <v>2.844350359075276</v>
      </c>
      <c r="H54" s="185">
        <f t="shared" si="10"/>
        <v>0.740728250603917</v>
      </c>
      <c r="I54" s="29"/>
    </row>
    <row r="55" spans="2:9" ht="12">
      <c r="B55" s="118" t="s">
        <v>17</v>
      </c>
      <c r="C55" s="53">
        <f>'[22]OR'!$AI180</f>
        <v>261129.4</v>
      </c>
      <c r="D55" s="53">
        <f>'[21]OR'!$AE180</f>
        <v>159941.5</v>
      </c>
      <c r="E55" s="71">
        <f t="shared" si="8"/>
        <v>0.9004462068965517</v>
      </c>
      <c r="F55" s="71">
        <f t="shared" si="8"/>
        <v>0.878959788269069</v>
      </c>
      <c r="G55" s="213">
        <f t="shared" si="9"/>
        <v>2.1486418627482795</v>
      </c>
      <c r="H55" s="185">
        <f t="shared" si="10"/>
        <v>0.6563833278634723</v>
      </c>
      <c r="I55" s="29"/>
    </row>
    <row r="56" spans="2:9" ht="12">
      <c r="B56" s="118" t="s">
        <v>18</v>
      </c>
      <c r="C56" s="53">
        <f>'[22]OR'!$AI181</f>
        <v>1665423.6</v>
      </c>
      <c r="D56" s="53">
        <f>'[21]OR'!$AE181</f>
        <v>1361948.8</v>
      </c>
      <c r="E56" s="71">
        <f t="shared" si="8"/>
        <v>0.8742381102362206</v>
      </c>
      <c r="F56" s="71">
        <f t="shared" si="8"/>
        <v>0.8592031657212238</v>
      </c>
      <c r="G56" s="213">
        <f t="shared" si="9"/>
        <v>1.5034944514996762</v>
      </c>
      <c r="H56" s="185">
        <f t="shared" si="10"/>
        <v>0.9515484515484516</v>
      </c>
      <c r="I56" s="29"/>
    </row>
    <row r="57" spans="2:9" ht="12">
      <c r="B57" s="118" t="s">
        <v>19</v>
      </c>
      <c r="C57" s="53">
        <f>'[22]OR'!$AI182</f>
        <v>438090.6</v>
      </c>
      <c r="D57" s="53">
        <f>'[21]OR'!$AE182</f>
        <v>417821</v>
      </c>
      <c r="E57" s="71">
        <f t="shared" si="8"/>
        <v>0.826586037735849</v>
      </c>
      <c r="F57" s="71">
        <f>IF(OR(H26="",H26=0),"",D57/H26)</f>
        <v>0.883431584961105</v>
      </c>
      <c r="G57" s="213">
        <f t="shared" si="9"/>
        <v>-5.684554722525592</v>
      </c>
      <c r="H57" s="185">
        <f t="shared" si="10"/>
        <v>0.9408189385077191</v>
      </c>
      <c r="I57" s="29"/>
    </row>
    <row r="58" spans="2:9" ht="12">
      <c r="B58" s="118" t="s">
        <v>20</v>
      </c>
      <c r="C58" s="53">
        <f>'[22]OR'!$AI183</f>
        <v>531880.5</v>
      </c>
      <c r="D58" s="53">
        <f>'[21]OR'!$AE183</f>
        <v>454329.2</v>
      </c>
      <c r="E58" s="71">
        <f t="shared" si="8"/>
        <v>0.9497866071428571</v>
      </c>
      <c r="F58" s="71">
        <f t="shared" si="8"/>
        <v>0.9260488566895443</v>
      </c>
      <c r="G58" s="213">
        <f t="shared" si="9"/>
        <v>2.3737750453312834</v>
      </c>
      <c r="H58" s="185">
        <f t="shared" si="10"/>
        <v>0.8303344913534008</v>
      </c>
      <c r="I58" s="29"/>
    </row>
    <row r="59" spans="2:9" ht="12">
      <c r="B59" s="118" t="s">
        <v>21</v>
      </c>
      <c r="C59" s="53">
        <f>'[22]OR'!$AI184</f>
        <v>356061.1</v>
      </c>
      <c r="D59" s="53">
        <f>'[21]OR'!$AE184</f>
        <v>264199.6</v>
      </c>
      <c r="E59" s="71">
        <f t="shared" si="8"/>
        <v>0.9129771794871794</v>
      </c>
      <c r="F59" s="71">
        <f t="shared" si="8"/>
        <v>0.8178764156527294</v>
      </c>
      <c r="G59" s="213">
        <f t="shared" si="9"/>
        <v>9.510076383444998</v>
      </c>
      <c r="H59" s="185">
        <f>IF(E28="","",(G28/E28))</f>
        <v>0.8955161369252439</v>
      </c>
      <c r="I59" s="29"/>
    </row>
    <row r="60" spans="2:9" ht="12">
      <c r="B60" s="118" t="s">
        <v>30</v>
      </c>
      <c r="C60" s="53">
        <f>'[22]OR'!$AI185</f>
        <v>228063.4</v>
      </c>
      <c r="D60" s="53">
        <f>'[21]OR'!$AE185</f>
        <v>180469.9</v>
      </c>
      <c r="E60" s="71">
        <f t="shared" si="8"/>
        <v>0.8943662745098039</v>
      </c>
      <c r="F60" s="71">
        <f t="shared" si="8"/>
        <v>0.8387660042795819</v>
      </c>
      <c r="G60" s="213">
        <f t="shared" si="9"/>
        <v>5.5600270230221955</v>
      </c>
      <c r="H60" s="185">
        <f>IF(E29="","",(G29/E29))</f>
        <v>0.7593438255621552</v>
      </c>
      <c r="I60" s="29"/>
    </row>
    <row r="61" spans="2:9" ht="12">
      <c r="B61" s="118" t="s">
        <v>22</v>
      </c>
      <c r="C61" s="53">
        <f>'[22]OR'!$AI186</f>
        <v>200669.2</v>
      </c>
      <c r="D61" s="53">
        <f>'[21]OR'!$AE186</f>
        <v>166768.9</v>
      </c>
      <c r="E61" s="71">
        <f t="shared" si="8"/>
        <v>0.9121327272727273</v>
      </c>
      <c r="F61" s="71">
        <f t="shared" si="8"/>
        <v>0.8864622391279157</v>
      </c>
      <c r="G61" s="213">
        <f t="shared" si="9"/>
        <v>2.5670488144811654</v>
      </c>
      <c r="H61" s="185">
        <f t="shared" si="10"/>
        <v>0.48453987432797624</v>
      </c>
      <c r="I61" s="29"/>
    </row>
    <row r="62" spans="2:9" ht="12">
      <c r="B62" s="118" t="s">
        <v>23</v>
      </c>
      <c r="C62" s="53">
        <f>'[22]OR'!$AI187</f>
        <v>21276</v>
      </c>
      <c r="D62" s="53">
        <f>'[21]OR'!$AE187</f>
        <v>20644.3</v>
      </c>
      <c r="E62" s="71">
        <f t="shared" si="8"/>
        <v>0.8939495798319328</v>
      </c>
      <c r="F62" s="71">
        <f>IF(OR(H31="",H31=0),"",D62/H31)</f>
        <v>0.943484957200115</v>
      </c>
      <c r="G62" s="213">
        <f>IF(OR(E62="",E62=0),"",(E62-F62)*100)</f>
        <v>-4.953537736818225</v>
      </c>
      <c r="H62" s="185">
        <f t="shared" si="10"/>
        <v>0.4343065693430657</v>
      </c>
      <c r="I62" s="29"/>
    </row>
    <row r="63" spans="2:9" ht="12">
      <c r="B63" s="118"/>
      <c r="C63" s="53"/>
      <c r="D63" s="53"/>
      <c r="E63" s="214"/>
      <c r="F63" s="71">
        <f>IF(OR(H32="",H32=0),"",D63/H32)</f>
      </c>
      <c r="G63" s="213"/>
      <c r="H63" s="185"/>
      <c r="I63" s="29"/>
    </row>
    <row r="64" spans="2:9" ht="12.75" thickBot="1">
      <c r="B64" s="215" t="s">
        <v>24</v>
      </c>
      <c r="C64" s="216">
        <f>IF(SUM(C43:C62)=0,"",SUM(C43:C62))</f>
        <v>8948477.9</v>
      </c>
      <c r="D64" s="216">
        <f>IF(SUM(D43:D62)=0,"",SUM(D43:D62))</f>
        <v>7555094.9</v>
      </c>
      <c r="E64" s="217">
        <f>IF(OR(G33="",G33=0),"",C64/G33)</f>
        <v>0.9068444350310255</v>
      </c>
      <c r="F64" s="218">
        <f>IF(OR(H33="",H33=0),"",D64/H33)</f>
        <v>0.8948795952556033</v>
      </c>
      <c r="G64" s="219">
        <f>IF(OR(E64="",E64=0),"",(E64-F64)*100)</f>
        <v>1.1964839775422176</v>
      </c>
      <c r="H64" s="220">
        <f>IF(E33="","",(G33/E33))</f>
        <v>0.8450740969654308</v>
      </c>
      <c r="I64" s="29"/>
    </row>
    <row r="65" spans="3:9" ht="12.75">
      <c r="C65" s="237"/>
      <c r="D65" s="238"/>
      <c r="E65" s="237"/>
      <c r="F65" s="237"/>
      <c r="G65" s="237"/>
      <c r="H65" s="239"/>
      <c r="I65" s="240"/>
    </row>
    <row r="66" spans="3:9" ht="13.5" thickBot="1">
      <c r="C66" s="237"/>
      <c r="D66" s="238"/>
      <c r="E66" s="237"/>
      <c r="F66" s="237"/>
      <c r="G66" s="237"/>
      <c r="H66" s="239"/>
      <c r="I66" s="240"/>
    </row>
    <row r="67" spans="2:9" ht="13.5">
      <c r="B67" s="193" t="s">
        <v>0</v>
      </c>
      <c r="C67" s="194" t="s">
        <v>93</v>
      </c>
      <c r="D67" s="196" t="s">
        <v>93</v>
      </c>
      <c r="E67" s="195" t="s">
        <v>93</v>
      </c>
      <c r="F67" s="196" t="s">
        <v>93</v>
      </c>
      <c r="G67" s="197" t="s">
        <v>86</v>
      </c>
      <c r="H67" s="241" t="s">
        <v>94</v>
      </c>
      <c r="I67" s="241" t="s">
        <v>94</v>
      </c>
    </row>
    <row r="68" spans="2:9" ht="13.5">
      <c r="B68" s="118"/>
      <c r="C68" s="242" t="s">
        <v>95</v>
      </c>
      <c r="D68" s="201" t="s">
        <v>95</v>
      </c>
      <c r="E68" s="242" t="s">
        <v>95</v>
      </c>
      <c r="F68" s="201" t="s">
        <v>95</v>
      </c>
      <c r="G68" s="202" t="s">
        <v>89</v>
      </c>
      <c r="H68" s="243" t="s">
        <v>96</v>
      </c>
      <c r="I68" s="243" t="s">
        <v>96</v>
      </c>
    </row>
    <row r="69" spans="2:9" ht="13.5">
      <c r="B69" s="118"/>
      <c r="C69" s="204" t="s">
        <v>108</v>
      </c>
      <c r="D69" s="244" t="s">
        <v>108</v>
      </c>
      <c r="E69" s="245" t="s">
        <v>109</v>
      </c>
      <c r="F69" s="206" t="s">
        <v>109</v>
      </c>
      <c r="G69" s="202"/>
      <c r="H69" s="243" t="s">
        <v>77</v>
      </c>
      <c r="I69" s="243" t="s">
        <v>77</v>
      </c>
    </row>
    <row r="70" spans="2:9" ht="12">
      <c r="B70" s="118"/>
      <c r="C70" s="207" t="s">
        <v>92</v>
      </c>
      <c r="D70" s="209" t="s">
        <v>58</v>
      </c>
      <c r="E70" s="208" t="s">
        <v>92</v>
      </c>
      <c r="F70" s="209" t="s">
        <v>58</v>
      </c>
      <c r="G70" s="210"/>
      <c r="H70" s="211"/>
      <c r="I70" s="211"/>
    </row>
    <row r="71" spans="2:9" ht="12">
      <c r="B71" s="118" t="s">
        <v>8</v>
      </c>
      <c r="C71" s="246">
        <v>5596</v>
      </c>
      <c r="D71" s="247">
        <f aca="true" t="shared" si="11" ref="D71:D90">IF(OR(G12="",G12=0),"",C71/G12)</f>
        <v>0.10508920187793427</v>
      </c>
      <c r="E71" s="246">
        <v>5155.9</v>
      </c>
      <c r="F71" s="247">
        <f aca="true" t="shared" si="12" ref="F71:F90">IF(OR(H12="",H12=0),"",E71/H12)</f>
        <v>0.10017330551119295</v>
      </c>
      <c r="G71" s="213">
        <f aca="true" t="shared" si="13" ref="G71:G90">IF(OR(D71="",D71=0),"",(D71-F71)*100)</f>
        <v>0.4915896366741321</v>
      </c>
      <c r="H71" s="248">
        <f aca="true" t="shared" si="14" ref="H71:H90">IF(G12="","",(C43+C71)/G12)</f>
        <v>1.0014460093896713</v>
      </c>
      <c r="I71" s="248">
        <f aca="true" t="shared" si="15" ref="I71:I90">IF(H12="","",(D43+E71)/H12)</f>
        <v>1.006582500806298</v>
      </c>
    </row>
    <row r="72" spans="2:9" ht="12">
      <c r="B72" s="118" t="s">
        <v>31</v>
      </c>
      <c r="C72" s="246">
        <v>7064.2</v>
      </c>
      <c r="D72" s="72">
        <f t="shared" si="11"/>
        <v>0.08942025316455696</v>
      </c>
      <c r="E72" s="246">
        <v>6061</v>
      </c>
      <c r="F72" s="72">
        <f t="shared" si="12"/>
        <v>0.08432238111601598</v>
      </c>
      <c r="G72" s="213">
        <f t="shared" si="13"/>
        <v>0.509787204854098</v>
      </c>
      <c r="H72" s="248">
        <f t="shared" si="14"/>
        <v>0.9397050632911392</v>
      </c>
      <c r="I72" s="248">
        <f t="shared" si="15"/>
        <v>0.902523550026503</v>
      </c>
    </row>
    <row r="73" spans="2:9" ht="12">
      <c r="B73" s="118" t="s">
        <v>9</v>
      </c>
      <c r="C73" s="246">
        <v>39696.8</v>
      </c>
      <c r="D73" s="72">
        <f t="shared" si="11"/>
        <v>0.03891843137254902</v>
      </c>
      <c r="E73" s="246">
        <v>40892.8</v>
      </c>
      <c r="F73" s="72">
        <f t="shared" si="12"/>
        <v>0.045226758118222334</v>
      </c>
      <c r="G73" s="213">
        <f t="shared" si="13"/>
        <v>-0.630832674567331</v>
      </c>
      <c r="H73" s="248">
        <f t="shared" si="14"/>
        <v>0.9071374509803922</v>
      </c>
      <c r="I73" s="248">
        <f t="shared" si="15"/>
        <v>0.9206323084074537</v>
      </c>
    </row>
    <row r="74" spans="2:9" ht="12">
      <c r="B74" s="118" t="s">
        <v>28</v>
      </c>
      <c r="C74" s="246">
        <v>11650.8</v>
      </c>
      <c r="D74" s="72">
        <f t="shared" si="11"/>
        <v>0.09628760330578512</v>
      </c>
      <c r="E74" s="246">
        <v>7517.9</v>
      </c>
      <c r="F74" s="72">
        <f t="shared" si="12"/>
        <v>0.08395479468882262</v>
      </c>
      <c r="G74" s="213">
        <f t="shared" si="13"/>
        <v>1.2332808616962496</v>
      </c>
      <c r="H74" s="248">
        <f t="shared" si="14"/>
        <v>1.0090652892561984</v>
      </c>
      <c r="I74" s="248">
        <f t="shared" si="15"/>
        <v>0.9852937563514131</v>
      </c>
    </row>
    <row r="75" spans="2:9" ht="12">
      <c r="B75" s="118" t="s">
        <v>10</v>
      </c>
      <c r="C75" s="246">
        <v>36151.4</v>
      </c>
      <c r="D75" s="72">
        <f t="shared" si="11"/>
        <v>0.10478666666666667</v>
      </c>
      <c r="E75" s="246">
        <v>48644.9</v>
      </c>
      <c r="F75" s="72">
        <f t="shared" si="12"/>
        <v>0.1412089039733936</v>
      </c>
      <c r="G75" s="213">
        <f t="shared" si="13"/>
        <v>-3.6422237306726943</v>
      </c>
      <c r="H75" s="248">
        <f t="shared" si="14"/>
        <v>0.986856811594203</v>
      </c>
      <c r="I75" s="248">
        <f t="shared" si="15"/>
        <v>0.9830697012298509</v>
      </c>
    </row>
    <row r="76" spans="2:9" ht="12">
      <c r="B76" s="118" t="s">
        <v>11</v>
      </c>
      <c r="C76" s="246">
        <v>32527.4</v>
      </c>
      <c r="D76" s="72">
        <f t="shared" si="11"/>
        <v>0.043369866666666666</v>
      </c>
      <c r="E76" s="246">
        <v>41052.1</v>
      </c>
      <c r="F76" s="72">
        <f t="shared" si="12"/>
        <v>0.06011638111748073</v>
      </c>
      <c r="G76" s="213">
        <f t="shared" si="13"/>
        <v>-1.6746514450814063</v>
      </c>
      <c r="H76" s="248">
        <f t="shared" si="14"/>
        <v>0.9820798666666667</v>
      </c>
      <c r="I76" s="248">
        <f t="shared" si="15"/>
        <v>0.9950822776162798</v>
      </c>
    </row>
    <row r="77" spans="2:9" ht="12">
      <c r="B77" s="118" t="s">
        <v>12</v>
      </c>
      <c r="C77" s="246">
        <v>9734.7</v>
      </c>
      <c r="D77" s="72">
        <f t="shared" si="11"/>
        <v>0.08464956521739131</v>
      </c>
      <c r="E77" s="246">
        <v>9134</v>
      </c>
      <c r="F77" s="72">
        <f t="shared" si="12"/>
        <v>0.08001801149897546</v>
      </c>
      <c r="G77" s="213">
        <f t="shared" si="13"/>
        <v>0.4631553718415851</v>
      </c>
      <c r="H77" s="248">
        <f t="shared" si="14"/>
        <v>1.0371339130434782</v>
      </c>
      <c r="I77" s="248">
        <f t="shared" si="15"/>
        <v>1.0274289899281028</v>
      </c>
    </row>
    <row r="78" spans="2:9" ht="12">
      <c r="B78" s="118" t="s">
        <v>14</v>
      </c>
      <c r="C78" s="246">
        <v>70.2</v>
      </c>
      <c r="D78" s="72">
        <f t="shared" si="11"/>
        <v>0.004129411764705882</v>
      </c>
      <c r="E78" s="246">
        <v>172.4</v>
      </c>
      <c r="F78" s="72">
        <f t="shared" si="12"/>
        <v>0.010330157588830966</v>
      </c>
      <c r="G78" s="213">
        <f t="shared" si="13"/>
        <v>-0.6200745824125083</v>
      </c>
      <c r="H78" s="248">
        <f t="shared" si="14"/>
        <v>0.9555411764705882</v>
      </c>
      <c r="I78" s="248">
        <f t="shared" si="15"/>
        <v>0.9562106776918928</v>
      </c>
    </row>
    <row r="79" spans="2:9" ht="12">
      <c r="B79" s="118" t="s">
        <v>27</v>
      </c>
      <c r="C79" s="246">
        <v>28700.7</v>
      </c>
      <c r="D79" s="72">
        <f t="shared" si="11"/>
        <v>0.015156685678073512</v>
      </c>
      <c r="E79" s="246">
        <v>28050.5</v>
      </c>
      <c r="F79" s="72">
        <f t="shared" si="12"/>
        <v>0.017066020655783467</v>
      </c>
      <c r="G79" s="213">
        <f t="shared" si="13"/>
        <v>-0.1909334977709955</v>
      </c>
      <c r="H79" s="248">
        <f t="shared" si="14"/>
        <v>0.9601738487536966</v>
      </c>
      <c r="I79" s="248">
        <f t="shared" si="15"/>
        <v>0.9541715242611214</v>
      </c>
    </row>
    <row r="80" spans="2:9" ht="12">
      <c r="B80" s="118" t="s">
        <v>15</v>
      </c>
      <c r="C80" s="246">
        <v>21303.1</v>
      </c>
      <c r="D80" s="72">
        <f t="shared" si="11"/>
        <v>0.023936067415730334</v>
      </c>
      <c r="E80" s="246">
        <v>19046.7</v>
      </c>
      <c r="F80" s="72">
        <f t="shared" si="12"/>
        <v>0.026869776238262366</v>
      </c>
      <c r="G80" s="213">
        <f t="shared" si="13"/>
        <v>-0.29337088225320324</v>
      </c>
      <c r="H80" s="248">
        <f t="shared" si="14"/>
        <v>0.9309295505617977</v>
      </c>
      <c r="I80" s="248">
        <f t="shared" si="15"/>
        <v>0.9250314804694124</v>
      </c>
    </row>
    <row r="81" spans="2:9" ht="12">
      <c r="B81" s="118" t="s">
        <v>29</v>
      </c>
      <c r="C81" s="246">
        <v>568.8</v>
      </c>
      <c r="D81" s="72">
        <f t="shared" si="11"/>
        <v>0.05522330097087378</v>
      </c>
      <c r="E81" s="246">
        <v>280.7</v>
      </c>
      <c r="F81" s="72">
        <f t="shared" si="12"/>
        <v>0.03981560283687943</v>
      </c>
      <c r="G81" s="213">
        <f t="shared" si="13"/>
        <v>1.5407698133994348</v>
      </c>
      <c r="H81" s="248">
        <f t="shared" si="14"/>
        <v>0.9476310679611649</v>
      </c>
      <c r="I81" s="248">
        <f t="shared" si="15"/>
        <v>0.9347517730496454</v>
      </c>
    </row>
    <row r="82" spans="2:9" ht="12">
      <c r="B82" s="118" t="s">
        <v>16</v>
      </c>
      <c r="C82" s="246">
        <v>17787</v>
      </c>
      <c r="D82" s="72">
        <f t="shared" si="11"/>
        <v>0.04449419651791075</v>
      </c>
      <c r="E82" s="246">
        <v>14223.1</v>
      </c>
      <c r="F82" s="72">
        <f t="shared" si="12"/>
        <v>0.04324445120097294</v>
      </c>
      <c r="G82" s="213">
        <f t="shared" si="13"/>
        <v>0.12497453169378059</v>
      </c>
      <c r="H82" s="248">
        <f t="shared" si="14"/>
        <v>1.0325725435261157</v>
      </c>
      <c r="I82" s="248">
        <f t="shared" si="15"/>
        <v>1.002879294618425</v>
      </c>
    </row>
    <row r="83" spans="2:9" ht="12">
      <c r="B83" s="118" t="s">
        <v>17</v>
      </c>
      <c r="C83" s="246">
        <v>19639.1</v>
      </c>
      <c r="D83" s="72">
        <f t="shared" si="11"/>
        <v>0.06772103448275861</v>
      </c>
      <c r="E83" s="246">
        <v>22477.1</v>
      </c>
      <c r="F83" s="72">
        <f t="shared" si="12"/>
        <v>0.12352308223258308</v>
      </c>
      <c r="G83" s="213">
        <f t="shared" si="13"/>
        <v>-5.580204774982447</v>
      </c>
      <c r="H83" s="248">
        <f t="shared" si="14"/>
        <v>0.9681672413793103</v>
      </c>
      <c r="I83" s="248">
        <f t="shared" si="15"/>
        <v>1.002482870501652</v>
      </c>
    </row>
    <row r="84" spans="2:9" ht="12">
      <c r="B84" s="118" t="s">
        <v>18</v>
      </c>
      <c r="C84" s="246">
        <v>92291</v>
      </c>
      <c r="D84" s="72">
        <f t="shared" si="11"/>
        <v>0.048446719160104984</v>
      </c>
      <c r="E84" s="246">
        <v>99746.7</v>
      </c>
      <c r="F84" s="72">
        <f t="shared" si="12"/>
        <v>0.06292650678956888</v>
      </c>
      <c r="G84" s="213">
        <f t="shared" si="13"/>
        <v>-1.4479787629463892</v>
      </c>
      <c r="H84" s="248">
        <f t="shared" si="14"/>
        <v>0.9226848293963255</v>
      </c>
      <c r="I84" s="248">
        <f t="shared" si="15"/>
        <v>0.9221296725107926</v>
      </c>
    </row>
    <row r="85" spans="2:9" ht="12">
      <c r="B85" s="118" t="s">
        <v>19</v>
      </c>
      <c r="C85" s="246">
        <v>32135.2</v>
      </c>
      <c r="D85" s="72">
        <f t="shared" si="11"/>
        <v>0.06063245283018868</v>
      </c>
      <c r="E85" s="246">
        <v>30571.7</v>
      </c>
      <c r="F85" s="72">
        <f t="shared" si="12"/>
        <v>0.06464013389933827</v>
      </c>
      <c r="G85" s="213">
        <f t="shared" si="13"/>
        <v>-0.40076810691495945</v>
      </c>
      <c r="H85" s="248">
        <f t="shared" si="14"/>
        <v>0.8872184905660377</v>
      </c>
      <c r="I85" s="248">
        <f t="shared" si="15"/>
        <v>0.9480717188604433</v>
      </c>
    </row>
    <row r="86" spans="2:9" ht="12">
      <c r="B86" s="118" t="s">
        <v>20</v>
      </c>
      <c r="C86" s="246">
        <v>30794.7</v>
      </c>
      <c r="D86" s="72">
        <f t="shared" si="11"/>
        <v>0.054990535714285714</v>
      </c>
      <c r="E86" s="246">
        <v>40026</v>
      </c>
      <c r="F86" s="72">
        <f t="shared" si="12"/>
        <v>0.08158408382700406</v>
      </c>
      <c r="G86" s="213">
        <f t="shared" si="13"/>
        <v>-2.659354811271835</v>
      </c>
      <c r="H86" s="248">
        <f t="shared" si="14"/>
        <v>1.0047771428571428</v>
      </c>
      <c r="I86" s="248">
        <f t="shared" si="15"/>
        <v>1.0076329405165483</v>
      </c>
    </row>
    <row r="87" spans="2:9" ht="12">
      <c r="B87" s="118" t="s">
        <v>21</v>
      </c>
      <c r="C87" s="246">
        <v>56042.7</v>
      </c>
      <c r="D87" s="72">
        <f t="shared" si="11"/>
        <v>0.14369923076923077</v>
      </c>
      <c r="E87" s="246">
        <v>58057.2</v>
      </c>
      <c r="F87" s="72">
        <f t="shared" si="12"/>
        <v>0.17972629269247056</v>
      </c>
      <c r="G87" s="213">
        <f t="shared" si="13"/>
        <v>-3.602706192323979</v>
      </c>
      <c r="H87" s="248">
        <f t="shared" si="14"/>
        <v>1.0566764102564101</v>
      </c>
      <c r="I87" s="248">
        <f t="shared" si="15"/>
        <v>0.9976027083452</v>
      </c>
    </row>
    <row r="88" spans="2:9" ht="12">
      <c r="B88" s="118" t="s">
        <v>30</v>
      </c>
      <c r="C88" s="246">
        <v>23387.4</v>
      </c>
      <c r="D88" s="72">
        <f t="shared" si="11"/>
        <v>0.09171529411764706</v>
      </c>
      <c r="E88" s="246">
        <v>20472.7</v>
      </c>
      <c r="F88" s="72">
        <f t="shared" si="12"/>
        <v>0.09515051970336659</v>
      </c>
      <c r="G88" s="213">
        <f t="shared" si="13"/>
        <v>-0.34352255857195285</v>
      </c>
      <c r="H88" s="248">
        <f t="shared" si="14"/>
        <v>0.9860815686274509</v>
      </c>
      <c r="I88" s="248">
        <f t="shared" si="15"/>
        <v>0.9339165239829486</v>
      </c>
    </row>
    <row r="89" spans="2:9" ht="12">
      <c r="B89" s="118" t="s">
        <v>22</v>
      </c>
      <c r="C89" s="246">
        <v>10661.8</v>
      </c>
      <c r="D89" s="72">
        <f t="shared" si="11"/>
        <v>0.04846272727272727</v>
      </c>
      <c r="E89" s="246">
        <v>11392.5</v>
      </c>
      <c r="F89" s="72">
        <f t="shared" si="12"/>
        <v>0.06055698070362507</v>
      </c>
      <c r="G89" s="213">
        <f t="shared" si="13"/>
        <v>-1.2094253430897803</v>
      </c>
      <c r="H89" s="248">
        <f t="shared" si="14"/>
        <v>0.9605954545454546</v>
      </c>
      <c r="I89" s="248">
        <f t="shared" si="15"/>
        <v>0.9470192198315407</v>
      </c>
    </row>
    <row r="90" spans="2:9" ht="12">
      <c r="B90" s="118" t="s">
        <v>23</v>
      </c>
      <c r="C90" s="246">
        <v>482.4</v>
      </c>
      <c r="D90" s="72">
        <f t="shared" si="11"/>
        <v>0.02026890756302521</v>
      </c>
      <c r="E90" s="246">
        <v>353.4</v>
      </c>
      <c r="F90" s="72">
        <f t="shared" si="12"/>
        <v>0.016151072396473634</v>
      </c>
      <c r="G90" s="213">
        <f t="shared" si="13"/>
        <v>0.4117835166551575</v>
      </c>
      <c r="H90" s="248">
        <f t="shared" si="14"/>
        <v>0.914218487394958</v>
      </c>
      <c r="I90" s="248">
        <f t="shared" si="15"/>
        <v>0.9596360295965888</v>
      </c>
    </row>
    <row r="91" spans="2:9" ht="12">
      <c r="B91" s="118"/>
      <c r="C91" s="53"/>
      <c r="D91" s="214"/>
      <c r="E91" s="53"/>
      <c r="F91" s="71"/>
      <c r="G91" s="213"/>
      <c r="H91" s="248"/>
      <c r="I91" s="248"/>
    </row>
    <row r="92" spans="2:9" ht="12.75" thickBot="1">
      <c r="B92" s="215" t="s">
        <v>24</v>
      </c>
      <c r="C92" s="216">
        <f>IF(SUM(C71:C90)=0,"",SUM(C71:C90))</f>
        <v>476285.40000000014</v>
      </c>
      <c r="D92" s="217">
        <f>IF(OR(G33="",G33=0),"",C92/G33)</f>
        <v>0.048267065002923694</v>
      </c>
      <c r="E92" s="216">
        <f>IF(SUM(E71:E90)=0,"",SUM(E71:E90))</f>
        <v>503329.3000000001</v>
      </c>
      <c r="F92" s="217">
        <f>IF(OR(H33="",H33=0),"",E92/H33)</f>
        <v>0.059617930181695825</v>
      </c>
      <c r="G92" s="219">
        <f>IF(OR(D92="",D92=0),"",(D92-F92)*100)</f>
        <v>-1.1350865178772132</v>
      </c>
      <c r="H92" s="249">
        <f>IF(G33="","",(C61+C92)/G33)</f>
        <v>0.06860300920882353</v>
      </c>
      <c r="I92" s="249">
        <f>IF(H33="","",(D61+E92)/H33)</f>
        <v>0.0793712341055449</v>
      </c>
    </row>
    <row r="93" ht="12.75">
      <c r="C93" s="237" t="s">
        <v>97</v>
      </c>
    </row>
    <row r="94" ht="12.75">
      <c r="C94" s="237" t="s">
        <v>98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B1">
      <selection activeCell="B9" sqref="B9"/>
    </sheetView>
  </sheetViews>
  <sheetFormatPr defaultColWidth="12" defaultRowHeight="11.25"/>
  <cols>
    <col min="1" max="1" width="5.66015625" style="23" customWidth="1"/>
    <col min="2" max="2" width="40.66015625" style="23" customWidth="1"/>
    <col min="3" max="3" width="25.66015625" style="94" customWidth="1"/>
    <col min="4" max="4" width="25.66015625" style="95" customWidth="1"/>
    <col min="5" max="5" width="25.66015625" style="94" customWidth="1"/>
    <col min="6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5" ht="20.25">
      <c r="A5" s="23">
        <v>13608</v>
      </c>
      <c r="B5" s="296" t="s">
        <v>107</v>
      </c>
      <c r="C5" s="296"/>
      <c r="D5" s="296"/>
      <c r="E5" s="296"/>
    </row>
    <row r="6" spans="1:5" ht="15" customHeight="1">
      <c r="A6" s="23">
        <v>7877</v>
      </c>
      <c r="B6" s="109"/>
      <c r="C6" s="29"/>
      <c r="D6" s="29"/>
      <c r="E6" s="29"/>
    </row>
    <row r="7" ht="11.25" thickBot="1">
      <c r="A7" s="23">
        <v>1679</v>
      </c>
    </row>
    <row r="8" spans="1:5" ht="16.5" thickTop="1">
      <c r="A8" s="23">
        <v>16914</v>
      </c>
      <c r="B8" s="110" t="s">
        <v>0</v>
      </c>
      <c r="C8" s="115"/>
      <c r="D8" s="116" t="s">
        <v>1</v>
      </c>
      <c r="E8" s="231"/>
    </row>
    <row r="9" spans="1:5" ht="12">
      <c r="A9" s="23">
        <v>7818</v>
      </c>
      <c r="B9" s="118"/>
      <c r="C9" s="127"/>
      <c r="D9" s="128"/>
      <c r="E9" s="132"/>
    </row>
    <row r="10" spans="1:5" ht="12" customHeight="1">
      <c r="A10" s="23">
        <v>30702</v>
      </c>
      <c r="B10" s="118"/>
      <c r="C10" s="137" t="s">
        <v>2</v>
      </c>
      <c r="D10" s="138" t="s">
        <v>3</v>
      </c>
      <c r="E10" s="232" t="s">
        <v>4</v>
      </c>
    </row>
    <row r="11" spans="1:5" ht="12">
      <c r="A11" s="23">
        <v>31458</v>
      </c>
      <c r="B11" s="139"/>
      <c r="C11" s="144" t="s">
        <v>5</v>
      </c>
      <c r="D11" s="141" t="s">
        <v>6</v>
      </c>
      <c r="E11" s="142" t="s">
        <v>7</v>
      </c>
    </row>
    <row r="12" spans="1:5" ht="13.5" customHeight="1">
      <c r="A12" s="23">
        <v>60665</v>
      </c>
      <c r="B12" s="149" t="s">
        <v>8</v>
      </c>
      <c r="C12" s="150">
        <f>IF(ISERROR('[51]Récolte_N'!$F$12)=TRUE,"",'[51]Récolte_N'!$F$12)</f>
        <v>2525</v>
      </c>
      <c r="D12" s="150">
        <f aca="true" t="shared" si="0" ref="D12:D31">IF(OR(C12="",C12=0),"",(E12/C12)*10)</f>
        <v>55.42574257425742</v>
      </c>
      <c r="E12" s="151">
        <f>IF(ISERROR('[51]Récolte_N'!$H$12)=TRUE,"",'[51]Récolte_N'!$H$12)</f>
        <v>13995</v>
      </c>
    </row>
    <row r="13" spans="1:5" ht="13.5" customHeight="1">
      <c r="A13" s="23">
        <v>7280</v>
      </c>
      <c r="B13" s="158" t="s">
        <v>31</v>
      </c>
      <c r="C13" s="150">
        <f>IF(ISERROR('[52]Récolte_N'!$F$12)=TRUE,"",'[52]Récolte_N'!$F$12)</f>
        <v>4050</v>
      </c>
      <c r="D13" s="150">
        <f t="shared" si="0"/>
        <v>37.44197530864198</v>
      </c>
      <c r="E13" s="151">
        <f>IF(ISERROR('[52]Récolte_N'!$H$12)=TRUE,"",'[52]Récolte_N'!$H$12)</f>
        <v>15164</v>
      </c>
    </row>
    <row r="14" spans="1:5" ht="13.5" customHeight="1">
      <c r="A14" s="23">
        <v>17376</v>
      </c>
      <c r="B14" s="158" t="s">
        <v>9</v>
      </c>
      <c r="C14" s="150">
        <f>IF(ISERROR('[53]Récolte_N'!$F$12)=TRUE,"",'[53]Récolte_N'!$F$12)</f>
        <v>52000</v>
      </c>
      <c r="D14" s="150">
        <f t="shared" si="0"/>
        <v>46.23461538461538</v>
      </c>
      <c r="E14" s="151">
        <f>IF(ISERROR('[53]Récolte_N'!$H$12)=TRUE,"",'[53]Récolte_N'!$H$12)</f>
        <v>240420</v>
      </c>
    </row>
    <row r="15" spans="1:5" ht="13.5" customHeight="1">
      <c r="A15" s="23">
        <v>26391</v>
      </c>
      <c r="B15" s="158" t="s">
        <v>28</v>
      </c>
      <c r="C15" s="150">
        <f>IF(ISERROR('[54]Récolte_N'!$F$12)=TRUE,"",'[54]Récolte_N'!$F$12)</f>
        <v>5070</v>
      </c>
      <c r="D15" s="150">
        <f>IF(OR(C15="",C15=0),"",(E15/C15)*10)</f>
        <v>45</v>
      </c>
      <c r="E15" s="151">
        <f>IF(ISERROR('[54]Récolte_N'!$H$12)=TRUE,"",'[54]Récolte_N'!$H$12)</f>
        <v>22815</v>
      </c>
    </row>
    <row r="16" spans="1:5" ht="13.5" customHeight="1">
      <c r="A16" s="23">
        <v>19136</v>
      </c>
      <c r="B16" s="158" t="s">
        <v>10</v>
      </c>
      <c r="C16" s="150">
        <f>IF(ISERROR('[55]Récolte_N'!$F$12)=TRUE,"",'[55]Récolte_N'!$F$12)</f>
        <v>9000</v>
      </c>
      <c r="D16" s="150">
        <f t="shared" si="0"/>
        <v>78</v>
      </c>
      <c r="E16" s="151">
        <f>IF(ISERROR('[55]Récolte_N'!$H$12)=TRUE,"",'[55]Récolte_N'!$H$12)</f>
        <v>70200</v>
      </c>
    </row>
    <row r="17" spans="1:5" ht="13.5" customHeight="1">
      <c r="A17" s="23">
        <v>1790</v>
      </c>
      <c r="B17" s="158" t="s">
        <v>11</v>
      </c>
      <c r="C17" s="150">
        <f>IF(ISERROR('[56]Récolte_N'!$F$12)=TRUE,"",'[56]Récolte_N'!$F$12)</f>
        <v>35000</v>
      </c>
      <c r="D17" s="150">
        <f t="shared" si="0"/>
        <v>72.85714285714286</v>
      </c>
      <c r="E17" s="151">
        <f>IF(ISERROR('[56]Récolte_N'!$H$12)=TRUE,"",'[56]Récolte_N'!$H$12)</f>
        <v>255000</v>
      </c>
    </row>
    <row r="18" spans="1:5" ht="13.5" customHeight="1">
      <c r="A18" s="23" t="s">
        <v>13</v>
      </c>
      <c r="B18" s="158" t="s">
        <v>12</v>
      </c>
      <c r="C18" s="150">
        <f>IF(ISERROR('[57]Récolte_N'!$F$12)=TRUE,"",'[57]Récolte_N'!$F$12)</f>
        <v>3260</v>
      </c>
      <c r="D18" s="150">
        <f t="shared" si="0"/>
        <v>38.34355828220859</v>
      </c>
      <c r="E18" s="151">
        <f>IF(ISERROR('[57]Récolte_N'!$H$12)=TRUE,"",'[57]Récolte_N'!$H$12)</f>
        <v>12500</v>
      </c>
    </row>
    <row r="19" spans="1:5" ht="13.5" customHeight="1">
      <c r="A19" s="23" t="s">
        <v>13</v>
      </c>
      <c r="B19" s="158" t="s">
        <v>14</v>
      </c>
      <c r="C19" s="150">
        <f>IF(ISERROR('[58]Récolte_N'!$F$12)=TRUE,"",'[58]Récolte_N'!$F$12)</f>
        <v>2750</v>
      </c>
      <c r="D19" s="150">
        <f t="shared" si="0"/>
        <v>32.36363636363636</v>
      </c>
      <c r="E19" s="151">
        <f>IF(ISERROR('[58]Récolte_N'!$H$12)=TRUE,"",'[58]Récolte_N'!$H$12)</f>
        <v>8900</v>
      </c>
    </row>
    <row r="20" spans="1:5" ht="13.5" customHeight="1">
      <c r="A20" s="23" t="s">
        <v>13</v>
      </c>
      <c r="B20" s="158" t="s">
        <v>27</v>
      </c>
      <c r="C20" s="150">
        <f>IF(ISERROR('[59]Récolte_N'!$F$12)=TRUE,"",'[59]Récolte_N'!$F$12)</f>
        <v>168600</v>
      </c>
      <c r="D20" s="150">
        <f t="shared" si="0"/>
        <v>67.79359430604983</v>
      </c>
      <c r="E20" s="151">
        <f>IF(ISERROR('[59]Récolte_N'!$H$12)=TRUE,"",'[59]Récolte_N'!$H$12)</f>
        <v>1143000</v>
      </c>
    </row>
    <row r="21" spans="1:5" ht="13.5" customHeight="1">
      <c r="A21" s="23" t="s">
        <v>13</v>
      </c>
      <c r="B21" s="158" t="s">
        <v>15</v>
      </c>
      <c r="C21" s="150">
        <f>IF(ISERROR('[60]Récolte_N'!$F$12)=TRUE,"",'[60]Récolte_N'!$F$12)</f>
        <v>71800</v>
      </c>
      <c r="D21" s="150">
        <f t="shared" si="0"/>
        <v>50.13927576601671</v>
      </c>
      <c r="E21" s="151">
        <f>IF(ISERROR('[60]Récolte_N'!$H$12)=TRUE,"",'[60]Récolte_N'!$H$12)</f>
        <v>360000</v>
      </c>
    </row>
    <row r="22" spans="1:5" ht="13.5" customHeight="1">
      <c r="A22" s="23" t="s">
        <v>13</v>
      </c>
      <c r="B22" s="158" t="s">
        <v>29</v>
      </c>
      <c r="C22" s="150">
        <f>IF(ISERROR('[61]Récolte_N'!$F$12)=TRUE,"",'[61]Récolte_N'!$F$12)</f>
        <v>1100</v>
      </c>
      <c r="D22" s="150">
        <f>IF(OR(C22="",C22=0),"",(E22/C22)*10)</f>
        <v>45.45454545454546</v>
      </c>
      <c r="E22" s="151">
        <f>IF(ISERROR('[61]Récolte_N'!$H$12)=TRUE,"",'[61]Récolte_N'!$H$12)</f>
        <v>5000</v>
      </c>
    </row>
    <row r="23" spans="1:5" ht="13.5" customHeight="1">
      <c r="A23" s="23" t="s">
        <v>13</v>
      </c>
      <c r="B23" s="158" t="s">
        <v>16</v>
      </c>
      <c r="C23" s="150">
        <f>IF(ISERROR('[62]Récolte_N'!$F$12)=TRUE,"",'[62]Récolte_N'!$F$12)</f>
        <v>6457</v>
      </c>
      <c r="D23" s="150">
        <f t="shared" si="0"/>
        <v>71.34009601982345</v>
      </c>
      <c r="E23" s="151">
        <f>IF(ISERROR('[62]Récolte_N'!$H$12)=TRUE,"",'[62]Récolte_N'!$H$12)</f>
        <v>46064.3</v>
      </c>
    </row>
    <row r="24" spans="1:5" ht="13.5" customHeight="1">
      <c r="A24" s="23" t="s">
        <v>13</v>
      </c>
      <c r="B24" s="158" t="s">
        <v>17</v>
      </c>
      <c r="C24" s="150">
        <f>IF(ISERROR('[63]Récolte_N'!$F$12)=TRUE,"",'[63]Récolte_N'!$F$12)</f>
        <v>6120</v>
      </c>
      <c r="D24" s="150">
        <f t="shared" si="0"/>
        <v>57.712418300653596</v>
      </c>
      <c r="E24" s="151">
        <f>IF(ISERROR('[63]Récolte_N'!$H$12)=TRUE,"",'[63]Récolte_N'!$H$12)</f>
        <v>35320</v>
      </c>
    </row>
    <row r="25" spans="1:5" ht="13.5" customHeight="1">
      <c r="A25" s="23" t="s">
        <v>13</v>
      </c>
      <c r="B25" s="158" t="s">
        <v>18</v>
      </c>
      <c r="C25" s="150">
        <f>IF(ISERROR('[64]Récolte_N'!$F$12)=TRUE,"",'[64]Récolte_N'!$F$12)</f>
        <v>84100</v>
      </c>
      <c r="D25" s="150">
        <f t="shared" si="0"/>
        <v>63.25802615933412</v>
      </c>
      <c r="E25" s="151">
        <f>IF(ISERROR('[64]Récolte_N'!$H$12)=TRUE,"",'[64]Récolte_N'!$H$12)</f>
        <v>532000</v>
      </c>
    </row>
    <row r="26" spans="1:5" ht="13.5" customHeight="1">
      <c r="A26" s="23" t="s">
        <v>13</v>
      </c>
      <c r="B26" s="158" t="s">
        <v>19</v>
      </c>
      <c r="C26" s="150">
        <f>IF(ISERROR('[65]Récolte_N'!$F$12)=TRUE,"",'[65]Récolte_N'!$F$12)</f>
        <v>35490</v>
      </c>
      <c r="D26" s="150">
        <f t="shared" si="0"/>
        <v>71</v>
      </c>
      <c r="E26" s="151">
        <f>IF(ISERROR('[65]Récolte_N'!$H$12)=TRUE,"",'[65]Récolte_N'!$H$12)</f>
        <v>251979</v>
      </c>
    </row>
    <row r="27" spans="1:5" ht="13.5" customHeight="1">
      <c r="A27" s="23" t="s">
        <v>13</v>
      </c>
      <c r="B27" s="158" t="s">
        <v>20</v>
      </c>
      <c r="C27" s="150">
        <f>IF(ISERROR('[66]Récolte_N'!$F$12)=TRUE,"",'[66]Récolte_N'!$F$12)</f>
        <v>22170</v>
      </c>
      <c r="D27" s="150">
        <f t="shared" si="0"/>
        <v>56.46684709066306</v>
      </c>
      <c r="E27" s="151">
        <f>IF(ISERROR('[66]Récolte_N'!$H$12)=TRUE,"",'[66]Récolte_N'!$H$12)</f>
        <v>125187</v>
      </c>
    </row>
    <row r="28" spans="1:5" ht="13.5" customHeight="1">
      <c r="A28" s="23" t="s">
        <v>13</v>
      </c>
      <c r="B28" s="158" t="s">
        <v>21</v>
      </c>
      <c r="C28" s="150">
        <f>IF(ISERROR('[67]Récolte_N'!$F$12)=TRUE,"",'[67]Récolte_N'!$F$12)</f>
        <v>5434</v>
      </c>
      <c r="D28" s="150">
        <f t="shared" si="0"/>
        <v>80.15</v>
      </c>
      <c r="E28" s="151">
        <f>IF(ISERROR('[67]Récolte_N'!$H$12)=TRUE,"",'[67]Récolte_N'!$H$12)</f>
        <v>43553.51</v>
      </c>
    </row>
    <row r="29" spans="2:5" ht="12">
      <c r="B29" s="158" t="s">
        <v>30</v>
      </c>
      <c r="C29" s="150">
        <f>IF(ISERROR('[68]Récolte_N'!$F$12)=TRUE,"",'[68]Récolte_N'!$F$12)</f>
        <v>3300</v>
      </c>
      <c r="D29" s="150">
        <f>IF(OR(C29="",C29=0),"",(E29/C29)*10)</f>
        <v>70.19999999999999</v>
      </c>
      <c r="E29" s="151">
        <f>IF(ISERROR('[68]Récolte_N'!$H$12)=TRUE,"",'[68]Récolte_N'!$H$12)</f>
        <v>23166</v>
      </c>
    </row>
    <row r="30" spans="2:5" ht="12">
      <c r="B30" s="158" t="s">
        <v>22</v>
      </c>
      <c r="C30" s="150">
        <f>IF(ISERROR('[69]Récolte_N'!$F$12)=TRUE,"",'[69]Récolte_N'!$F$12)</f>
        <v>6620</v>
      </c>
      <c r="D30" s="150">
        <f t="shared" si="0"/>
        <v>34.3655589123867</v>
      </c>
      <c r="E30" s="151">
        <f>IF(ISERROR('[69]Récolte_N'!$H$12)=TRUE,"",'[69]Récolte_N'!$H$12)</f>
        <v>22750</v>
      </c>
    </row>
    <row r="31" spans="2:5" ht="12">
      <c r="B31" s="158" t="s">
        <v>23</v>
      </c>
      <c r="C31" s="150">
        <f>IF(ISERROR('[70]Récolte_N'!$F$12)=TRUE,"",'[70]Récolte_N'!$F$12)</f>
        <v>1800</v>
      </c>
      <c r="D31" s="150">
        <f t="shared" si="0"/>
        <v>36.111111111111114</v>
      </c>
      <c r="E31" s="151">
        <f>IF(ISERROR('[70]Récolte_N'!$H$12)=TRUE,"",'[70]Récolte_N'!$H$12)</f>
        <v>6500</v>
      </c>
    </row>
    <row r="32" spans="2:5" ht="12">
      <c r="B32" s="118"/>
      <c r="C32" s="164"/>
      <c r="D32" s="164"/>
      <c r="E32" s="54"/>
    </row>
    <row r="33" spans="2:5" ht="15.75" thickBot="1">
      <c r="B33" s="171" t="s">
        <v>24</v>
      </c>
      <c r="C33" s="172">
        <f>IF(SUM(C12:C31)=0,"",SUM(C12:C31))</f>
        <v>526646</v>
      </c>
      <c r="D33" s="235">
        <f>IF(OR(C33="",C33=0),"",(E33/C33)*10)</f>
        <v>61.398241133512826</v>
      </c>
      <c r="E33" s="172">
        <f>IF(SUM(E12:E31)=0,"",SUM(E12:E31))</f>
        <v>3233513.8099999996</v>
      </c>
    </row>
    <row r="34" spans="2:5" ht="12.75" thickTop="1">
      <c r="B34" s="182"/>
      <c r="C34" s="183"/>
      <c r="D34" s="184"/>
      <c r="E34" s="183"/>
    </row>
    <row r="35" spans="2:5" ht="15" customHeight="1">
      <c r="B35" s="188"/>
      <c r="C35" s="189"/>
      <c r="D35" s="236"/>
      <c r="E35" s="189"/>
    </row>
    <row r="36" spans="2:5" ht="12">
      <c r="B36" s="188"/>
      <c r="C36" s="190"/>
      <c r="D36" s="191"/>
      <c r="E36" s="190"/>
    </row>
    <row r="37" spans="2:5" ht="12">
      <c r="B37" s="188"/>
      <c r="C37" s="192"/>
      <c r="D37" s="192"/>
      <c r="E37" s="192"/>
    </row>
    <row r="38" spans="2:5" ht="12">
      <c r="B38" s="188"/>
      <c r="C38" s="234"/>
      <c r="D38" s="192"/>
      <c r="E38" s="192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B1">
      <selection activeCell="B9" sqref="B9"/>
    </sheetView>
  </sheetViews>
  <sheetFormatPr defaultColWidth="12" defaultRowHeight="11.25"/>
  <cols>
    <col min="1" max="1" width="5.66015625" style="23" customWidth="1"/>
    <col min="2" max="2" width="40.66015625" style="23" customWidth="1"/>
    <col min="3" max="3" width="25.66015625" style="94" customWidth="1"/>
    <col min="4" max="4" width="25.66015625" style="95" customWidth="1"/>
    <col min="5" max="5" width="25.66015625" style="94" customWidth="1"/>
    <col min="6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5" ht="23.25">
      <c r="A5" s="23">
        <v>13608</v>
      </c>
      <c r="B5" s="297" t="s">
        <v>100</v>
      </c>
      <c r="C5" s="297"/>
      <c r="D5" s="297"/>
      <c r="E5" s="297"/>
    </row>
    <row r="6" spans="1:5" ht="15" customHeight="1">
      <c r="A6" s="23">
        <v>7877</v>
      </c>
      <c r="B6" s="109"/>
      <c r="C6" s="29"/>
      <c r="D6" s="29"/>
      <c r="E6" s="29"/>
    </row>
    <row r="7" ht="11.25" thickBot="1">
      <c r="A7" s="23">
        <v>1679</v>
      </c>
    </row>
    <row r="8" spans="1:5" ht="16.5" thickTop="1">
      <c r="A8" s="23">
        <v>16914</v>
      </c>
      <c r="B8" s="110" t="s">
        <v>0</v>
      </c>
      <c r="C8" s="115"/>
      <c r="D8" s="116" t="s">
        <v>1</v>
      </c>
      <c r="E8" s="231"/>
    </row>
    <row r="9" spans="1:5" ht="12">
      <c r="A9" s="23">
        <v>7818</v>
      </c>
      <c r="B9" s="118"/>
      <c r="C9" s="127"/>
      <c r="D9" s="128"/>
      <c r="E9" s="132"/>
    </row>
    <row r="10" spans="1:5" ht="12" customHeight="1">
      <c r="A10" s="23">
        <v>30702</v>
      </c>
      <c r="B10" s="118"/>
      <c r="C10" s="137" t="s">
        <v>2</v>
      </c>
      <c r="D10" s="138" t="s">
        <v>3</v>
      </c>
      <c r="E10" s="232" t="s">
        <v>4</v>
      </c>
    </row>
    <row r="11" spans="1:5" ht="12">
      <c r="A11" s="23">
        <v>31458</v>
      </c>
      <c r="B11" s="139"/>
      <c r="C11" s="144" t="s">
        <v>5</v>
      </c>
      <c r="D11" s="141" t="s">
        <v>6</v>
      </c>
      <c r="E11" s="142" t="s">
        <v>7</v>
      </c>
    </row>
    <row r="12" spans="1:5" ht="13.5" customHeight="1">
      <c r="A12" s="23">
        <v>60665</v>
      </c>
      <c r="B12" s="149" t="s">
        <v>8</v>
      </c>
      <c r="C12" s="150">
        <f>IF(ISERROR('[51]Récolte_N'!$F$11)=TRUE,"",'[51]Récolte_N'!$F$11)</f>
        <v>15750</v>
      </c>
      <c r="D12" s="150">
        <f aca="true" t="shared" si="0" ref="D12:D31">IF(OR(C12="",C12=0),"",(E12/C12)*10)</f>
        <v>56.8984126984127</v>
      </c>
      <c r="E12" s="151">
        <f>IF(ISERROR('[51]Récolte_N'!$H$11)=TRUE,"",'[51]Récolte_N'!$H$11)</f>
        <v>89615</v>
      </c>
    </row>
    <row r="13" spans="1:5" ht="13.5" customHeight="1">
      <c r="A13" s="23">
        <v>7280</v>
      </c>
      <c r="B13" s="158" t="s">
        <v>31</v>
      </c>
      <c r="C13" s="150">
        <f>IF(ISERROR('[52]Récolte_N'!$F$11)=TRUE,"",'[52]Récolte_N'!$F$11)</f>
        <v>33670</v>
      </c>
      <c r="D13" s="150">
        <f t="shared" si="0"/>
        <v>59.1003861003861</v>
      </c>
      <c r="E13" s="151">
        <f>IF(ISERROR('[52]Récolte_N'!$H$11)=TRUE,"",'[52]Récolte_N'!$H$11)</f>
        <v>198991</v>
      </c>
    </row>
    <row r="14" spans="1:5" ht="13.5" customHeight="1">
      <c r="A14" s="23">
        <v>17376</v>
      </c>
      <c r="B14" s="158" t="s">
        <v>9</v>
      </c>
      <c r="C14" s="150">
        <f>IF(ISERROR('[53]Récolte_N'!$F$11)=TRUE,"",'[53]Récolte_N'!$F$11)</f>
        <v>140400</v>
      </c>
      <c r="D14" s="150">
        <f t="shared" si="0"/>
        <v>64.16951566951566</v>
      </c>
      <c r="E14" s="151">
        <f>IF(ISERROR('[53]Récolte_N'!$H$11)=TRUE,"",'[53]Récolte_N'!$H$11)</f>
        <v>900940</v>
      </c>
    </row>
    <row r="15" spans="1:5" ht="13.5" customHeight="1">
      <c r="A15" s="23">
        <v>26391</v>
      </c>
      <c r="B15" s="158" t="s">
        <v>28</v>
      </c>
      <c r="C15" s="150">
        <f>IF(ISERROR('[54]Récolte_N'!$F$11)=TRUE,"",'[54]Récolte_N'!$F$11)</f>
        <v>26250</v>
      </c>
      <c r="D15" s="150">
        <f>IF(OR(C15="",C15=0),"",(E15/C15)*10)</f>
        <v>67</v>
      </c>
      <c r="E15" s="151">
        <f>IF(ISERROR('[54]Récolte_N'!$H$11)=TRUE,"",'[54]Récolte_N'!$H$11)</f>
        <v>175875</v>
      </c>
    </row>
    <row r="16" spans="1:5" ht="13.5" customHeight="1">
      <c r="A16" s="23">
        <v>19136</v>
      </c>
      <c r="B16" s="158" t="s">
        <v>10</v>
      </c>
      <c r="C16" s="150">
        <f>IF(ISERROR('[55]Récolte_N'!$F$11)=TRUE,"",'[55]Récolte_N'!$F$11)</f>
        <v>39000</v>
      </c>
      <c r="D16" s="150">
        <f t="shared" si="0"/>
        <v>86</v>
      </c>
      <c r="E16" s="151">
        <f>IF(ISERROR('[55]Récolte_N'!$H$11)=TRUE,"",'[55]Récolte_N'!$H$11)</f>
        <v>335400</v>
      </c>
    </row>
    <row r="17" spans="1:5" ht="13.5" customHeight="1">
      <c r="A17" s="23">
        <v>1790</v>
      </c>
      <c r="B17" s="158" t="s">
        <v>11</v>
      </c>
      <c r="C17" s="150">
        <f>IF(ISERROR('[56]Récolte_N'!$F$11)=TRUE,"",'[56]Récolte_N'!$F$11)</f>
        <v>67000</v>
      </c>
      <c r="D17" s="150">
        <f t="shared" si="0"/>
        <v>85.44776119402985</v>
      </c>
      <c r="E17" s="151">
        <f>IF(ISERROR('[56]Récolte_N'!$H$11)=TRUE,"",'[56]Récolte_N'!$H$11)</f>
        <v>572500</v>
      </c>
    </row>
    <row r="18" spans="1:5" ht="13.5" customHeight="1">
      <c r="A18" s="23" t="s">
        <v>13</v>
      </c>
      <c r="B18" s="158" t="s">
        <v>12</v>
      </c>
      <c r="C18" s="150">
        <f>IF(ISERROR('[57]Récolte_N'!$F$11)=TRUE,"",'[57]Récolte_N'!$F$11)</f>
        <v>35490</v>
      </c>
      <c r="D18" s="150">
        <f t="shared" si="0"/>
        <v>57.001972386587774</v>
      </c>
      <c r="E18" s="151">
        <f>IF(ISERROR('[57]Récolte_N'!$H$11)=TRUE,"",'[57]Récolte_N'!$H$11)</f>
        <v>202300</v>
      </c>
    </row>
    <row r="19" spans="1:5" ht="13.5" customHeight="1">
      <c r="A19" s="23" t="s">
        <v>13</v>
      </c>
      <c r="B19" s="158" t="s">
        <v>14</v>
      </c>
      <c r="C19" s="150">
        <f>IF(ISERROR('[58]Récolte_N'!$F$11)=TRUE,"",'[58]Récolte_N'!$F$11)</f>
        <v>8200</v>
      </c>
      <c r="D19" s="150">
        <f t="shared" si="0"/>
        <v>34.146341463414636</v>
      </c>
      <c r="E19" s="151">
        <f>IF(ISERROR('[58]Récolte_N'!$H$11)=TRUE,"",'[58]Récolte_N'!$H$11)</f>
        <v>28000</v>
      </c>
    </row>
    <row r="20" spans="1:5" ht="13.5" customHeight="1">
      <c r="A20" s="23" t="s">
        <v>13</v>
      </c>
      <c r="B20" s="158" t="s">
        <v>27</v>
      </c>
      <c r="C20" s="150">
        <f>IF(ISERROR('[59]Récolte_N'!$F$11)=TRUE,"",'[59]Récolte_N'!$F$11)</f>
        <v>112200</v>
      </c>
      <c r="D20" s="150">
        <f t="shared" si="0"/>
        <v>73.08377896613192</v>
      </c>
      <c r="E20" s="151">
        <f>IF(ISERROR('[59]Récolte_N'!$H$11)=TRUE,"",'[59]Récolte_N'!$H$11)</f>
        <v>820000</v>
      </c>
    </row>
    <row r="21" spans="1:5" ht="13.5" customHeight="1">
      <c r="A21" s="23" t="s">
        <v>13</v>
      </c>
      <c r="B21" s="158" t="s">
        <v>15</v>
      </c>
      <c r="C21" s="150">
        <f>IF(ISERROR('[60]Récolte_N'!$F$11)=TRUE,"",'[60]Récolte_N'!$F$11)</f>
        <v>100200</v>
      </c>
      <c r="D21" s="150">
        <f t="shared" si="0"/>
        <v>67.86427145708583</v>
      </c>
      <c r="E21" s="151">
        <f>IF(ISERROR('[60]Récolte_N'!$H$11)=TRUE,"",'[60]Récolte_N'!$H$11)</f>
        <v>680000</v>
      </c>
    </row>
    <row r="22" spans="1:5" ht="13.5" customHeight="1">
      <c r="A22" s="23" t="s">
        <v>13</v>
      </c>
      <c r="B22" s="158" t="s">
        <v>29</v>
      </c>
      <c r="C22" s="150">
        <f>IF(ISERROR('[61]Récolte_N'!$F$11)=TRUE,"",'[61]Récolte_N'!$F$11)</f>
        <v>3600</v>
      </c>
      <c r="D22" s="150">
        <f>IF(OR(C22="",C22=0),"",(E22/C22)*10)</f>
        <v>66.66666666666667</v>
      </c>
      <c r="E22" s="151">
        <f>IF(ISERROR('[61]Récolte_N'!$H$11)=TRUE,"",'[61]Récolte_N'!$H$11)</f>
        <v>24000</v>
      </c>
    </row>
    <row r="23" spans="1:5" ht="13.5" customHeight="1">
      <c r="A23" s="23" t="s">
        <v>13</v>
      </c>
      <c r="B23" s="158" t="s">
        <v>16</v>
      </c>
      <c r="C23" s="150">
        <f>IF(ISERROR('[62]Récolte_N'!$F$11)=TRUE,"",'[62]Récolte_N'!$F$11)</f>
        <v>67464</v>
      </c>
      <c r="D23" s="150">
        <f t="shared" si="0"/>
        <v>73.1680303569311</v>
      </c>
      <c r="E23" s="151">
        <f>IF(ISERROR('[62]Récolte_N'!$H$11)=TRUE,"",'[62]Récolte_N'!$H$11)</f>
        <v>493620.8</v>
      </c>
    </row>
    <row r="24" spans="1:5" ht="13.5" customHeight="1">
      <c r="A24" s="23" t="s">
        <v>13</v>
      </c>
      <c r="B24" s="158" t="s">
        <v>17</v>
      </c>
      <c r="C24" s="150">
        <f>IF(ISERROR('[63]Récolte_N'!$F$11)=TRUE,"",'[63]Récolte_N'!$F$11)</f>
        <v>58390</v>
      </c>
      <c r="D24" s="150">
        <f t="shared" si="0"/>
        <v>69.61551635554034</v>
      </c>
      <c r="E24" s="151">
        <f>IF(ISERROR('[63]Récolte_N'!$H$11)=TRUE,"",'[63]Récolte_N'!$H$11)</f>
        <v>406485</v>
      </c>
    </row>
    <row r="25" spans="1:5" ht="13.5" customHeight="1">
      <c r="A25" s="23" t="s">
        <v>13</v>
      </c>
      <c r="B25" s="158" t="s">
        <v>18</v>
      </c>
      <c r="C25" s="150">
        <f>IF(ISERROR('[64]Récolte_N'!$F$11)=TRUE,"",'[64]Récolte_N'!$F$11)</f>
        <v>203800</v>
      </c>
      <c r="D25" s="150">
        <f t="shared" si="0"/>
        <v>72.12953876349361</v>
      </c>
      <c r="E25" s="151">
        <f>IF(ISERROR('[64]Récolte_N'!$H$11)=TRUE,"",'[64]Récolte_N'!$H$11)</f>
        <v>1470000</v>
      </c>
    </row>
    <row r="26" spans="1:5" ht="13.5" customHeight="1">
      <c r="A26" s="23" t="s">
        <v>13</v>
      </c>
      <c r="B26" s="158" t="s">
        <v>19</v>
      </c>
      <c r="C26" s="150">
        <f>IF(ISERROR('[65]Récolte_N'!$F$11)=TRUE,"",'[65]Récolte_N'!$F$11)</f>
        <v>38920</v>
      </c>
      <c r="D26" s="150">
        <f t="shared" si="0"/>
        <v>80</v>
      </c>
      <c r="E26" s="151">
        <f>IF(ISERROR('[65]Récolte_N'!$H$11)=TRUE,"",'[65]Récolte_N'!$H$11)</f>
        <v>311360</v>
      </c>
    </row>
    <row r="27" spans="1:5" ht="13.5" customHeight="1">
      <c r="A27" s="23" t="s">
        <v>13</v>
      </c>
      <c r="B27" s="158" t="s">
        <v>20</v>
      </c>
      <c r="C27" s="150">
        <f>IF(ISERROR('[66]Récolte_N'!$F$11)=TRUE,"",'[66]Récolte_N'!$F$11)</f>
        <v>86500</v>
      </c>
      <c r="D27" s="150">
        <f t="shared" si="0"/>
        <v>63.495953757225436</v>
      </c>
      <c r="E27" s="151">
        <f>IF(ISERROR('[66]Récolte_N'!$H$11)=TRUE,"",'[66]Récolte_N'!$H$11)</f>
        <v>549240</v>
      </c>
    </row>
    <row r="28" spans="1:5" ht="13.5" customHeight="1">
      <c r="A28" s="23" t="s">
        <v>13</v>
      </c>
      <c r="B28" s="158" t="s">
        <v>21</v>
      </c>
      <c r="C28" s="150">
        <f>IF(ISERROR('[67]Récolte_N'!$F$11)=TRUE,"",'[67]Récolte_N'!$F$11)</f>
        <v>48902</v>
      </c>
      <c r="D28" s="150">
        <f t="shared" si="0"/>
        <v>80.15</v>
      </c>
      <c r="E28" s="151">
        <f>IF(ISERROR('[67]Récolte_N'!$H$11)=TRUE,"",'[67]Récolte_N'!$H$11)</f>
        <v>391949.53</v>
      </c>
    </row>
    <row r="29" spans="2:5" ht="12">
      <c r="B29" s="158" t="s">
        <v>30</v>
      </c>
      <c r="C29" s="150">
        <f>IF(ISERROR('[68]Récolte_N'!$F$11)=TRUE,"",'[68]Récolte_N'!$F$11)</f>
        <v>43700</v>
      </c>
      <c r="D29" s="150">
        <f>IF(OR(C29="",C29=0),"",(E29/C29)*10)</f>
        <v>71.54468085106383</v>
      </c>
      <c r="E29" s="151">
        <f>IF(ISERROR('[68]Récolte_N'!$H$11)=TRUE,"",'[68]Récolte_N'!$H$11)</f>
        <v>312650.25531914894</v>
      </c>
    </row>
    <row r="30" spans="2:5" ht="12">
      <c r="B30" s="158" t="s">
        <v>22</v>
      </c>
      <c r="C30" s="150">
        <f>IF(ISERROR('[69]Récolte_N'!$F$11)=TRUE,"",'[69]Récolte_N'!$F$11)</f>
        <v>88167</v>
      </c>
      <c r="D30" s="150">
        <f t="shared" si="0"/>
        <v>48.91728197624961</v>
      </c>
      <c r="E30" s="151">
        <f>IF(ISERROR('[69]Récolte_N'!$H$11)=TRUE,"",'[69]Récolte_N'!$H$11)</f>
        <v>431289</v>
      </c>
    </row>
    <row r="31" spans="2:5" ht="12">
      <c r="B31" s="158" t="s">
        <v>23</v>
      </c>
      <c r="C31" s="150">
        <f>IF(ISERROR('[70]Récolte_N'!$F$11)=TRUE,"",'[70]Récolte_N'!$F$11)</f>
        <v>11500</v>
      </c>
      <c r="D31" s="150">
        <f t="shared" si="0"/>
        <v>42</v>
      </c>
      <c r="E31" s="151">
        <f>IF(ISERROR('[70]Récolte_N'!$H$11)=TRUE,"",'[70]Récolte_N'!$H$11)</f>
        <v>48300</v>
      </c>
    </row>
    <row r="32" spans="2:5" ht="12">
      <c r="B32" s="118"/>
      <c r="C32" s="164"/>
      <c r="D32" s="164"/>
      <c r="E32" s="54"/>
    </row>
    <row r="33" spans="2:5" ht="15.75" thickBot="1">
      <c r="B33" s="171" t="s">
        <v>24</v>
      </c>
      <c r="C33" s="172">
        <f>IF(SUM(C12:C31)=0,"",SUM(C12:C31))</f>
        <v>1229103</v>
      </c>
      <c r="D33" s="172">
        <f>IF(OR(C33="",C33=0),"",(E33/C33)*10)</f>
        <v>68.68843038638056</v>
      </c>
      <c r="E33" s="172">
        <f>IF(SUM(E12:E31)=0,"",SUM(E12:E31))</f>
        <v>8442515.58531915</v>
      </c>
    </row>
    <row r="34" spans="2:5" ht="12.75" thickTop="1">
      <c r="B34" s="182"/>
      <c r="C34" s="183"/>
      <c r="D34" s="184"/>
      <c r="E34" s="183"/>
    </row>
    <row r="35" spans="2:5" ht="15" customHeight="1">
      <c r="B35" s="188"/>
      <c r="C35" s="189"/>
      <c r="D35" s="233"/>
      <c r="E35" s="189"/>
    </row>
    <row r="36" spans="2:5" ht="12">
      <c r="B36" s="188"/>
      <c r="C36" s="190"/>
      <c r="D36" s="191"/>
      <c r="E36" s="190"/>
    </row>
    <row r="37" spans="2:5" ht="12">
      <c r="B37" s="188"/>
      <c r="C37" s="192"/>
      <c r="D37" s="192"/>
      <c r="E37" s="192"/>
    </row>
    <row r="38" spans="2:5" ht="12">
      <c r="B38" s="188"/>
      <c r="C38" s="234"/>
      <c r="D38" s="192"/>
      <c r="E38" s="192"/>
    </row>
  </sheetData>
  <mergeCells count="1">
    <mergeCell ref="B5:E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B1">
      <selection activeCell="B9" sqref="B9"/>
    </sheetView>
  </sheetViews>
  <sheetFormatPr defaultColWidth="12" defaultRowHeight="11.25"/>
  <cols>
    <col min="1" max="1" width="5.66015625" style="23" customWidth="1"/>
    <col min="2" max="2" width="32.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0.16015625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101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IF(ISERROR('[51]Récolte_N'!$F$8)=TRUE,"",'[51]Récolte_N'!$F$8)</f>
        <v>1995</v>
      </c>
      <c r="D12" s="150">
        <f aca="true" t="shared" si="0" ref="D12:D30">IF(OR(C12="",C12=0),"",(E12/C12)*10)</f>
        <v>48.59649122807017</v>
      </c>
      <c r="E12" s="151">
        <f>IF(ISERROR('[51]Récolte_N'!$H$8)=TRUE,"",'[51]Récolte_N'!$H$8)</f>
        <v>9695</v>
      </c>
      <c r="F12" s="151">
        <f>P12</f>
        <v>10675</v>
      </c>
      <c r="G12" s="222">
        <f>IF(ISERROR('[51]Récolte_N'!$I$8)=TRUE,"",'[51]Récolte_N'!$I$8)</f>
        <v>2900</v>
      </c>
      <c r="H12" s="222">
        <f>Q12</f>
        <v>3565.2</v>
      </c>
      <c r="I12" s="153">
        <f>IF(OR(H12=0,H12=""),"",(G12/H12)-1)</f>
        <v>-0.18658139795803874</v>
      </c>
      <c r="J12" s="154">
        <f>E12-G12</f>
        <v>6795</v>
      </c>
      <c r="K12" s="155">
        <f>P12-H12</f>
        <v>7109.8</v>
      </c>
      <c r="L12" s="156">
        <f>G12-H12</f>
        <v>-665.1999999999998</v>
      </c>
      <c r="M12" s="157" t="s">
        <v>8</v>
      </c>
      <c r="N12" s="150">
        <f>IF(ISERROR('[1]Récolte_N'!$F$8)=TRUE,"",'[1]Récolte_N'!$F$8)</f>
        <v>2165</v>
      </c>
      <c r="O12" s="150">
        <f aca="true" t="shared" si="1" ref="O12:O19">IF(OR(N12="",N12=0),"",(P12/N12)*10)</f>
        <v>49.30715935334873</v>
      </c>
      <c r="P12" s="151">
        <f>IF(ISERROR('[1]Récolte_N'!$H$8)=TRUE,"",'[1]Récolte_N'!$H$8)</f>
        <v>10675</v>
      </c>
      <c r="Q12" s="222">
        <f>'[21]BD'!$AI168</f>
        <v>3565.2</v>
      </c>
    </row>
    <row r="13" spans="1:17" ht="13.5" customHeight="1">
      <c r="A13" s="23">
        <v>7280</v>
      </c>
      <c r="B13" s="158" t="s">
        <v>31</v>
      </c>
      <c r="C13" s="150">
        <f>IF(ISERROR('[52]Récolte_N'!$F$8)=TRUE,"",'[52]Récolte_N'!$F$8)</f>
        <v>0</v>
      </c>
      <c r="D13" s="150">
        <f t="shared" si="0"/>
      </c>
      <c r="E13" s="151">
        <f>IF(ISERROR('[52]Récolte_N'!$H$8)=TRUE,"",'[52]Récolte_N'!$H$8)</f>
        <v>0</v>
      </c>
      <c r="F13" s="151">
        <f>P13</f>
        <v>0</v>
      </c>
      <c r="G13" s="222">
        <f>IF(ISERROR('[52]Récolte_N'!$I$8)=TRUE,"",'[52]Récolte_N'!$I$8)</f>
        <v>0</v>
      </c>
      <c r="H13" s="222">
        <f>Q13</f>
        <v>436.9</v>
      </c>
      <c r="I13" s="153">
        <f>IF(OR(H13=0,H13=""),"",(G13/H13)-1)</f>
        <v>-1</v>
      </c>
      <c r="J13" s="154">
        <f aca="true" t="shared" si="2" ref="J13:J31">E13-G13</f>
        <v>0</v>
      </c>
      <c r="K13" s="155">
        <f>P13-H13</f>
        <v>-436.9</v>
      </c>
      <c r="L13" s="156">
        <f>G13-H13</f>
        <v>-436.9</v>
      </c>
      <c r="M13" s="159" t="s">
        <v>31</v>
      </c>
      <c r="N13" s="150">
        <f>IF(ISERROR('[2]Récolte_N'!$F$8)=TRUE,"",'[2]Récolte_N'!$F$8)</f>
        <v>0</v>
      </c>
      <c r="O13" s="150">
        <f t="shared" si="1"/>
      </c>
      <c r="P13" s="151">
        <f>IF(ISERROR('[2]Récolte_N'!$H$8)=TRUE,"",'[2]Récolte_N'!$H$8)</f>
        <v>0</v>
      </c>
      <c r="Q13" s="222">
        <f>'[21]BD'!$AI169</f>
        <v>436.9</v>
      </c>
    </row>
    <row r="14" spans="1:17" ht="13.5" customHeight="1">
      <c r="A14" s="23">
        <v>17376</v>
      </c>
      <c r="B14" s="158" t="s">
        <v>9</v>
      </c>
      <c r="C14" s="150">
        <f>IF(ISERROR('[53]Récolte_N'!$F$8)=TRUE,"",'[53]Récolte_N'!$F$8)</f>
        <v>1680</v>
      </c>
      <c r="D14" s="150">
        <f t="shared" si="0"/>
        <v>47</v>
      </c>
      <c r="E14" s="151">
        <f>IF(ISERROR('[53]Récolte_N'!$H$8)=TRUE,"",'[53]Récolte_N'!$H$8)</f>
        <v>7896</v>
      </c>
      <c r="F14" s="160">
        <f>P14</f>
        <v>7896</v>
      </c>
      <c r="G14" s="222">
        <f>IF(ISERROR('[53]Récolte_N'!$I$8)=TRUE,"",'[53]Récolte_N'!$I$8)</f>
        <v>1000</v>
      </c>
      <c r="H14" s="223">
        <f>Q14</f>
        <v>2017.2</v>
      </c>
      <c r="I14" s="153">
        <f aca="true" t="shared" si="3" ref="I14:I31">IF(OR(H14=0,H14=""),"",(G14/H14)-1)</f>
        <v>-0.50426333531628</v>
      </c>
      <c r="J14" s="154">
        <f t="shared" si="2"/>
        <v>6896</v>
      </c>
      <c r="K14" s="162">
        <f>P14-H14</f>
        <v>5878.8</v>
      </c>
      <c r="L14" s="156">
        <f>G14-H14</f>
        <v>-1017.2</v>
      </c>
      <c r="M14" s="126" t="s">
        <v>9</v>
      </c>
      <c r="N14" s="150">
        <f>IF(ISERROR('[3]Récolte_N'!$F$8)=TRUE,"",'[3]Récolte_N'!$F$8)</f>
        <v>1680</v>
      </c>
      <c r="O14" s="150">
        <f t="shared" si="1"/>
        <v>47</v>
      </c>
      <c r="P14" s="151">
        <f>IF(ISERROR('[3]Récolte_N'!$H$8)=TRUE,"",'[3]Récolte_N'!$H$8)</f>
        <v>7896</v>
      </c>
      <c r="Q14" s="222">
        <f>'[21]BD'!$AI170</f>
        <v>2017.2</v>
      </c>
    </row>
    <row r="15" spans="1:17" ht="13.5" customHeight="1">
      <c r="A15" s="23">
        <v>26391</v>
      </c>
      <c r="B15" s="158" t="s">
        <v>28</v>
      </c>
      <c r="C15" s="150">
        <f>IF(ISERROR('[54]Récolte_N'!$F$8)=TRUE,"",'[54]Récolte_N'!$F$8)</f>
        <v>0</v>
      </c>
      <c r="D15" s="150">
        <f t="shared" si="0"/>
      </c>
      <c r="E15" s="151">
        <f>IF(ISERROR('[54]Récolte_N'!$H$8)=TRUE,"",'[54]Récolte_N'!$H$8)</f>
        <v>0</v>
      </c>
      <c r="F15" s="160">
        <f aca="true" t="shared" si="4" ref="F15:F30">P15</f>
        <v>0</v>
      </c>
      <c r="G15" s="222">
        <f>IF(ISERROR('[54]Récolte_N'!$I$8)=TRUE,"",'[54]Récolte_N'!$I$8)</f>
        <v>0</v>
      </c>
      <c r="H15" s="223">
        <f aca="true" t="shared" si="5" ref="H15:H30">Q15</f>
        <v>25.9</v>
      </c>
      <c r="I15" s="153">
        <f t="shared" si="3"/>
        <v>-1</v>
      </c>
      <c r="J15" s="154">
        <f t="shared" si="2"/>
        <v>0</v>
      </c>
      <c r="K15" s="162">
        <f aca="true" t="shared" si="6" ref="K15:K29">P15-H15</f>
        <v>-25.9</v>
      </c>
      <c r="L15" s="156">
        <f aca="true" t="shared" si="7" ref="L15:L20">G16-H16</f>
        <v>-3.4</v>
      </c>
      <c r="M15" s="126" t="s">
        <v>28</v>
      </c>
      <c r="N15" s="150">
        <f>IF(ISERROR('[4]Récolte_N'!$F$8)=TRUE,"",'[4]Récolte_N'!$F$8)</f>
        <v>0</v>
      </c>
      <c r="O15" s="150">
        <f t="shared" si="1"/>
      </c>
      <c r="P15" s="151">
        <f>IF(ISERROR('[4]Récolte_N'!$H$8)=TRUE,"",'[4]Récolte_N'!$H$8)</f>
        <v>0</v>
      </c>
      <c r="Q15" s="222">
        <f>'[21]BD'!$AI171</f>
        <v>25.9</v>
      </c>
    </row>
    <row r="16" spans="1:17" ht="13.5" customHeight="1">
      <c r="A16" s="23">
        <v>19136</v>
      </c>
      <c r="B16" s="158" t="s">
        <v>10</v>
      </c>
      <c r="C16" s="150">
        <f>IF(ISERROR('[55]Récolte_N'!$F$8)=TRUE,"",'[55]Récolte_N'!$F$8)</f>
        <v>0</v>
      </c>
      <c r="D16" s="150">
        <f t="shared" si="0"/>
      </c>
      <c r="E16" s="151">
        <f>IF(ISERROR('[55]Récolte_N'!$H$8)=TRUE,"",'[55]Récolte_N'!$H$8)</f>
        <v>0</v>
      </c>
      <c r="F16" s="160">
        <f t="shared" si="4"/>
        <v>0</v>
      </c>
      <c r="G16" s="222">
        <f>IF(ISERROR('[55]Récolte_N'!$I$8)=TRUE,"",'[55]Récolte_N'!$I$8)</f>
        <v>0</v>
      </c>
      <c r="H16" s="223">
        <f t="shared" si="5"/>
        <v>3.4</v>
      </c>
      <c r="I16" s="153">
        <f t="shared" si="3"/>
        <v>-1</v>
      </c>
      <c r="J16" s="154">
        <f t="shared" si="2"/>
        <v>0</v>
      </c>
      <c r="K16" s="162">
        <f t="shared" si="6"/>
        <v>-3.4</v>
      </c>
      <c r="L16" s="156">
        <f t="shared" si="7"/>
        <v>257.5</v>
      </c>
      <c r="M16" s="126" t="s">
        <v>10</v>
      </c>
      <c r="N16" s="150">
        <f>IF(ISERROR('[5]Récolte_N'!$F$8)=TRUE,"",'[5]Récolte_N'!$F$8)</f>
        <v>0</v>
      </c>
      <c r="O16" s="150">
        <f t="shared" si="1"/>
      </c>
      <c r="P16" s="151">
        <f>IF(ISERROR('[5]Récolte_N'!$H$8)=TRUE,"",'[5]Récolte_N'!$H$8)</f>
        <v>0</v>
      </c>
      <c r="Q16" s="222">
        <f>'[21]BD'!$AI172</f>
        <v>3.4</v>
      </c>
    </row>
    <row r="17" spans="1:17" ht="13.5" customHeight="1">
      <c r="A17" s="23">
        <v>1790</v>
      </c>
      <c r="B17" s="158" t="s">
        <v>11</v>
      </c>
      <c r="C17" s="150">
        <f>IF(ISERROR('[56]Récolte_N'!$F$8)=TRUE,"",'[56]Récolte_N'!$F$8)</f>
        <v>100</v>
      </c>
      <c r="D17" s="150">
        <f t="shared" si="0"/>
        <v>60</v>
      </c>
      <c r="E17" s="151">
        <f>IF(ISERROR('[56]Récolte_N'!$H$8)=TRUE,"",'[56]Récolte_N'!$H$8)</f>
        <v>600</v>
      </c>
      <c r="F17" s="160">
        <f t="shared" si="4"/>
        <v>600</v>
      </c>
      <c r="G17" s="222">
        <f>IF(ISERROR('[56]Récolte_N'!$I$8)=TRUE,"",'[56]Récolte_N'!$I$8)</f>
        <v>400</v>
      </c>
      <c r="H17" s="223">
        <f t="shared" si="5"/>
        <v>142.5</v>
      </c>
      <c r="I17" s="153">
        <f t="shared" si="3"/>
        <v>1.807017543859649</v>
      </c>
      <c r="J17" s="154">
        <f t="shared" si="2"/>
        <v>200</v>
      </c>
      <c r="K17" s="162">
        <f t="shared" si="6"/>
        <v>457.5</v>
      </c>
      <c r="L17" s="156">
        <f t="shared" si="7"/>
        <v>-13787.300000000003</v>
      </c>
      <c r="M17" s="126" t="s">
        <v>11</v>
      </c>
      <c r="N17" s="150">
        <f>IF(ISERROR('[6]Récolte_N'!$F$8)=TRUE,"",'[6]Récolte_N'!$F$8)</f>
        <v>100</v>
      </c>
      <c r="O17" s="150">
        <f t="shared" si="1"/>
        <v>60</v>
      </c>
      <c r="P17" s="151">
        <f>IF(ISERROR('[6]Récolte_N'!$H$8)=TRUE,"",'[6]Récolte_N'!$H$8)</f>
        <v>600</v>
      </c>
      <c r="Q17" s="222">
        <f>'[21]BD'!$AI173</f>
        <v>142.5</v>
      </c>
    </row>
    <row r="18" spans="1:17" ht="13.5" customHeight="1">
      <c r="A18" s="23" t="s">
        <v>13</v>
      </c>
      <c r="B18" s="158" t="s">
        <v>12</v>
      </c>
      <c r="C18" s="150">
        <f>IF(ISERROR('[57]Récolte_N'!$F$8)=TRUE,"",'[57]Récolte_N'!$F$8)</f>
        <v>7345</v>
      </c>
      <c r="D18" s="150">
        <f t="shared" si="0"/>
        <v>47.038801906058545</v>
      </c>
      <c r="E18" s="151">
        <f>IF(ISERROR('[57]Récolte_N'!$H$8)=TRUE,"",'[57]Récolte_N'!$H$8)</f>
        <v>34550</v>
      </c>
      <c r="F18" s="160">
        <f t="shared" si="4"/>
        <v>42400</v>
      </c>
      <c r="G18" s="222">
        <f>IF(ISERROR('[57]Récolte_N'!$I$8)=TRUE,"",'[57]Récolte_N'!$I$8)</f>
        <v>28000</v>
      </c>
      <c r="H18" s="223">
        <f t="shared" si="5"/>
        <v>41787.3</v>
      </c>
      <c r="I18" s="153">
        <f t="shared" si="3"/>
        <v>-0.3299399578340788</v>
      </c>
      <c r="J18" s="154">
        <f t="shared" si="2"/>
        <v>6550</v>
      </c>
      <c r="K18" s="162">
        <f t="shared" si="6"/>
        <v>612.6999999999971</v>
      </c>
      <c r="L18" s="156">
        <f t="shared" si="7"/>
        <v>-49336.399999999994</v>
      </c>
      <c r="M18" s="126" t="s">
        <v>12</v>
      </c>
      <c r="N18" s="150">
        <f>IF(ISERROR('[7]Récolte_N'!$F$8)=TRUE,"",'[7]Récolte_N'!$F$8)</f>
        <v>7930</v>
      </c>
      <c r="O18" s="150">
        <f t="shared" si="1"/>
        <v>53.46784363177805</v>
      </c>
      <c r="P18" s="151">
        <f>IF(ISERROR('[7]Récolte_N'!$H$8)=TRUE,"",'[7]Récolte_N'!$H$8)</f>
        <v>42400</v>
      </c>
      <c r="Q18" s="222">
        <f>'[21]BD'!$AI174</f>
        <v>41787.3</v>
      </c>
    </row>
    <row r="19" spans="1:17" ht="13.5" customHeight="1">
      <c r="A19" s="23" t="s">
        <v>13</v>
      </c>
      <c r="B19" s="158" t="s">
        <v>14</v>
      </c>
      <c r="C19" s="150">
        <f>IF(ISERROR('[58]Récolte_N'!$F$8)=TRUE,"",'[58]Récolte_N'!$F$8)</f>
        <v>41200</v>
      </c>
      <c r="D19" s="150">
        <f t="shared" si="0"/>
        <v>32.52427184466019</v>
      </c>
      <c r="E19" s="151">
        <f>IF(ISERROR('[58]Récolte_N'!$H$8)=TRUE,"",'[58]Récolte_N'!$H$8)</f>
        <v>134000</v>
      </c>
      <c r="F19" s="160">
        <f t="shared" si="4"/>
        <v>180750</v>
      </c>
      <c r="G19" s="222">
        <f>IF(ISERROR('[58]Récolte_N'!$I$8)=TRUE,"",'[58]Récolte_N'!$I$8)</f>
        <v>130500</v>
      </c>
      <c r="H19" s="223">
        <f t="shared" si="5"/>
        <v>179836.4</v>
      </c>
      <c r="I19" s="153">
        <f t="shared" si="3"/>
        <v>-0.27434045610343616</v>
      </c>
      <c r="J19" s="154">
        <f t="shared" si="2"/>
        <v>3500</v>
      </c>
      <c r="K19" s="162">
        <f t="shared" si="6"/>
        <v>913.6000000000058</v>
      </c>
      <c r="L19" s="156">
        <f t="shared" si="7"/>
        <v>1599.9</v>
      </c>
      <c r="M19" s="126" t="s">
        <v>14</v>
      </c>
      <c r="N19" s="150">
        <f>IF(ISERROR('[8]Récolte_N'!$F$8)=TRUE,"",'[8]Récolte_N'!$F$8)</f>
        <v>42880</v>
      </c>
      <c r="O19" s="150">
        <f t="shared" si="1"/>
        <v>42.152518656716424</v>
      </c>
      <c r="P19" s="151">
        <f>IF(ISERROR('[8]Récolte_N'!$H$8)=TRUE,"",'[8]Récolte_N'!$H$8)</f>
        <v>180750</v>
      </c>
      <c r="Q19" s="222">
        <f>'[21]BD'!$AI175</f>
        <v>179836.4</v>
      </c>
    </row>
    <row r="20" spans="1:17" ht="13.5" customHeight="1">
      <c r="A20" s="23" t="s">
        <v>13</v>
      </c>
      <c r="B20" s="158" t="s">
        <v>27</v>
      </c>
      <c r="C20" s="150">
        <f>IF(ISERROR('[59]Récolte_N'!$F$8)=TRUE,"",'[59]Récolte_N'!$F$8)</f>
        <v>780</v>
      </c>
      <c r="D20" s="150">
        <f>IF(OR(C20="",C20=0),"",(E20/C20)*10)</f>
        <v>56.794871794871796</v>
      </c>
      <c r="E20" s="151">
        <f>IF(ISERROR('[59]Récolte_N'!$H$8)=TRUE,"",'[59]Récolte_N'!$H$8)</f>
        <v>4430</v>
      </c>
      <c r="F20" s="160">
        <f t="shared" si="4"/>
        <v>2271</v>
      </c>
      <c r="G20" s="222">
        <f>IF(ISERROR('[59]Récolte_N'!$I$8)=TRUE,"",'[59]Récolte_N'!$I$8)</f>
        <v>2300</v>
      </c>
      <c r="H20" s="223">
        <f t="shared" si="5"/>
        <v>700.1</v>
      </c>
      <c r="I20" s="153">
        <f t="shared" si="3"/>
        <v>2.285244965004999</v>
      </c>
      <c r="J20" s="154">
        <f t="shared" si="2"/>
        <v>2130</v>
      </c>
      <c r="K20" s="162">
        <f t="shared" si="6"/>
        <v>1570.9</v>
      </c>
      <c r="L20" s="156">
        <f t="shared" si="7"/>
        <v>-102.3</v>
      </c>
      <c r="M20" s="126" t="s">
        <v>27</v>
      </c>
      <c r="N20" s="150">
        <f>IF(ISERROR('[9]Récolte_N'!$F$8)=TRUE,"",'[9]Récolte_N'!$F$8)</f>
        <v>425</v>
      </c>
      <c r="O20" s="150">
        <f>IF(OR(N20="",N20=0),"",(P20/N20)*10)</f>
        <v>53.43529411764706</v>
      </c>
      <c r="P20" s="151">
        <f>IF(ISERROR('[9]Récolte_N'!$H$8)=TRUE,"",'[9]Récolte_N'!$H$8)</f>
        <v>2271</v>
      </c>
      <c r="Q20" s="222">
        <f>'[21]BD'!$AI176</f>
        <v>700.1</v>
      </c>
    </row>
    <row r="21" spans="1:17" ht="13.5" customHeight="1">
      <c r="A21" s="23" t="s">
        <v>13</v>
      </c>
      <c r="B21" s="158" t="s">
        <v>15</v>
      </c>
      <c r="C21" s="150">
        <f>IF(ISERROR('[60]Récolte_N'!$F$8)=TRUE,"",'[60]Récolte_N'!$F$8)</f>
        <v>0</v>
      </c>
      <c r="D21" s="150">
        <f>IF(OR(C21="",C21=0),"",(E21/C21)*10)</f>
      </c>
      <c r="E21" s="151">
        <f>IF(ISERROR('[60]Récolte_N'!$H$8)=TRUE,"",'[60]Récolte_N'!$H$8)</f>
        <v>0</v>
      </c>
      <c r="F21" s="160">
        <f t="shared" si="4"/>
        <v>0</v>
      </c>
      <c r="G21" s="222">
        <f>IF(ISERROR('[60]Récolte_N'!$I$8)=TRUE,"",'[60]Récolte_N'!$I$8)</f>
        <v>0</v>
      </c>
      <c r="H21" s="223">
        <f t="shared" si="5"/>
        <v>102.3</v>
      </c>
      <c r="I21" s="153">
        <f t="shared" si="3"/>
        <v>-1</v>
      </c>
      <c r="J21" s="154">
        <f t="shared" si="2"/>
        <v>0</v>
      </c>
      <c r="K21" s="162">
        <f t="shared" si="6"/>
        <v>-102.3</v>
      </c>
      <c r="L21" s="156">
        <f aca="true" t="shared" si="8" ref="L21:L26">G23-H23</f>
        <v>-707.1</v>
      </c>
      <c r="M21" s="126" t="s">
        <v>15</v>
      </c>
      <c r="N21" s="150">
        <f>IF(ISERROR('[10]Récolte_N'!$F$8)=TRUE,"",'[10]Récolte_N'!$F$8)</f>
        <v>0</v>
      </c>
      <c r="O21" s="150">
        <f>IF(OR(N21="",N21=0),"",(P21/N21)*10)</f>
      </c>
      <c r="P21" s="151">
        <f>IF(ISERROR('[10]Récolte_N'!$H$8)=TRUE,"",'[10]Récolte_N'!$H$8)</f>
        <v>0</v>
      </c>
      <c r="Q21" s="222">
        <f>'[21]BD'!$AI177</f>
        <v>102.3</v>
      </c>
    </row>
    <row r="22" spans="1:17" ht="13.5" customHeight="1">
      <c r="A22" s="23" t="s">
        <v>13</v>
      </c>
      <c r="B22" s="158" t="s">
        <v>29</v>
      </c>
      <c r="C22" s="150">
        <f>IF(ISERROR('[61]Récolte_N'!$F$8)=TRUE,"",'[61]Récolte_N'!$F$8)</f>
        <v>0</v>
      </c>
      <c r="D22" s="150">
        <f>IF(OR(C22="",C22=0),"",(E22/C22)*10)</f>
      </c>
      <c r="E22" s="151">
        <f>IF(ISERROR('[61]Récolte_N'!$H$8)=TRUE,"",'[61]Récolte_N'!$H$8)</f>
        <v>0</v>
      </c>
      <c r="F22" s="160">
        <f t="shared" si="4"/>
        <v>0</v>
      </c>
      <c r="G22" s="222">
        <f>IF(ISERROR('[61]Récolte_N'!$I$8)=TRUE,"",'[61]Récolte_N'!$I$8)</f>
        <v>0</v>
      </c>
      <c r="H22" s="223">
        <f t="shared" si="5"/>
        <v>0</v>
      </c>
      <c r="I22" s="153">
        <f t="shared" si="3"/>
      </c>
      <c r="J22" s="154">
        <f t="shared" si="2"/>
        <v>0</v>
      </c>
      <c r="K22" s="162">
        <f t="shared" si="6"/>
        <v>0</v>
      </c>
      <c r="L22" s="156">
        <f t="shared" si="8"/>
        <v>8693.799999999988</v>
      </c>
      <c r="M22" s="126" t="s">
        <v>29</v>
      </c>
      <c r="N22" s="150">
        <f>IF(ISERROR('[11]Récolte_N'!$F$8)=TRUE,"",'[11]Récolte_N'!$F$8)</f>
        <v>0</v>
      </c>
      <c r="O22" s="150">
        <f>IF(OR(N22="",N22=0),"",(P22/N22)*10)</f>
      </c>
      <c r="P22" s="151">
        <f>IF(ISERROR('[11]Récolte_N'!$H$8)=TRUE,"",'[11]Récolte_N'!$H$8)</f>
        <v>0</v>
      </c>
      <c r="Q22" s="222">
        <f>'[21]BD'!$AI178</f>
        <v>0</v>
      </c>
    </row>
    <row r="23" spans="1:17" ht="13.5" customHeight="1">
      <c r="A23" s="23" t="s">
        <v>13</v>
      </c>
      <c r="B23" s="158" t="s">
        <v>16</v>
      </c>
      <c r="C23" s="150">
        <f>IF(ISERROR('[62]Récolte_N'!$F$8)=TRUE,"",'[62]Récolte_N'!$F$8)</f>
        <v>0</v>
      </c>
      <c r="D23" s="150">
        <f t="shared" si="0"/>
      </c>
      <c r="E23" s="151">
        <f>IF(ISERROR('[62]Récolte_N'!$H$8)=TRUE,"",'[62]Récolte_N'!$H$8)</f>
        <v>0</v>
      </c>
      <c r="F23" s="160">
        <f t="shared" si="4"/>
        <v>0</v>
      </c>
      <c r="G23" s="222">
        <f>IF(ISERROR('[62]Récolte_N'!$I$8)=TRUE,"",'[62]Récolte_N'!$I$8)</f>
        <v>0</v>
      </c>
      <c r="H23" s="223">
        <f t="shared" si="5"/>
        <v>707.1</v>
      </c>
      <c r="I23" s="153">
        <f t="shared" si="3"/>
        <v>-1</v>
      </c>
      <c r="J23" s="154">
        <f t="shared" si="2"/>
        <v>0</v>
      </c>
      <c r="K23" s="162">
        <f t="shared" si="6"/>
        <v>-707.1</v>
      </c>
      <c r="L23" s="156">
        <f t="shared" si="8"/>
        <v>-72656.19999999995</v>
      </c>
      <c r="M23" s="126" t="s">
        <v>16</v>
      </c>
      <c r="N23" s="150">
        <f>IF(ISERROR('[12]Récolte_N'!$F$8)=TRUE,"",'[12]Récolte_N'!$F$8)</f>
        <v>0</v>
      </c>
      <c r="O23" s="150">
        <f aca="true" t="shared" si="9" ref="O23:O30">IF(OR(N23="",N23=0),"",(P23/N23)*10)</f>
      </c>
      <c r="P23" s="151">
        <f>IF(ISERROR('[12]Récolte_N'!$H$8)=TRUE,"",'[12]Récolte_N'!$H$8)</f>
        <v>0</v>
      </c>
      <c r="Q23" s="222">
        <f>'[21]BD'!$AI179</f>
        <v>707.1</v>
      </c>
    </row>
    <row r="24" spans="1:17" ht="13.5" customHeight="1">
      <c r="A24" s="23" t="s">
        <v>13</v>
      </c>
      <c r="B24" s="158" t="s">
        <v>17</v>
      </c>
      <c r="C24" s="150">
        <f>IF(ISERROR('[63]Récolte_N'!$F$8)=TRUE,"",'[63]Récolte_N'!$F$8)</f>
        <v>24845</v>
      </c>
      <c r="D24" s="150">
        <f t="shared" si="0"/>
        <v>66.95512175488025</v>
      </c>
      <c r="E24" s="151">
        <f>IF(ISERROR('[63]Récolte_N'!$H$8)=TRUE,"",'[63]Récolte_N'!$H$8)</f>
        <v>166350</v>
      </c>
      <c r="F24" s="160">
        <f t="shared" si="4"/>
        <v>154500</v>
      </c>
      <c r="G24" s="222">
        <f>IF(ISERROR('[63]Récolte_N'!$I$8)=TRUE,"",'[63]Récolte_N'!$I$8)</f>
        <v>163500</v>
      </c>
      <c r="H24" s="223">
        <f t="shared" si="5"/>
        <v>154806.2</v>
      </c>
      <c r="I24" s="153">
        <f t="shared" si="3"/>
        <v>0.05615924943574613</v>
      </c>
      <c r="J24" s="154">
        <f t="shared" si="2"/>
        <v>2850</v>
      </c>
      <c r="K24" s="162">
        <f t="shared" si="6"/>
        <v>-306.20000000001164</v>
      </c>
      <c r="L24" s="156">
        <f t="shared" si="8"/>
        <v>-12635.3</v>
      </c>
      <c r="M24" s="126" t="s">
        <v>17</v>
      </c>
      <c r="N24" s="150">
        <f>IF(ISERROR('[13]Récolte_N'!$F$8)=TRUE,"",'[13]Récolte_N'!$F$8)</f>
        <v>24045</v>
      </c>
      <c r="O24" s="150">
        <f t="shared" si="9"/>
        <v>64.25452276980661</v>
      </c>
      <c r="P24" s="151">
        <f>IF(ISERROR('[13]Récolte_N'!$H$8)=TRUE,"",'[13]Récolte_N'!$H$8)</f>
        <v>154500</v>
      </c>
      <c r="Q24" s="222">
        <f>'[21]BD'!$AI180</f>
        <v>154806.2</v>
      </c>
    </row>
    <row r="25" spans="1:17" ht="13.5" customHeight="1">
      <c r="A25" s="23" t="s">
        <v>13</v>
      </c>
      <c r="B25" s="158" t="s">
        <v>18</v>
      </c>
      <c r="C25" s="150">
        <f>IF(ISERROR('[64]Récolte_N'!$F$8)=TRUE,"",'[64]Récolte_N'!$F$8)</f>
        <v>66500</v>
      </c>
      <c r="D25" s="150">
        <f t="shared" si="0"/>
        <v>69.02255639097744</v>
      </c>
      <c r="E25" s="151">
        <f>IF(ISERROR('[64]Récolte_N'!$H$8)=TRUE,"",'[64]Récolte_N'!$H$8)</f>
        <v>459000</v>
      </c>
      <c r="F25" s="160">
        <f t="shared" si="4"/>
        <v>525000</v>
      </c>
      <c r="G25" s="222">
        <f>IF(ISERROR('[64]Récolte_N'!$I$8)=TRUE,"",'[64]Récolte_N'!$I$8)</f>
        <v>456000</v>
      </c>
      <c r="H25" s="223">
        <f t="shared" si="5"/>
        <v>528656.2</v>
      </c>
      <c r="I25" s="153">
        <f t="shared" si="3"/>
        <v>-0.13743563397156788</v>
      </c>
      <c r="J25" s="154">
        <f t="shared" si="2"/>
        <v>3000</v>
      </c>
      <c r="K25" s="162">
        <f t="shared" si="6"/>
        <v>-3656.1999999999534</v>
      </c>
      <c r="L25" s="156">
        <f t="shared" si="8"/>
        <v>-41379</v>
      </c>
      <c r="M25" s="126" t="s">
        <v>18</v>
      </c>
      <c r="N25" s="150">
        <f>IF(ISERROR('[14]Récolte_N'!$F$8)=TRUE,"",'[14]Récolte_N'!$F$8)</f>
        <v>79000</v>
      </c>
      <c r="O25" s="150">
        <f t="shared" si="9"/>
        <v>66.45569620253164</v>
      </c>
      <c r="P25" s="151">
        <f>IF(ISERROR('[14]Récolte_N'!$H$8)=TRUE,"",'[14]Récolte_N'!$H$8)</f>
        <v>525000</v>
      </c>
      <c r="Q25" s="222">
        <f>'[21]BD'!$AI181</f>
        <v>528656.2</v>
      </c>
    </row>
    <row r="26" spans="1:17" ht="13.5" customHeight="1">
      <c r="A26" s="23" t="s">
        <v>13</v>
      </c>
      <c r="B26" s="158" t="s">
        <v>19</v>
      </c>
      <c r="C26" s="150">
        <f>IF(ISERROR('[65]Récolte_N'!$F$8)=TRUE,"",'[65]Récolte_N'!$F$8)</f>
        <v>2470</v>
      </c>
      <c r="D26" s="150">
        <f t="shared" si="0"/>
        <v>70</v>
      </c>
      <c r="E26" s="151">
        <f>IF(ISERROR('[65]Récolte_N'!$H$8)=TRUE,"",'[65]Récolte_N'!$H$8)</f>
        <v>17290</v>
      </c>
      <c r="F26" s="160">
        <f t="shared" si="4"/>
        <v>23100</v>
      </c>
      <c r="G26" s="222">
        <f>IF(ISERROR('[65]Récolte_N'!$I$8)=TRUE,"",'[65]Récolte_N'!$I$8)</f>
        <v>15000</v>
      </c>
      <c r="H26" s="223">
        <f t="shared" si="5"/>
        <v>27635.3</v>
      </c>
      <c r="I26" s="153">
        <f t="shared" si="3"/>
        <v>-0.4572159520613128</v>
      </c>
      <c r="J26" s="154">
        <f t="shared" si="2"/>
        <v>2290</v>
      </c>
      <c r="K26" s="162">
        <f t="shared" si="6"/>
        <v>-4535.299999999999</v>
      </c>
      <c r="L26" s="156">
        <f t="shared" si="8"/>
        <v>-847.0999999999999</v>
      </c>
      <c r="M26" s="126" t="s">
        <v>19</v>
      </c>
      <c r="N26" s="150">
        <f>IF(ISERROR('[15]Récolte_N'!$F$8)=TRUE,"",'[15]Récolte_N'!$F$8)</f>
        <v>3500</v>
      </c>
      <c r="O26" s="150">
        <f t="shared" si="9"/>
        <v>66</v>
      </c>
      <c r="P26" s="151">
        <f>IF(ISERROR('[15]Récolte_N'!$H$8)=TRUE,"",'[15]Récolte_N'!$H$8)</f>
        <v>23100</v>
      </c>
      <c r="Q26" s="222">
        <f>'[21]BD'!$AI182</f>
        <v>27635.3</v>
      </c>
    </row>
    <row r="27" spans="1:17" ht="13.5" customHeight="1">
      <c r="A27" s="23" t="s">
        <v>13</v>
      </c>
      <c r="B27" s="158" t="s">
        <v>20</v>
      </c>
      <c r="C27" s="150">
        <f>IF(ISERROR('[66]Récolte_N'!$F$8)=TRUE,"",'[66]Récolte_N'!$F$8)</f>
        <v>26350</v>
      </c>
      <c r="D27" s="150">
        <f t="shared" si="0"/>
        <v>63.44781783681214</v>
      </c>
      <c r="E27" s="151">
        <f>IF(ISERROR('[66]Récolte_N'!$H$8)=TRUE,"",'[66]Récolte_N'!$H$8)</f>
        <v>167185</v>
      </c>
      <c r="F27" s="160">
        <f t="shared" si="4"/>
        <v>198409</v>
      </c>
      <c r="G27" s="222">
        <f>IF(ISERROR('[66]Récolte_N'!$I$8)=TRUE,"",'[66]Récolte_N'!$I$8)</f>
        <v>162000</v>
      </c>
      <c r="H27" s="223">
        <f t="shared" si="5"/>
        <v>203379</v>
      </c>
      <c r="I27" s="153">
        <f t="shared" si="3"/>
        <v>-0.20345758411635417</v>
      </c>
      <c r="J27" s="154">
        <f t="shared" si="2"/>
        <v>5185</v>
      </c>
      <c r="K27" s="162">
        <f t="shared" si="6"/>
        <v>-4970</v>
      </c>
      <c r="L27" s="156">
        <f>G30-H30</f>
        <v>-125529.09999999998</v>
      </c>
      <c r="M27" s="126" t="s">
        <v>20</v>
      </c>
      <c r="N27" s="150">
        <f>IF(ISERROR('[16]Récolte_N'!$F$8)=TRUE,"",'[16]Récolte_N'!$F$8)</f>
        <v>34265</v>
      </c>
      <c r="O27" s="150">
        <f t="shared" si="9"/>
        <v>57.90427549978112</v>
      </c>
      <c r="P27" s="151">
        <f>IF(ISERROR('[16]Récolte_N'!$H$8)=TRUE,"",'[16]Récolte_N'!$H$8)</f>
        <v>198409</v>
      </c>
      <c r="Q27" s="222">
        <f>'[21]BD'!$AI183</f>
        <v>203379</v>
      </c>
    </row>
    <row r="28" spans="1:17" ht="13.5" customHeight="1">
      <c r="A28" s="23" t="s">
        <v>13</v>
      </c>
      <c r="B28" s="158" t="s">
        <v>21</v>
      </c>
      <c r="C28" s="150">
        <f>IF(ISERROR('[67]Récolte_N'!$F$8)=TRUE,"",'[67]Récolte_N'!$F$8)</f>
        <v>651</v>
      </c>
      <c r="D28" s="150">
        <f t="shared" si="0"/>
        <v>61.99999999999999</v>
      </c>
      <c r="E28" s="151">
        <f>IF(ISERROR('[67]Récolte_N'!$H$8)=TRUE,"",'[67]Récolte_N'!$H$8)</f>
        <v>4036.2</v>
      </c>
      <c r="F28" s="160">
        <f t="shared" si="4"/>
        <v>3282</v>
      </c>
      <c r="G28" s="222">
        <f>IF(ISERROR('[67]Récolte_N'!$I$8)=TRUE,"",'[67]Récolte_N'!$I$8)</f>
        <v>210</v>
      </c>
      <c r="H28" s="223">
        <f t="shared" si="5"/>
        <v>1057.1</v>
      </c>
      <c r="I28" s="153">
        <f t="shared" si="3"/>
        <v>-0.8013432977012581</v>
      </c>
      <c r="J28" s="154">
        <f t="shared" si="2"/>
        <v>3826.2</v>
      </c>
      <c r="K28" s="162">
        <f t="shared" si="6"/>
        <v>2224.9</v>
      </c>
      <c r="L28" s="156">
        <f>G31-H31</f>
        <v>-65384.5</v>
      </c>
      <c r="M28" s="126" t="s">
        <v>21</v>
      </c>
      <c r="N28" s="150">
        <f>IF(ISERROR('[17]Récolte_N'!$F$8)=TRUE,"",'[17]Récolte_N'!$F$8)</f>
        <v>600</v>
      </c>
      <c r="O28" s="150">
        <f t="shared" si="9"/>
        <v>54.699999999999996</v>
      </c>
      <c r="P28" s="151">
        <f>IF(ISERROR('[17]Récolte_N'!$H$8)=TRUE,"",'[17]Récolte_N'!$H$8)</f>
        <v>3282</v>
      </c>
      <c r="Q28" s="222">
        <f>'[21]BD'!$AI184</f>
        <v>1057.1</v>
      </c>
    </row>
    <row r="29" spans="2:17" ht="12.75">
      <c r="B29" s="158" t="s">
        <v>30</v>
      </c>
      <c r="C29" s="150">
        <f>IF(ISERROR('[68]Récolte_N'!$F$8)=TRUE,"",'[68]Récolte_N'!$F$8)</f>
        <v>500</v>
      </c>
      <c r="D29" s="150">
        <f t="shared" si="0"/>
        <v>54</v>
      </c>
      <c r="E29" s="151">
        <f>IF(ISERROR('[68]Récolte_N'!$H$8)=TRUE,"",'[68]Récolte_N'!$H$8)</f>
        <v>2700</v>
      </c>
      <c r="F29" s="160">
        <f t="shared" si="4"/>
        <v>2280</v>
      </c>
      <c r="G29" s="222">
        <f>IF(ISERROR('[68]Récolte_N'!$I$8)=TRUE,"",'[68]Récolte_N'!$I$8)</f>
        <v>1600</v>
      </c>
      <c r="H29" s="223">
        <f t="shared" si="5"/>
        <v>2272.7</v>
      </c>
      <c r="I29" s="153">
        <f t="shared" si="3"/>
        <v>-0.2959915518986227</v>
      </c>
      <c r="J29" s="154">
        <f t="shared" si="2"/>
        <v>1100</v>
      </c>
      <c r="K29" s="162">
        <f t="shared" si="6"/>
        <v>7.300000000000182</v>
      </c>
      <c r="M29" s="126" t="s">
        <v>30</v>
      </c>
      <c r="N29" s="150">
        <f>IF(ISERROR('[18]Récolte_N'!$F$8)=TRUE,"",'[18]Récolte_N'!$F$8)</f>
        <v>400</v>
      </c>
      <c r="O29" s="150">
        <f t="shared" si="9"/>
        <v>57</v>
      </c>
      <c r="P29" s="151">
        <f>IF(ISERROR('[18]Récolte_N'!$H$8)=TRUE,"",'[18]Récolte_N'!$H$8)</f>
        <v>2280</v>
      </c>
      <c r="Q29" s="222">
        <f>'[21]BD'!$AI185</f>
        <v>2272.7</v>
      </c>
    </row>
    <row r="30" spans="2:17" ht="12.75">
      <c r="B30" s="158" t="s">
        <v>22</v>
      </c>
      <c r="C30" s="150">
        <f>IF(ISERROR('[69]Récolte_N'!$F$8)=TRUE,"",'[69]Récolte_N'!$F$8)</f>
        <v>54250</v>
      </c>
      <c r="D30" s="150">
        <f t="shared" si="0"/>
        <v>51.86562211981567</v>
      </c>
      <c r="E30" s="151">
        <f>IF(ISERROR('[69]Récolte_N'!$H$8)=TRUE,"",'[69]Récolte_N'!$H$8)</f>
        <v>281371</v>
      </c>
      <c r="F30" s="160">
        <f t="shared" si="4"/>
        <v>395000</v>
      </c>
      <c r="G30" s="222">
        <f>IF(ISERROR('[69]Récolte_N'!$I$8)=TRUE,"",'[69]Récolte_N'!$I$8)</f>
        <v>280000</v>
      </c>
      <c r="H30" s="223">
        <f t="shared" si="5"/>
        <v>405529.1</v>
      </c>
      <c r="I30" s="153">
        <f t="shared" si="3"/>
        <v>-0.30954400066481047</v>
      </c>
      <c r="J30" s="154">
        <f t="shared" si="2"/>
        <v>1371</v>
      </c>
      <c r="K30" s="155">
        <f>P30-H30</f>
        <v>-10529.099999999977</v>
      </c>
      <c r="L30" s="156">
        <f>G33-H33</f>
        <v>-374634.3999999999</v>
      </c>
      <c r="M30" s="126" t="s">
        <v>22</v>
      </c>
      <c r="N30" s="150">
        <f>IF(ISERROR('[19]Récolte_N'!$F$8)=TRUE,"",'[19]Récolte_N'!$F$8)</f>
        <v>80147</v>
      </c>
      <c r="O30" s="150">
        <f t="shared" si="9"/>
        <v>49.284439841790714</v>
      </c>
      <c r="P30" s="151">
        <f>IF(ISERROR('[19]Récolte_N'!$H$8)=TRUE,"",'[19]Récolte_N'!$H$8)</f>
        <v>395000</v>
      </c>
      <c r="Q30" s="222">
        <f>'[21]BD'!$AI186</f>
        <v>405529.1</v>
      </c>
    </row>
    <row r="31" spans="2:17" ht="12.75">
      <c r="B31" s="158" t="s">
        <v>23</v>
      </c>
      <c r="C31" s="150">
        <f>IF(ISERROR('[70]Récolte_N'!$F$8)=TRUE,"",'[70]Récolte_N'!$F$8)</f>
        <v>59500</v>
      </c>
      <c r="D31" s="150">
        <f>IF(OR(C31="",C31=0),"",(E31/C31)*10)</f>
        <v>34.957983193277315</v>
      </c>
      <c r="E31" s="151">
        <f>IF(ISERROR('[70]Récolte_N'!$H$8)=TRUE,"",'[70]Récolte_N'!$H$8)</f>
        <v>208000</v>
      </c>
      <c r="F31" s="151">
        <f>P31</f>
        <v>271840</v>
      </c>
      <c r="G31" s="222">
        <f>IF(ISERROR('[70]Récolte_N'!$I$8)=TRUE,"",'[70]Récolte_N'!$I$8)</f>
        <v>202000</v>
      </c>
      <c r="H31" s="222">
        <f>Q31</f>
        <v>267384.5</v>
      </c>
      <c r="I31" s="153">
        <f t="shared" si="3"/>
        <v>-0.24453362105881227</v>
      </c>
      <c r="J31" s="154">
        <f t="shared" si="2"/>
        <v>6000</v>
      </c>
      <c r="K31" s="155">
        <f>P31-H31</f>
        <v>4455.5</v>
      </c>
      <c r="M31" s="126" t="s">
        <v>23</v>
      </c>
      <c r="N31" s="150">
        <f>IF(ISERROR('[20]Récolte_N'!$F$8)=TRUE,"",'[20]Récolte_N'!$F$8)</f>
        <v>63600</v>
      </c>
      <c r="O31" s="150">
        <f>IF(OR(N31="",N31=0),"",(P31/N31)*10)</f>
        <v>42.742138364779876</v>
      </c>
      <c r="P31" s="151">
        <f>IF(ISERROR('[20]Récolte_N'!$H$8)=TRUE,"",'[20]Récolte_N'!$H$8)</f>
        <v>271840</v>
      </c>
      <c r="Q31" s="222">
        <f>'[21]BD'!$AI187</f>
        <v>267384.5</v>
      </c>
    </row>
    <row r="32" spans="2:17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M32" s="126"/>
      <c r="N32" s="170"/>
      <c r="O32" s="170"/>
      <c r="P32" s="170"/>
      <c r="Q32" s="60"/>
    </row>
    <row r="33" spans="2:17" ht="15.75" thickBot="1">
      <c r="B33" s="171" t="s">
        <v>24</v>
      </c>
      <c r="C33" s="172">
        <f>IF(SUM(C12:C31)=0,"",SUM(C12:C31))</f>
        <v>288166</v>
      </c>
      <c r="D33" s="172">
        <f>IF(OR(C33="",C33=0),"",(E33/C33)*10)</f>
        <v>51.95280498046265</v>
      </c>
      <c r="E33" s="172">
        <f>IF(SUM(E12:E31)=0,"",SUM(E12:E31))</f>
        <v>1497103.2</v>
      </c>
      <c r="F33" s="173">
        <f>IF(SUM(F12:F31)=0,"",SUM(F12:F31))</f>
        <v>1818003</v>
      </c>
      <c r="G33" s="174">
        <f>IF(SUM(G12:G31)=0,"",SUM(G12:G31))</f>
        <v>1445410</v>
      </c>
      <c r="H33" s="175">
        <f>IF(SUM(H12:H31)=0,"",SUM(H12:H31))</f>
        <v>1820044.4</v>
      </c>
      <c r="I33" s="176">
        <f>IF(OR(G33=0,G33=""),"",(G33/H33)-1)</f>
        <v>-0.20583805537930833</v>
      </c>
      <c r="J33" s="178">
        <f>SUM(J12:J31)</f>
        <v>51693.2</v>
      </c>
      <c r="K33" s="178">
        <f>SUM(K12:K31)</f>
        <v>-2041.399999999936</v>
      </c>
      <c r="M33" s="179" t="s">
        <v>24</v>
      </c>
      <c r="N33" s="180">
        <f>IF(SUM(N12:N31)=0,"",SUM(N12:N31))</f>
        <v>340737</v>
      </c>
      <c r="O33" s="180">
        <f>IF(OR(N33="",N33=0),"",(P33/N33)*10)</f>
        <v>53.35502161491121</v>
      </c>
      <c r="P33" s="177">
        <f>IF(SUM(P12:P31)=0,"",SUM(P12:P31))</f>
        <v>1818003</v>
      </c>
      <c r="Q33" s="175">
        <f>IF(SUM(Q12:Q31)=0,"",SUM(Q12:Q31))</f>
        <v>1820044.4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340737</v>
      </c>
      <c r="D35" s="189">
        <f>(E35/C35)*10</f>
        <v>53.35502161491121</v>
      </c>
      <c r="E35" s="189">
        <f>P33</f>
        <v>1818003</v>
      </c>
      <c r="G35" s="189">
        <f>Q33</f>
        <v>1820044.4</v>
      </c>
      <c r="H35" s="185"/>
      <c r="I35" s="186">
        <f>392000/C30*10</f>
        <v>72.25806451612902</v>
      </c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-0.15428615031534587</v>
      </c>
      <c r="D37" s="192">
        <f>IF(OR(D33="",D33=0),"",(D33/D35)-1)</f>
        <v>-0.02628087463948614</v>
      </c>
      <c r="E37" s="192">
        <f>IF(OR(E33="",E33=0),"",(E33/E35)-1)</f>
        <v>-0.17651224997978554</v>
      </c>
      <c r="G37" s="192">
        <f>IF(OR(G33="",G33=0),"",(G33/G35)-1)</f>
        <v>-0.20583805537930833</v>
      </c>
      <c r="H37" s="185"/>
      <c r="I37" s="186"/>
      <c r="J37" s="187"/>
    </row>
    <row r="38" ht="11.25" thickBot="1">
      <c r="L38" s="228"/>
    </row>
    <row r="39" spans="2:12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  <c r="L39" s="228"/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18" t="s">
        <v>8</v>
      </c>
      <c r="C43" s="81">
        <f>'[22]BD'!$AI168</f>
        <v>2635.4</v>
      </c>
      <c r="D43" s="53">
        <f>'[21]BD'!$AE168</f>
        <v>2886.1</v>
      </c>
      <c r="E43" s="212">
        <f>IF(OR(G12="",G12=0),"",C43/G12)</f>
        <v>0.9087586206896552</v>
      </c>
      <c r="F43" s="71">
        <f>IF(OR(H12="",H12=0),"",D43/H12)</f>
        <v>0.8095198025356222</v>
      </c>
      <c r="G43" s="213">
        <f aca="true" t="shared" si="10" ref="G43:G64">IF(OR(E43="",E43=0),"",(E43-F43)*100)</f>
        <v>9.923881815403302</v>
      </c>
      <c r="H43" s="185">
        <f>IF(E12="","",(G12/E12))</f>
        <v>0.2991232594120681</v>
      </c>
    </row>
    <row r="44" spans="2:8" ht="12">
      <c r="B44" s="118" t="s">
        <v>31</v>
      </c>
      <c r="C44" s="53">
        <f>'[22]BD'!$AI169</f>
        <v>942.4</v>
      </c>
      <c r="D44" s="53">
        <f>'[21]BD'!$AE169</f>
        <v>377.8</v>
      </c>
      <c r="E44" s="71">
        <f>IF(OR(G13="",G13=0),"",C44/G13)</f>
      </c>
      <c r="F44" s="71">
        <f>IF(OR(H13="",H13=0),"",D44/H13)</f>
        <v>0.8647287708857863</v>
      </c>
      <c r="G44" s="213">
        <f t="shared" si="10"/>
      </c>
      <c r="H44" s="185" t="e">
        <f>IF(E13="","",(G13/E13))</f>
        <v>#DIV/0!</v>
      </c>
    </row>
    <row r="45" spans="2:8" ht="12">
      <c r="B45" s="118" t="s">
        <v>9</v>
      </c>
      <c r="C45" s="53">
        <f>'[22]BD'!$AI170</f>
        <v>507</v>
      </c>
      <c r="D45" s="53">
        <f>'[21]BD'!$AE170</f>
        <v>1106.9</v>
      </c>
      <c r="E45" s="71">
        <f aca="true" t="shared" si="11" ref="E45:F62">IF(OR(G14="",G14=0),"",C45/G14)</f>
        <v>0.507</v>
      </c>
      <c r="F45" s="71">
        <f t="shared" si="11"/>
        <v>0.5487309141384097</v>
      </c>
      <c r="G45" s="213">
        <f t="shared" si="10"/>
        <v>-4.173091413840968</v>
      </c>
      <c r="H45" s="185">
        <f>IF(E14="","",(G14/E14))</f>
        <v>0.12664640324214793</v>
      </c>
    </row>
    <row r="46" spans="2:8" ht="12">
      <c r="B46" s="118" t="s">
        <v>28</v>
      </c>
      <c r="C46" s="53">
        <f>'[22]BD'!$AI171</f>
        <v>5.8</v>
      </c>
      <c r="D46" s="53">
        <f>'[21]BD'!$AE171</f>
        <v>25.9</v>
      </c>
      <c r="E46" s="71">
        <f t="shared" si="11"/>
      </c>
      <c r="F46" s="71">
        <f t="shared" si="11"/>
        <v>1</v>
      </c>
      <c r="G46" s="213">
        <f t="shared" si="10"/>
      </c>
      <c r="H46" s="185" t="e">
        <f>IF(E15="","",(G15/E15))</f>
        <v>#DIV/0!</v>
      </c>
    </row>
    <row r="47" spans="2:8" ht="12">
      <c r="B47" s="118" t="s">
        <v>10</v>
      </c>
      <c r="C47" s="53">
        <f>'[22]BD'!$AI172</f>
        <v>3486.7</v>
      </c>
      <c r="D47" s="53">
        <f>'[21]BD'!$AE172</f>
        <v>3.4</v>
      </c>
      <c r="E47" s="71">
        <f t="shared" si="11"/>
      </c>
      <c r="F47" s="71">
        <f t="shared" si="11"/>
        <v>1</v>
      </c>
      <c r="G47" s="213">
        <f t="shared" si="10"/>
      </c>
      <c r="H47" s="185" t="e">
        <f aca="true" t="shared" si="12" ref="H47:H62">IF(E16="","",(G16/E16))</f>
        <v>#DIV/0!</v>
      </c>
    </row>
    <row r="48" spans="2:8" ht="12">
      <c r="B48" s="118" t="s">
        <v>11</v>
      </c>
      <c r="C48" s="53">
        <f>'[22]BD'!$AI173</f>
        <v>19.3</v>
      </c>
      <c r="D48" s="53">
        <f>'[21]BD'!$AE173</f>
        <v>29.2</v>
      </c>
      <c r="E48" s="71">
        <f t="shared" si="11"/>
        <v>0.04825</v>
      </c>
      <c r="F48" s="71">
        <f t="shared" si="11"/>
        <v>0.20491228070175438</v>
      </c>
      <c r="G48" s="213">
        <f t="shared" si="10"/>
        <v>-15.666228070175436</v>
      </c>
      <c r="H48" s="185">
        <f t="shared" si="12"/>
        <v>0.6666666666666666</v>
      </c>
    </row>
    <row r="49" spans="2:8" ht="12">
      <c r="B49" s="118" t="s">
        <v>12</v>
      </c>
      <c r="C49" s="53">
        <f>'[22]BD'!$AI174</f>
        <v>25994.5</v>
      </c>
      <c r="D49" s="53">
        <f>'[21]BD'!$AE174</f>
        <v>38553.2</v>
      </c>
      <c r="E49" s="71">
        <f t="shared" si="11"/>
        <v>0.928375</v>
      </c>
      <c r="F49" s="71">
        <f>IF(OR(H18="",H18=0),"",D49/H18)</f>
        <v>0.9226056720582568</v>
      </c>
      <c r="G49" s="213">
        <f t="shared" si="10"/>
        <v>0.5769327941743119</v>
      </c>
      <c r="H49" s="185">
        <f t="shared" si="12"/>
        <v>0.8104196816208393</v>
      </c>
    </row>
    <row r="50" spans="2:8" ht="12">
      <c r="B50" s="118" t="s">
        <v>14</v>
      </c>
      <c r="C50" s="53">
        <f>'[22]BD'!$AI175</f>
        <v>127942.2</v>
      </c>
      <c r="D50" s="53">
        <f>'[21]BD'!$AE175</f>
        <v>177007.7</v>
      </c>
      <c r="E50" s="71">
        <f t="shared" si="11"/>
        <v>0.9803999999999999</v>
      </c>
      <c r="F50" s="71">
        <f t="shared" si="11"/>
        <v>0.9842707038174697</v>
      </c>
      <c r="G50" s="213">
        <f t="shared" si="10"/>
        <v>-0.38707038174697894</v>
      </c>
      <c r="H50" s="185">
        <f t="shared" si="12"/>
        <v>0.9738805970149254</v>
      </c>
    </row>
    <row r="51" spans="2:8" ht="12">
      <c r="B51" s="118" t="s">
        <v>27</v>
      </c>
      <c r="C51" s="53">
        <f>'[22]BD'!$AI176</f>
        <v>687.1</v>
      </c>
      <c r="D51" s="53">
        <f>'[21]BD'!$AE176</f>
        <v>415.1</v>
      </c>
      <c r="E51" s="71">
        <f t="shared" si="11"/>
        <v>0.2987391304347826</v>
      </c>
      <c r="F51" s="71">
        <f t="shared" si="11"/>
        <v>0.592915297814598</v>
      </c>
      <c r="G51" s="213">
        <f t="shared" si="10"/>
        <v>-29.417616737981533</v>
      </c>
      <c r="H51" s="185">
        <f t="shared" si="12"/>
        <v>0.5191873589164786</v>
      </c>
    </row>
    <row r="52" spans="2:8" ht="12">
      <c r="B52" s="118" t="s">
        <v>15</v>
      </c>
      <c r="C52" s="53">
        <f>'[22]BD'!$AI177</f>
        <v>64.6</v>
      </c>
      <c r="D52" s="53">
        <f>'[21]BD'!$AE177</f>
        <v>102.3</v>
      </c>
      <c r="E52" s="71">
        <f t="shared" si="11"/>
      </c>
      <c r="F52" s="71">
        <f t="shared" si="11"/>
        <v>1</v>
      </c>
      <c r="G52" s="213">
        <f t="shared" si="10"/>
      </c>
      <c r="H52" s="185" t="e">
        <f t="shared" si="12"/>
        <v>#DIV/0!</v>
      </c>
    </row>
    <row r="53" spans="2:8" ht="12">
      <c r="B53" s="118" t="s">
        <v>29</v>
      </c>
      <c r="C53" s="53">
        <f>'[22]BD'!$AI178</f>
        <v>0</v>
      </c>
      <c r="D53" s="53">
        <f>'[21]BD'!$AE178</f>
        <v>0</v>
      </c>
      <c r="E53" s="71">
        <f t="shared" si="11"/>
      </c>
      <c r="F53" s="71">
        <f t="shared" si="11"/>
      </c>
      <c r="G53" s="213">
        <f t="shared" si="10"/>
      </c>
      <c r="H53" s="185" t="e">
        <f t="shared" si="12"/>
        <v>#DIV/0!</v>
      </c>
    </row>
    <row r="54" spans="2:8" ht="12">
      <c r="B54" s="118" t="s">
        <v>16</v>
      </c>
      <c r="C54" s="53">
        <f>'[22]BD'!$AI179</f>
        <v>476.4</v>
      </c>
      <c r="D54" s="53">
        <f>'[21]BD'!$AE179</f>
        <v>707.1</v>
      </c>
      <c r="E54" s="71">
        <f t="shared" si="11"/>
      </c>
      <c r="F54" s="71">
        <f t="shared" si="11"/>
        <v>1</v>
      </c>
      <c r="G54" s="213">
        <f t="shared" si="10"/>
      </c>
      <c r="H54" s="185" t="e">
        <f t="shared" si="12"/>
        <v>#DIV/0!</v>
      </c>
    </row>
    <row r="55" spans="2:8" ht="12">
      <c r="B55" s="118" t="s">
        <v>17</v>
      </c>
      <c r="C55" s="53">
        <f>'[22]BD'!$AI180</f>
        <v>146488.8</v>
      </c>
      <c r="D55" s="53">
        <f>'[21]BD'!$AE180</f>
        <v>132713.5</v>
      </c>
      <c r="E55" s="71">
        <f t="shared" si="11"/>
        <v>0.8959559633027522</v>
      </c>
      <c r="F55" s="71">
        <f t="shared" si="11"/>
        <v>0.8572880155962745</v>
      </c>
      <c r="G55" s="213">
        <f t="shared" si="10"/>
        <v>3.8667947706477634</v>
      </c>
      <c r="H55" s="185">
        <f t="shared" si="12"/>
        <v>0.9828674481514879</v>
      </c>
    </row>
    <row r="56" spans="2:8" ht="12">
      <c r="B56" s="118" t="s">
        <v>18</v>
      </c>
      <c r="C56" s="53">
        <f>'[22]BD'!$AI181</f>
        <v>389018.5</v>
      </c>
      <c r="D56" s="53">
        <f>'[21]BD'!$AE181</f>
        <v>396671.2</v>
      </c>
      <c r="E56" s="71">
        <f t="shared" si="11"/>
        <v>0.8531107456140351</v>
      </c>
      <c r="F56" s="71">
        <f t="shared" si="11"/>
        <v>0.7503386889248628</v>
      </c>
      <c r="G56" s="213">
        <f t="shared" si="10"/>
        <v>10.277205668917233</v>
      </c>
      <c r="H56" s="185">
        <f t="shared" si="12"/>
        <v>0.9934640522875817</v>
      </c>
    </row>
    <row r="57" spans="2:8" ht="12">
      <c r="B57" s="118" t="s">
        <v>19</v>
      </c>
      <c r="C57" s="53">
        <f>'[22]BD'!$AI182</f>
        <v>12674.6</v>
      </c>
      <c r="D57" s="53">
        <f>'[21]BD'!$AE182</f>
        <v>21967.5</v>
      </c>
      <c r="E57" s="71">
        <f t="shared" si="11"/>
        <v>0.8449733333333334</v>
      </c>
      <c r="F57" s="71">
        <f t="shared" si="11"/>
        <v>0.7949072382062073</v>
      </c>
      <c r="G57" s="213">
        <f t="shared" si="10"/>
        <v>5.0066095127126005</v>
      </c>
      <c r="H57" s="185">
        <f t="shared" si="12"/>
        <v>0.8675534991324465</v>
      </c>
    </row>
    <row r="58" spans="2:8" ht="12">
      <c r="B58" s="118" t="s">
        <v>20</v>
      </c>
      <c r="C58" s="53">
        <f>'[22]BD'!$AI183</f>
        <v>155133.1</v>
      </c>
      <c r="D58" s="53">
        <f>'[21]BD'!$AE183</f>
        <v>182872.4</v>
      </c>
      <c r="E58" s="71">
        <f t="shared" si="11"/>
        <v>0.9576117283950618</v>
      </c>
      <c r="F58" s="71">
        <f t="shared" si="11"/>
        <v>0.8991705141632125</v>
      </c>
      <c r="G58" s="213">
        <f t="shared" si="10"/>
        <v>5.844121423184934</v>
      </c>
      <c r="H58" s="185">
        <f t="shared" si="12"/>
        <v>0.9689864521338637</v>
      </c>
    </row>
    <row r="59" spans="2:8" ht="12">
      <c r="B59" s="118" t="s">
        <v>21</v>
      </c>
      <c r="C59" s="53">
        <f>'[22]BD'!$AI184</f>
        <v>191.1</v>
      </c>
      <c r="D59" s="53">
        <f>'[21]BD'!$AE184</f>
        <v>852.5</v>
      </c>
      <c r="E59" s="71">
        <f t="shared" si="11"/>
        <v>0.9099999999999999</v>
      </c>
      <c r="F59" s="71">
        <f t="shared" si="11"/>
        <v>0.8064516129032259</v>
      </c>
      <c r="G59" s="213">
        <f t="shared" si="10"/>
        <v>10.354838709677406</v>
      </c>
      <c r="H59" s="185">
        <f>IF(E28="","",(G28/E28))</f>
        <v>0.052029136316337155</v>
      </c>
    </row>
    <row r="60" spans="2:8" ht="12">
      <c r="B60" s="118" t="s">
        <v>30</v>
      </c>
      <c r="C60" s="53">
        <f>'[22]BD'!$AI185</f>
        <v>1231.3</v>
      </c>
      <c r="D60" s="53">
        <f>'[21]BD'!$AE185</f>
        <v>2083</v>
      </c>
      <c r="E60" s="71">
        <f t="shared" si="11"/>
        <v>0.7695624999999999</v>
      </c>
      <c r="F60" s="71">
        <f t="shared" si="11"/>
        <v>0.9165309983719805</v>
      </c>
      <c r="G60" s="213">
        <f t="shared" si="10"/>
        <v>-14.696849837198055</v>
      </c>
      <c r="H60" s="185">
        <f>IF(E29="","",(G29/E29))</f>
        <v>0.5925925925925926</v>
      </c>
    </row>
    <row r="61" spans="2:8" ht="12">
      <c r="B61" s="118" t="s">
        <v>22</v>
      </c>
      <c r="C61" s="53">
        <f>'[22]BD'!$AI186</f>
        <v>250431.3</v>
      </c>
      <c r="D61" s="53">
        <f>'[21]BD'!$AE186</f>
        <v>344799.5</v>
      </c>
      <c r="E61" s="71">
        <f t="shared" si="11"/>
        <v>0.8943975</v>
      </c>
      <c r="F61" s="71">
        <f t="shared" si="11"/>
        <v>0.8502460119384775</v>
      </c>
      <c r="G61" s="213">
        <f t="shared" si="10"/>
        <v>4.4151488061522475</v>
      </c>
      <c r="H61" s="185">
        <f t="shared" si="12"/>
        <v>0.9951274296213896</v>
      </c>
    </row>
    <row r="62" spans="2:8" ht="12">
      <c r="B62" s="118" t="s">
        <v>23</v>
      </c>
      <c r="C62" s="53">
        <f>'[22]BD'!$AI187</f>
        <v>180738.4</v>
      </c>
      <c r="D62" s="53">
        <f>'[21]BD'!$AE187</f>
        <v>254327.2</v>
      </c>
      <c r="E62" s="71">
        <f t="shared" si="11"/>
        <v>0.8947445544554455</v>
      </c>
      <c r="F62" s="71">
        <f t="shared" si="11"/>
        <v>0.9511665784665903</v>
      </c>
      <c r="G62" s="213">
        <f t="shared" si="10"/>
        <v>-5.642202401114471</v>
      </c>
      <c r="H62" s="185">
        <f t="shared" si="12"/>
        <v>0.9711538461538461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1298668.4999999998</v>
      </c>
      <c r="D64" s="216">
        <f>IF(SUM(D43:D62)=0,"",SUM(D43:D62))</f>
        <v>1557501.5</v>
      </c>
      <c r="E64" s="217">
        <f>IF(OR(G33="",G33=0),"",C64/G33)</f>
        <v>0.8984775945925376</v>
      </c>
      <c r="F64" s="218">
        <f>IF(OR(H33="",H33=0),"",D64/H33)</f>
        <v>0.8557491784266362</v>
      </c>
      <c r="G64" s="219">
        <f t="shared" si="10"/>
        <v>4.2728416165901395</v>
      </c>
      <c r="H64" s="220">
        <f>IF(E33="","",(G33/E33))</f>
        <v>0.9654711846184018</v>
      </c>
    </row>
    <row r="65" ht="10.5">
      <c r="C65" s="229"/>
    </row>
    <row r="69" ht="10.5">
      <c r="E69" s="230"/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B1">
      <selection activeCell="B9" sqref="B9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6.66015625" style="95" customWidth="1"/>
    <col min="5" max="5" width="16.66015625" style="94" customWidth="1"/>
    <col min="6" max="6" width="14.16015625" style="94" customWidth="1"/>
    <col min="7" max="7" width="14.66015625" style="94" customWidth="1"/>
    <col min="8" max="8" width="14.6601562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0.16015625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102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spans="1:6" ht="11.25" thickBot="1">
      <c r="A7" s="23">
        <v>1679</v>
      </c>
      <c r="F7" s="221"/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IF(ISERROR('[51]Récolte_N'!$F$14)=TRUE,"",'[51]Récolte_N'!$F$14)</f>
        <v>2045</v>
      </c>
      <c r="D12" s="150">
        <f aca="true" t="shared" si="0" ref="D12:D31">IF(OR(C12="",C12=0),"",(E12/C12)*10)</f>
        <v>44.25427872860635</v>
      </c>
      <c r="E12" s="151">
        <f>IF(ISERROR('[51]Récolte_N'!$H$14)=TRUE,"",'[51]Récolte_N'!$H$14)</f>
        <v>9050</v>
      </c>
      <c r="F12" s="151">
        <f>P12</f>
        <v>8075</v>
      </c>
      <c r="G12" s="222">
        <f>IF(ISERROR('[51]Récolte_N'!$I$14)=TRUE,"",'[51]Récolte_N'!$I$14)</f>
        <v>2200</v>
      </c>
      <c r="H12" s="222">
        <f>Q12</f>
        <v>2676.4</v>
      </c>
      <c r="I12" s="153">
        <f>IF(OR(H12=0,H12=""),"",(G12/H12)-1)</f>
        <v>-0.17800029890898228</v>
      </c>
      <c r="J12" s="154">
        <f>E12-G12</f>
        <v>6850</v>
      </c>
      <c r="K12" s="155">
        <f>P12-H12</f>
        <v>5398.6</v>
      </c>
      <c r="L12" s="156"/>
      <c r="M12" s="157" t="s">
        <v>8</v>
      </c>
      <c r="N12" s="150">
        <f>IF(ISERROR('[1]Récolte_N'!$F$14)=TRUE,"",'[1]Récolte_N'!$F$14)</f>
        <v>1855</v>
      </c>
      <c r="O12" s="150">
        <f aca="true" t="shared" si="1" ref="O12:O28">IF(OR(N12="",N12=0),"",(P12/N12)*10)</f>
        <v>43.530997304582215</v>
      </c>
      <c r="P12" s="151">
        <f>IF(ISERROR('[1]Récolte_N'!$H$14)=TRUE,"",'[1]Récolte_N'!$H$14)</f>
        <v>8075</v>
      </c>
      <c r="Q12" s="222">
        <f>'[21]AV'!$AI168</f>
        <v>2676.4</v>
      </c>
    </row>
    <row r="13" spans="1:17" ht="13.5" customHeight="1">
      <c r="A13" s="23">
        <v>7280</v>
      </c>
      <c r="B13" s="158" t="s">
        <v>31</v>
      </c>
      <c r="C13" s="150">
        <f>IF(ISERROR('[52]Récolte_N'!$F$14)=TRUE,"",'[52]Récolte_N'!$F$14)</f>
        <v>5650</v>
      </c>
      <c r="D13" s="150">
        <f t="shared" si="0"/>
        <v>37.47964601769911</v>
      </c>
      <c r="E13" s="151">
        <f>IF(ISERROR('[52]Récolte_N'!$H$14)=TRUE,"",'[52]Récolte_N'!$H$14)</f>
        <v>21176</v>
      </c>
      <c r="F13" s="151">
        <f>P13</f>
        <v>18385</v>
      </c>
      <c r="G13" s="222">
        <f>IF(ISERROR('[52]Récolte_N'!$I$14)=TRUE,"",'[52]Récolte_N'!$I$14)</f>
        <v>7500</v>
      </c>
      <c r="H13" s="222">
        <f>Q13</f>
        <v>6417.1</v>
      </c>
      <c r="I13" s="153">
        <f>IF(OR(H13=0,H13=""),"",(G13/H13)-1)</f>
        <v>0.16875224010846024</v>
      </c>
      <c r="J13" s="154">
        <f aca="true" t="shared" si="2" ref="J13:J31">E13-G13</f>
        <v>13676</v>
      </c>
      <c r="K13" s="155">
        <f>P13-H13</f>
        <v>11967.9</v>
      </c>
      <c r="L13" s="156"/>
      <c r="M13" s="159" t="s">
        <v>31</v>
      </c>
      <c r="N13" s="150">
        <f>IF(ISERROR('[2]Récolte_N'!$F$14)=TRUE,"",'[2]Récolte_N'!$F$14)</f>
        <v>5070</v>
      </c>
      <c r="O13" s="150">
        <f t="shared" si="1"/>
        <v>36.26232741617357</v>
      </c>
      <c r="P13" s="151">
        <f>IF(ISERROR('[2]Récolte_N'!$H$14)=TRUE,"",'[2]Récolte_N'!$H$14)</f>
        <v>18385</v>
      </c>
      <c r="Q13" s="222">
        <f>'[21]AV'!$AI169</f>
        <v>6417.1</v>
      </c>
    </row>
    <row r="14" spans="1:17" ht="13.5" customHeight="1">
      <c r="A14" s="23">
        <v>17376</v>
      </c>
      <c r="B14" s="158" t="s">
        <v>9</v>
      </c>
      <c r="C14" s="150">
        <f>IF(ISERROR('[53]Récolte_N'!$F$14)=TRUE,"",'[53]Récolte_N'!$F$14)</f>
        <v>13300</v>
      </c>
      <c r="D14" s="150">
        <f t="shared" si="0"/>
        <v>37.00751879699248</v>
      </c>
      <c r="E14" s="151">
        <f>IF(ISERROR('[53]Récolte_N'!$H$14)=TRUE,"",'[53]Récolte_N'!$H$14)</f>
        <v>49220</v>
      </c>
      <c r="F14" s="160">
        <f>P14</f>
        <v>40270</v>
      </c>
      <c r="G14" s="222">
        <f>IF(ISERROR('[53]Récolte_N'!$I$14)=TRUE,"",'[53]Récolte_N'!$I$14)</f>
        <v>25000</v>
      </c>
      <c r="H14" s="223">
        <f>Q14</f>
        <v>23037.9</v>
      </c>
      <c r="I14" s="153">
        <f aca="true" t="shared" si="3" ref="I14:I31">IF(OR(H14=0,H14=""),"",(G14/H14)-1)</f>
        <v>0.08516835301828718</v>
      </c>
      <c r="J14" s="154">
        <f t="shared" si="2"/>
        <v>24220</v>
      </c>
      <c r="K14" s="162">
        <f>P14-H14</f>
        <v>17232.1</v>
      </c>
      <c r="L14" s="156"/>
      <c r="M14" s="126" t="s">
        <v>9</v>
      </c>
      <c r="N14" s="150">
        <f>IF(ISERROR('[3]Récolte_N'!$F$14)=TRUE,"",'[3]Récolte_N'!$F$14)</f>
        <v>11100</v>
      </c>
      <c r="O14" s="150">
        <f t="shared" si="1"/>
        <v>36.27927927927928</v>
      </c>
      <c r="P14" s="151">
        <f>IF(ISERROR('[3]Récolte_N'!$H$14)=TRUE,"",'[3]Récolte_N'!$H$14)</f>
        <v>40270</v>
      </c>
      <c r="Q14" s="222">
        <f>'[21]AV'!$AI170</f>
        <v>23037.9</v>
      </c>
    </row>
    <row r="15" spans="1:17" ht="13.5" customHeight="1">
      <c r="A15" s="23">
        <v>26391</v>
      </c>
      <c r="B15" s="158" t="s">
        <v>28</v>
      </c>
      <c r="C15" s="150">
        <f>IF(ISERROR('[54]Récolte_N'!$F$14)=TRUE,"",'[54]Récolte_N'!$F$14)</f>
        <v>1920</v>
      </c>
      <c r="D15" s="150">
        <f>IF(OR(C15="",C15=0),"",(E15/C15)*10)</f>
        <v>40</v>
      </c>
      <c r="E15" s="151">
        <f>IF(ISERROR('[54]Récolte_N'!$H$14)=TRUE,"",'[54]Récolte_N'!$H$14)</f>
        <v>7680</v>
      </c>
      <c r="F15" s="160">
        <f aca="true" t="shared" si="4" ref="F15:F30">P15</f>
        <v>6200</v>
      </c>
      <c r="G15" s="222">
        <f>IF(ISERROR('[54]Récolte_N'!$I$14)=TRUE,"",'[54]Récolte_N'!$I$14)</f>
        <v>3210</v>
      </c>
      <c r="H15" s="223">
        <f aca="true" t="shared" si="5" ref="H15:H30">Q15</f>
        <v>2244.7</v>
      </c>
      <c r="I15" s="153">
        <f t="shared" si="3"/>
        <v>0.43003519401256307</v>
      </c>
      <c r="J15" s="154">
        <f t="shared" si="2"/>
        <v>4470</v>
      </c>
      <c r="K15" s="162">
        <f aca="true" t="shared" si="6" ref="K15:K30">P15-H15</f>
        <v>3955.3</v>
      </c>
      <c r="L15" s="156"/>
      <c r="M15" s="126" t="s">
        <v>28</v>
      </c>
      <c r="N15" s="150">
        <f>IF(ISERROR('[4]Récolte_N'!$F$14)=TRUE,"",'[4]Récolte_N'!$F$14)</f>
        <v>1550</v>
      </c>
      <c r="O15" s="150">
        <f t="shared" si="1"/>
        <v>40</v>
      </c>
      <c r="P15" s="151">
        <f>IF(ISERROR('[4]Récolte_N'!$H$14)=TRUE,"",'[4]Récolte_N'!$H$14)</f>
        <v>6200</v>
      </c>
      <c r="Q15" s="222">
        <f>'[21]AV'!$AI171</f>
        <v>2244.7</v>
      </c>
    </row>
    <row r="16" spans="1:17" ht="13.5" customHeight="1">
      <c r="A16" s="23">
        <v>19136</v>
      </c>
      <c r="B16" s="158" t="s">
        <v>10</v>
      </c>
      <c r="C16" s="150">
        <f>IF(ISERROR('[55]Récolte_N'!$F$14)=TRUE,"",'[55]Récolte_N'!$F$14)</f>
        <v>3000</v>
      </c>
      <c r="D16" s="150">
        <f t="shared" si="0"/>
        <v>55</v>
      </c>
      <c r="E16" s="151">
        <f>IF(ISERROR('[55]Récolte_N'!$H$14)=TRUE,"",'[55]Récolte_N'!$H$14)</f>
        <v>16500</v>
      </c>
      <c r="F16" s="160">
        <f t="shared" si="4"/>
        <v>24700</v>
      </c>
      <c r="G16" s="222">
        <f>IF(ISERROR('[55]Récolte_N'!$I$14)=TRUE,"",'[55]Récolte_N'!$I$14)</f>
        <v>8000</v>
      </c>
      <c r="H16" s="223">
        <f t="shared" si="5"/>
        <v>13417</v>
      </c>
      <c r="I16" s="153">
        <f t="shared" si="3"/>
        <v>-0.4037415219497652</v>
      </c>
      <c r="J16" s="154">
        <f t="shared" si="2"/>
        <v>8500</v>
      </c>
      <c r="K16" s="162">
        <f t="shared" si="6"/>
        <v>11283</v>
      </c>
      <c r="L16" s="156"/>
      <c r="M16" s="126" t="s">
        <v>10</v>
      </c>
      <c r="N16" s="150">
        <f>IF(ISERROR('[5]Récolte_N'!$F$14)=TRUE,"",'[5]Récolte_N'!$F$14)</f>
        <v>3800</v>
      </c>
      <c r="O16" s="150">
        <f t="shared" si="1"/>
        <v>65</v>
      </c>
      <c r="P16" s="151">
        <f>IF(ISERROR('[5]Récolte_N'!$H$14)=TRUE,"",'[5]Récolte_N'!$H$14)</f>
        <v>24700</v>
      </c>
      <c r="Q16" s="222">
        <f>'[21]AV'!$AI172</f>
        <v>13417</v>
      </c>
    </row>
    <row r="17" spans="1:17" ht="13.5" customHeight="1">
      <c r="A17" s="23">
        <v>1790</v>
      </c>
      <c r="B17" s="158" t="s">
        <v>11</v>
      </c>
      <c r="C17" s="150">
        <f>IF(ISERROR('[56]Récolte_N'!$F$14)=TRUE,"",'[56]Récolte_N'!$F$14)</f>
        <v>4300</v>
      </c>
      <c r="D17" s="150">
        <f t="shared" si="0"/>
        <v>60.46511627906977</v>
      </c>
      <c r="E17" s="151">
        <f>IF(ISERROR('[56]Récolte_N'!$H$14)=TRUE,"",'[56]Récolte_N'!$H$14)</f>
        <v>26000</v>
      </c>
      <c r="F17" s="160">
        <f t="shared" si="4"/>
        <v>24800</v>
      </c>
      <c r="G17" s="222">
        <f>IF(ISERROR('[56]Récolte_N'!$I$14)=TRUE,"",'[56]Récolte_N'!$I$14)</f>
        <v>21000</v>
      </c>
      <c r="H17" s="223">
        <f t="shared" si="5"/>
        <v>20764.1</v>
      </c>
      <c r="I17" s="153">
        <f t="shared" si="3"/>
        <v>0.011360954724741301</v>
      </c>
      <c r="J17" s="154">
        <f t="shared" si="2"/>
        <v>5000</v>
      </c>
      <c r="K17" s="162">
        <f t="shared" si="6"/>
        <v>4035.9000000000015</v>
      </c>
      <c r="L17" s="156"/>
      <c r="M17" s="126" t="s">
        <v>11</v>
      </c>
      <c r="N17" s="150">
        <f>IF(ISERROR('[6]Récolte_N'!$F$14)=TRUE,"",'[6]Récolte_N'!$F$14)</f>
        <v>4000</v>
      </c>
      <c r="O17" s="150">
        <f t="shared" si="1"/>
        <v>62</v>
      </c>
      <c r="P17" s="151">
        <f>IF(ISERROR('[6]Récolte_N'!$H$14)=TRUE,"",'[6]Récolte_N'!$H$14)</f>
        <v>24800</v>
      </c>
      <c r="Q17" s="222">
        <f>'[21]AV'!$AI173</f>
        <v>20764.1</v>
      </c>
    </row>
    <row r="18" spans="1:17" ht="13.5" customHeight="1">
      <c r="A18" s="23" t="s">
        <v>13</v>
      </c>
      <c r="B18" s="158" t="s">
        <v>12</v>
      </c>
      <c r="C18" s="150">
        <f>IF(ISERROR('[57]Récolte_N'!$F$14)=TRUE,"",'[57]Récolte_N'!$F$14)</f>
        <v>2560</v>
      </c>
      <c r="D18" s="150">
        <f t="shared" si="0"/>
        <v>35.0390625</v>
      </c>
      <c r="E18" s="151">
        <f>IF(ISERROR('[57]Récolte_N'!$H$14)=TRUE,"",'[57]Récolte_N'!$H$14)</f>
        <v>8970</v>
      </c>
      <c r="F18" s="160">
        <f t="shared" si="4"/>
        <v>8160</v>
      </c>
      <c r="G18" s="222">
        <f>IF(ISERROR('[57]Récolte_N'!$I$14)=TRUE,"",'[57]Récolte_N'!$I$14)</f>
        <v>5900</v>
      </c>
      <c r="H18" s="223">
        <f t="shared" si="5"/>
        <v>3313.5</v>
      </c>
      <c r="I18" s="153">
        <f t="shared" si="3"/>
        <v>0.7805945374981138</v>
      </c>
      <c r="J18" s="154">
        <f t="shared" si="2"/>
        <v>3070</v>
      </c>
      <c r="K18" s="162">
        <f t="shared" si="6"/>
        <v>4846.5</v>
      </c>
      <c r="L18" s="156"/>
      <c r="M18" s="126" t="s">
        <v>12</v>
      </c>
      <c r="N18" s="150">
        <f>IF(ISERROR('[7]Récolte_N'!$F$14)=TRUE,"",'[7]Récolte_N'!$F$14)</f>
        <v>2320</v>
      </c>
      <c r="O18" s="150">
        <f t="shared" si="1"/>
        <v>35.172413793103445</v>
      </c>
      <c r="P18" s="151">
        <f>IF(ISERROR('[7]Récolte_N'!$H$14)=TRUE,"",'[7]Récolte_N'!$H$14)</f>
        <v>8160</v>
      </c>
      <c r="Q18" s="222">
        <f>'[21]AV'!$AI174</f>
        <v>3313.5</v>
      </c>
    </row>
    <row r="19" spans="1:17" ht="13.5" customHeight="1">
      <c r="A19" s="23" t="s">
        <v>13</v>
      </c>
      <c r="B19" s="158" t="s">
        <v>14</v>
      </c>
      <c r="C19" s="150">
        <f>IF(ISERROR('[58]Récolte_N'!$F$14)=TRUE,"",'[58]Récolte_N'!$F$14)</f>
        <v>1500</v>
      </c>
      <c r="D19" s="150">
        <f t="shared" si="0"/>
        <v>24.333333333333332</v>
      </c>
      <c r="E19" s="151">
        <f>IF(ISERROR('[58]Récolte_N'!$H$14)=TRUE,"",'[58]Récolte_N'!$H$14)</f>
        <v>3650</v>
      </c>
      <c r="F19" s="160">
        <f t="shared" si="4"/>
        <v>4075</v>
      </c>
      <c r="G19" s="222">
        <f>IF(ISERROR('[58]Récolte_N'!$I$14)=TRUE,"",'[58]Récolte_N'!$I$14)</f>
        <v>350</v>
      </c>
      <c r="H19" s="223">
        <f t="shared" si="5"/>
        <v>314.3</v>
      </c>
      <c r="I19" s="153">
        <f t="shared" si="3"/>
        <v>0.11358574610244987</v>
      </c>
      <c r="J19" s="154">
        <f t="shared" si="2"/>
        <v>3300</v>
      </c>
      <c r="K19" s="162">
        <f t="shared" si="6"/>
        <v>3760.7</v>
      </c>
      <c r="L19" s="156"/>
      <c r="M19" s="126" t="s">
        <v>14</v>
      </c>
      <c r="N19" s="150">
        <f>IF(ISERROR('[8]Récolte_N'!$F$14)=TRUE,"",'[8]Récolte_N'!$F$14)</f>
        <v>1650</v>
      </c>
      <c r="O19" s="150">
        <f t="shared" si="1"/>
        <v>24.696969696969695</v>
      </c>
      <c r="P19" s="151">
        <f>IF(ISERROR('[8]Récolte_N'!$H$14)=TRUE,"",'[8]Récolte_N'!$H$14)</f>
        <v>4075</v>
      </c>
      <c r="Q19" s="222">
        <f>'[21]AV'!$AI175</f>
        <v>314.3</v>
      </c>
    </row>
    <row r="20" spans="1:17" ht="13.5" customHeight="1">
      <c r="A20" s="23" t="s">
        <v>13</v>
      </c>
      <c r="B20" s="158" t="s">
        <v>27</v>
      </c>
      <c r="C20" s="150">
        <f>IF(ISERROR('[59]Récolte_N'!$F$14)=TRUE,"",'[59]Récolte_N'!$F$14)</f>
        <v>6140</v>
      </c>
      <c r="D20" s="150">
        <f>IF(OR(C20="",C20=0),"",(E20/C20)*10)</f>
        <v>49.6742671009772</v>
      </c>
      <c r="E20" s="151">
        <f>IF(ISERROR('[59]Récolte_N'!$H$14)=TRUE,"",'[59]Récolte_N'!$H$14)</f>
        <v>30500</v>
      </c>
      <c r="F20" s="160">
        <f t="shared" si="4"/>
        <v>31788</v>
      </c>
      <c r="G20" s="222">
        <f>IF(ISERROR('[59]Récolte_N'!$I$14)=TRUE,"",'[59]Récolte_N'!$I$14)</f>
        <v>23500</v>
      </c>
      <c r="H20" s="223">
        <f t="shared" si="5"/>
        <v>21636.9</v>
      </c>
      <c r="I20" s="153">
        <f t="shared" si="3"/>
        <v>0.08610752926713161</v>
      </c>
      <c r="J20" s="154">
        <f t="shared" si="2"/>
        <v>7000</v>
      </c>
      <c r="K20" s="162">
        <f t="shared" si="6"/>
        <v>10151.099999999999</v>
      </c>
      <c r="L20" s="156"/>
      <c r="M20" s="126" t="s">
        <v>27</v>
      </c>
      <c r="N20" s="150">
        <f>IF(ISERROR('[9]Récolte_N'!$F$14)=TRUE,"",'[9]Récolte_N'!$F$14)</f>
        <v>6000</v>
      </c>
      <c r="O20" s="150">
        <f t="shared" si="1"/>
        <v>52.980000000000004</v>
      </c>
      <c r="P20" s="151">
        <f>IF(ISERROR('[9]Récolte_N'!$H$14)=TRUE,"",'[9]Récolte_N'!$H$14)</f>
        <v>31788</v>
      </c>
      <c r="Q20" s="222">
        <f>'[21]AV'!$AI176</f>
        <v>21636.9</v>
      </c>
    </row>
    <row r="21" spans="1:17" ht="13.5" customHeight="1">
      <c r="A21" s="23" t="s">
        <v>13</v>
      </c>
      <c r="B21" s="158" t="s">
        <v>15</v>
      </c>
      <c r="C21" s="150">
        <f>IF(ISERROR('[60]Récolte_N'!$F$14)=TRUE,"",'[60]Récolte_N'!$F$14)</f>
        <v>5190</v>
      </c>
      <c r="D21" s="150">
        <f>IF(OR(C21="",C21=0),"",(E21/C21)*10)</f>
        <v>39.4990366088632</v>
      </c>
      <c r="E21" s="151">
        <f>IF(ISERROR('[60]Récolte_N'!$H$14)=TRUE,"",'[60]Récolte_N'!$H$14)</f>
        <v>20500</v>
      </c>
      <c r="F21" s="160">
        <f t="shared" si="4"/>
        <v>15900</v>
      </c>
      <c r="G21" s="222">
        <f>IF(ISERROR('[60]Récolte_N'!$I$14)=TRUE,"",'[60]Récolte_N'!$I$14)</f>
        <v>7000</v>
      </c>
      <c r="H21" s="223">
        <f t="shared" si="5"/>
        <v>6779.1</v>
      </c>
      <c r="I21" s="153">
        <f t="shared" si="3"/>
        <v>0.03258544644569339</v>
      </c>
      <c r="J21" s="154">
        <f t="shared" si="2"/>
        <v>13500</v>
      </c>
      <c r="K21" s="162">
        <f t="shared" si="6"/>
        <v>9120.9</v>
      </c>
      <c r="L21" s="156"/>
      <c r="M21" s="126" t="s">
        <v>15</v>
      </c>
      <c r="N21" s="150">
        <f>IF(ISERROR('[10]Récolte_N'!$F$14)=TRUE,"",'[10]Récolte_N'!$F$14)</f>
        <v>4290</v>
      </c>
      <c r="O21" s="150">
        <f t="shared" si="1"/>
        <v>37.06293706293706</v>
      </c>
      <c r="P21" s="151">
        <f>IF(ISERROR('[10]Récolte_N'!$H$14)=TRUE,"",'[10]Récolte_N'!$H$14)</f>
        <v>15900</v>
      </c>
      <c r="Q21" s="222">
        <f>'[21]AV'!$AI177</f>
        <v>6779.1</v>
      </c>
    </row>
    <row r="22" spans="1:17" ht="13.5" customHeight="1">
      <c r="A22" s="23" t="s">
        <v>13</v>
      </c>
      <c r="B22" s="158" t="s">
        <v>29</v>
      </c>
      <c r="C22" s="150">
        <f>IF(ISERROR('[61]Récolte_N'!$F$14)=TRUE,"",'[61]Récolte_N'!$F$14)</f>
        <v>720</v>
      </c>
      <c r="D22" s="150">
        <f>IF(OR(C22="",C22=0),"",(E22/C22)*10)</f>
        <v>41.66666666666667</v>
      </c>
      <c r="E22" s="151">
        <f>IF(ISERROR('[61]Récolte_N'!$H$14)=TRUE,"",'[61]Récolte_N'!$H$14)</f>
        <v>3000</v>
      </c>
      <c r="F22" s="160">
        <f t="shared" si="4"/>
        <v>2700</v>
      </c>
      <c r="G22" s="222">
        <f>IF(ISERROR('[61]Récolte_N'!$I$14)=TRUE,"",'[61]Récolte_N'!$I$14)</f>
        <v>700</v>
      </c>
      <c r="H22" s="223">
        <f t="shared" si="5"/>
        <v>480.2</v>
      </c>
      <c r="I22" s="153">
        <f t="shared" si="3"/>
        <v>0.457725947521866</v>
      </c>
      <c r="J22" s="154">
        <f t="shared" si="2"/>
        <v>2300</v>
      </c>
      <c r="K22" s="162">
        <f t="shared" si="6"/>
        <v>2219.8</v>
      </c>
      <c r="L22" s="156"/>
      <c r="M22" s="126" t="s">
        <v>29</v>
      </c>
      <c r="N22" s="150">
        <f>IF(ISERROR('[11]Récolte_N'!$F$14)=TRUE,"",'[11]Récolte_N'!$F$14)</f>
        <v>600</v>
      </c>
      <c r="O22" s="150">
        <f t="shared" si="1"/>
        <v>45</v>
      </c>
      <c r="P22" s="151">
        <f>IF(ISERROR('[11]Récolte_N'!$H$14)=TRUE,"",'[11]Récolte_N'!$H$14)</f>
        <v>2700</v>
      </c>
      <c r="Q22" s="222">
        <f>'[21]AV'!$AI178</f>
        <v>480.2</v>
      </c>
    </row>
    <row r="23" spans="1:17" ht="13.5" customHeight="1">
      <c r="A23" s="23" t="s">
        <v>13</v>
      </c>
      <c r="B23" s="158" t="s">
        <v>16</v>
      </c>
      <c r="C23" s="150">
        <f>IF(ISERROR('[62]Récolte_N'!$F$14)=TRUE,"",'[62]Récolte_N'!$F$14)</f>
        <v>10860</v>
      </c>
      <c r="D23" s="150">
        <f t="shared" si="0"/>
        <v>54.99963167587477</v>
      </c>
      <c r="E23" s="151">
        <f>IF(ISERROR('[62]Récolte_N'!$H$14)=TRUE,"",'[62]Récolte_N'!$H$14)</f>
        <v>59729.6</v>
      </c>
      <c r="F23" s="160">
        <f t="shared" si="4"/>
        <v>61010.5</v>
      </c>
      <c r="G23" s="222">
        <f>IF(ISERROR('[62]Récolte_N'!$I$14)=TRUE,"",'[62]Récolte_N'!$I$14)</f>
        <v>35694</v>
      </c>
      <c r="H23" s="223">
        <f t="shared" si="5"/>
        <v>39673.8</v>
      </c>
      <c r="I23" s="153">
        <f t="shared" si="3"/>
        <v>-0.10031305294678106</v>
      </c>
      <c r="J23" s="154">
        <f t="shared" si="2"/>
        <v>24035.6</v>
      </c>
      <c r="K23" s="162">
        <f t="shared" si="6"/>
        <v>21336.699999999997</v>
      </c>
      <c r="L23" s="156"/>
      <c r="M23" s="126" t="s">
        <v>16</v>
      </c>
      <c r="N23" s="150">
        <f>IF(ISERROR('[12]Récolte_N'!$F$14)=TRUE,"",'[12]Récolte_N'!$F$14)</f>
        <v>10790</v>
      </c>
      <c r="O23" s="150">
        <f t="shared" si="1"/>
        <v>56.54355885078776</v>
      </c>
      <c r="P23" s="151">
        <f>IF(ISERROR('[12]Récolte_N'!$H$14)=TRUE,"",'[12]Récolte_N'!$H$14)</f>
        <v>61010.5</v>
      </c>
      <c r="Q23" s="222">
        <f>'[21]AV'!$AI179</f>
        <v>39673.8</v>
      </c>
    </row>
    <row r="24" spans="1:17" ht="13.5" customHeight="1">
      <c r="A24" s="23" t="s">
        <v>13</v>
      </c>
      <c r="B24" s="158" t="s">
        <v>17</v>
      </c>
      <c r="C24" s="150">
        <f>IF(ISERROR('[63]Récolte_N'!$F$14)=TRUE,"",'[63]Récolte_N'!$F$14)</f>
        <v>5235</v>
      </c>
      <c r="D24" s="150">
        <f t="shared" si="0"/>
        <v>54.63228271251194</v>
      </c>
      <c r="E24" s="151">
        <f>IF(ISERROR('[63]Récolte_N'!$H$14)=TRUE,"",'[63]Récolte_N'!$H$14)</f>
        <v>28600</v>
      </c>
      <c r="F24" s="160">
        <f t="shared" si="4"/>
        <v>27155</v>
      </c>
      <c r="G24" s="222">
        <f>IF(ISERROR('[63]Récolte_N'!$I$14)=TRUE,"",'[63]Récolte_N'!$I$14)</f>
        <v>12900</v>
      </c>
      <c r="H24" s="223">
        <f t="shared" si="5"/>
        <v>14547.3</v>
      </c>
      <c r="I24" s="153">
        <f t="shared" si="3"/>
        <v>-0.1132375079911736</v>
      </c>
      <c r="J24" s="154">
        <f t="shared" si="2"/>
        <v>15700</v>
      </c>
      <c r="K24" s="162">
        <f t="shared" si="6"/>
        <v>12607.7</v>
      </c>
      <c r="L24" s="156"/>
      <c r="M24" s="126" t="s">
        <v>17</v>
      </c>
      <c r="N24" s="150">
        <f>IF(ISERROR('[13]Récolte_N'!$F$14)=TRUE,"",'[13]Récolte_N'!$F$14)</f>
        <v>5320</v>
      </c>
      <c r="O24" s="150">
        <f t="shared" si="1"/>
        <v>51.04323308270676</v>
      </c>
      <c r="P24" s="151">
        <f>IF(ISERROR('[13]Récolte_N'!$H$14)=TRUE,"",'[13]Récolte_N'!$H$14)</f>
        <v>27155</v>
      </c>
      <c r="Q24" s="222">
        <f>'[21]AV'!$AI180</f>
        <v>14547.3</v>
      </c>
    </row>
    <row r="25" spans="1:17" ht="13.5" customHeight="1">
      <c r="A25" s="23" t="s">
        <v>13</v>
      </c>
      <c r="B25" s="158" t="s">
        <v>18</v>
      </c>
      <c r="C25" s="150">
        <f>IF(ISERROR('[64]Récolte_N'!$F$14)=TRUE,"",'[64]Récolte_N'!$F$14)</f>
        <v>11100</v>
      </c>
      <c r="D25" s="150">
        <f t="shared" si="0"/>
        <v>49.54954954954955</v>
      </c>
      <c r="E25" s="151">
        <f>IF(ISERROR('[64]Récolte_N'!$H$14)=TRUE,"",'[64]Récolte_N'!$H$14)</f>
        <v>55000</v>
      </c>
      <c r="F25" s="160">
        <f t="shared" si="4"/>
        <v>53500</v>
      </c>
      <c r="G25" s="222">
        <f>IF(ISERROR('[64]Récolte_N'!$I$14)=TRUE,"",'[64]Récolte_N'!$I$14)</f>
        <v>31000</v>
      </c>
      <c r="H25" s="223">
        <f t="shared" si="5"/>
        <v>30779.9</v>
      </c>
      <c r="I25" s="153">
        <f t="shared" si="3"/>
        <v>0.007150770470339296</v>
      </c>
      <c r="J25" s="154">
        <f t="shared" si="2"/>
        <v>24000</v>
      </c>
      <c r="K25" s="162">
        <f t="shared" si="6"/>
        <v>22720.1</v>
      </c>
      <c r="L25" s="156"/>
      <c r="M25" s="126" t="s">
        <v>18</v>
      </c>
      <c r="N25" s="150">
        <f>IF(ISERROR('[14]Récolte_N'!$F$14)=TRUE,"",'[14]Récolte_N'!$F$14)</f>
        <v>11000</v>
      </c>
      <c r="O25" s="150">
        <f t="shared" si="1"/>
        <v>48.63636363636363</v>
      </c>
      <c r="P25" s="151">
        <f>IF(ISERROR('[14]Récolte_N'!$H$14)=TRUE,"",'[14]Récolte_N'!$H$14)</f>
        <v>53500</v>
      </c>
      <c r="Q25" s="222">
        <f>'[21]AV'!$AI181</f>
        <v>30779.9</v>
      </c>
    </row>
    <row r="26" spans="1:17" ht="13.5" customHeight="1">
      <c r="A26" s="23" t="s">
        <v>13</v>
      </c>
      <c r="B26" s="158" t="s">
        <v>19</v>
      </c>
      <c r="C26" s="150">
        <f>IF(ISERROR('[65]Récolte_N'!$F$14)=TRUE,"",'[65]Récolte_N'!$F$14)</f>
        <v>2450</v>
      </c>
      <c r="D26" s="150">
        <f t="shared" si="0"/>
        <v>65</v>
      </c>
      <c r="E26" s="151">
        <f>IF(ISERROR('[65]Récolte_N'!$H$14)=TRUE,"",'[65]Récolte_N'!$H$14)</f>
        <v>15925</v>
      </c>
      <c r="F26" s="160">
        <f t="shared" si="4"/>
        <v>14880</v>
      </c>
      <c r="G26" s="222">
        <f>IF(ISERROR('[65]Récolte_N'!$I$14)=TRUE,"",'[65]Récolte_N'!$I$14)</f>
        <v>12700</v>
      </c>
      <c r="H26" s="223">
        <f t="shared" si="5"/>
        <v>11571.4</v>
      </c>
      <c r="I26" s="153">
        <f t="shared" si="3"/>
        <v>0.09753357415697317</v>
      </c>
      <c r="J26" s="154">
        <f t="shared" si="2"/>
        <v>3225</v>
      </c>
      <c r="K26" s="162">
        <f t="shared" si="6"/>
        <v>3308.6000000000004</v>
      </c>
      <c r="L26" s="156"/>
      <c r="M26" s="126" t="s">
        <v>19</v>
      </c>
      <c r="N26" s="150">
        <f>IF(ISERROR('[15]Récolte_N'!$F$14)=TRUE,"",'[15]Récolte_N'!$F$14)</f>
        <v>2480</v>
      </c>
      <c r="O26" s="150">
        <f t="shared" si="1"/>
        <v>60</v>
      </c>
      <c r="P26" s="151">
        <f>IF(ISERROR('[15]Récolte_N'!$H$14)=TRUE,"",'[15]Récolte_N'!$H$14)</f>
        <v>14880</v>
      </c>
      <c r="Q26" s="222">
        <f>'[21]AV'!$AI182</f>
        <v>11571.4</v>
      </c>
    </row>
    <row r="27" spans="1:17" ht="13.5" customHeight="1">
      <c r="A27" s="23" t="s">
        <v>13</v>
      </c>
      <c r="B27" s="158" t="s">
        <v>20</v>
      </c>
      <c r="C27" s="150">
        <f>IF(ISERROR('[66]Récolte_N'!$F$14)=TRUE,"",'[66]Récolte_N'!$F$14)</f>
        <v>5050</v>
      </c>
      <c r="D27" s="150">
        <f t="shared" si="0"/>
        <v>41.360396039603955</v>
      </c>
      <c r="E27" s="151">
        <f>IF(ISERROR('[66]Récolte_N'!$H$14)=TRUE,"",'[66]Récolte_N'!$H$14)</f>
        <v>20887</v>
      </c>
      <c r="F27" s="160">
        <f t="shared" si="4"/>
        <v>16518</v>
      </c>
      <c r="G27" s="222">
        <f>IF(ISERROR('[66]Récolte_N'!$I$14)=TRUE,"",'[66]Récolte_N'!$I$14)</f>
        <v>7200</v>
      </c>
      <c r="H27" s="223">
        <f t="shared" si="5"/>
        <v>6217.7</v>
      </c>
      <c r="I27" s="153">
        <f t="shared" si="3"/>
        <v>0.15798446370844532</v>
      </c>
      <c r="J27" s="154">
        <f t="shared" si="2"/>
        <v>13687</v>
      </c>
      <c r="K27" s="162">
        <f t="shared" si="6"/>
        <v>10300.3</v>
      </c>
      <c r="L27" s="156"/>
      <c r="M27" s="126" t="s">
        <v>20</v>
      </c>
      <c r="N27" s="150">
        <f>IF(ISERROR('[16]Récolte_N'!$F$14)=TRUE,"",'[16]Récolte_N'!$F$14)</f>
        <v>4550</v>
      </c>
      <c r="O27" s="150">
        <f t="shared" si="1"/>
        <v>36.3032967032967</v>
      </c>
      <c r="P27" s="151">
        <f>IF(ISERROR('[16]Récolte_N'!$H$14)=TRUE,"",'[16]Récolte_N'!$H$14)</f>
        <v>16518</v>
      </c>
      <c r="Q27" s="222">
        <f>'[21]AV'!$AI183</f>
        <v>6217.7</v>
      </c>
    </row>
    <row r="28" spans="1:17" ht="13.5" customHeight="1">
      <c r="A28" s="23" t="s">
        <v>13</v>
      </c>
      <c r="B28" s="158" t="s">
        <v>21</v>
      </c>
      <c r="C28" s="150">
        <f>IF(ISERROR('[67]Récolte_N'!$F$14)=TRUE,"",'[67]Récolte_N'!$F$14)</f>
        <v>1520</v>
      </c>
      <c r="D28" s="150">
        <f t="shared" si="0"/>
        <v>53.47</v>
      </c>
      <c r="E28" s="151">
        <f>IF(ISERROR('[67]Récolte_N'!$H$14)=TRUE,"",'[67]Récolte_N'!$H$14)</f>
        <v>8127.44</v>
      </c>
      <c r="F28" s="160">
        <f t="shared" si="4"/>
        <v>13392</v>
      </c>
      <c r="G28" s="222">
        <f>IF(ISERROR('[67]Récolte_N'!$I$14)=TRUE,"",'[67]Récolte_N'!$I$14)</f>
        <v>4300</v>
      </c>
      <c r="H28" s="223">
        <f t="shared" si="5"/>
        <v>6816.7</v>
      </c>
      <c r="I28" s="153">
        <f t="shared" si="3"/>
        <v>-0.3691962386491997</v>
      </c>
      <c r="J28" s="154">
        <f t="shared" si="2"/>
        <v>3827.4399999999996</v>
      </c>
      <c r="K28" s="162">
        <f t="shared" si="6"/>
        <v>6575.3</v>
      </c>
      <c r="L28" s="156"/>
      <c r="M28" s="126" t="s">
        <v>21</v>
      </c>
      <c r="N28" s="150">
        <f>IF(ISERROR('[17]Récolte_N'!$F$14)=TRUE,"",'[17]Récolte_N'!$F$14)</f>
        <v>2400</v>
      </c>
      <c r="O28" s="150">
        <f t="shared" si="1"/>
        <v>55.8</v>
      </c>
      <c r="P28" s="151">
        <f>IF(ISERROR('[17]Récolte_N'!$H$14)=TRUE,"",'[17]Récolte_N'!$H$14)</f>
        <v>13392</v>
      </c>
      <c r="Q28" s="222">
        <f>'[21]AV'!$AI184</f>
        <v>6816.7</v>
      </c>
    </row>
    <row r="29" spans="2:17" ht="12.75">
      <c r="B29" s="158" t="s">
        <v>30</v>
      </c>
      <c r="C29" s="150">
        <f>IF(ISERROR('[68]Récolte_N'!$F$14)=TRUE,"",'[68]Récolte_N'!$F$14)</f>
        <v>7200</v>
      </c>
      <c r="D29" s="150">
        <f>IF(OR(C29="",C29=0),"",(E29/C29)*10)</f>
        <v>59.833333333333336</v>
      </c>
      <c r="E29" s="151">
        <f>IF(ISERROR('[68]Récolte_N'!$H$14)=TRUE,"",'[68]Récolte_N'!$H$14)</f>
        <v>43080</v>
      </c>
      <c r="F29" s="160">
        <f t="shared" si="4"/>
        <v>44810</v>
      </c>
      <c r="G29" s="222">
        <f>IF(ISERROR('[68]Récolte_N'!$I$14)=TRUE,"",'[68]Récolte_N'!$I$14)</f>
        <v>29000</v>
      </c>
      <c r="H29" s="223">
        <f t="shared" si="5"/>
        <v>30790.8</v>
      </c>
      <c r="I29" s="153">
        <f t="shared" si="3"/>
        <v>-0.058160229678995035</v>
      </c>
      <c r="J29" s="154">
        <f t="shared" si="2"/>
        <v>14080</v>
      </c>
      <c r="K29" s="162">
        <f t="shared" si="6"/>
        <v>14019.2</v>
      </c>
      <c r="M29" s="126" t="s">
        <v>30</v>
      </c>
      <c r="N29" s="150">
        <f>IF(ISERROR('[18]Récolte_N'!$F$14)=TRUE,"",'[18]Récolte_N'!$F$14)</f>
        <v>7850</v>
      </c>
      <c r="O29" s="150">
        <f>IF(OR(N29="",N29=0),"",(P29/N29)*10)</f>
        <v>57.0828025477707</v>
      </c>
      <c r="P29" s="151">
        <f>IF(ISERROR('[18]Récolte_N'!$H$14)=TRUE,"",'[18]Récolte_N'!$H$14)</f>
        <v>44810</v>
      </c>
      <c r="Q29" s="222">
        <f>'[21]AV'!$AI185</f>
        <v>30790.8</v>
      </c>
    </row>
    <row r="30" spans="2:17" ht="12.75">
      <c r="B30" s="158" t="s">
        <v>22</v>
      </c>
      <c r="C30" s="150">
        <f>IF(ISERROR('[69]Récolte_N'!$F$14)=TRUE,"",'[69]Récolte_N'!$F$14)</f>
        <v>6560</v>
      </c>
      <c r="D30" s="150">
        <f t="shared" si="0"/>
        <v>32.5625</v>
      </c>
      <c r="E30" s="151">
        <f>IF(ISERROR('[69]Récolte_N'!$H$14)=TRUE,"",'[69]Récolte_N'!$H$14)</f>
        <v>21361</v>
      </c>
      <c r="F30" s="160">
        <f t="shared" si="4"/>
        <v>19085</v>
      </c>
      <c r="G30" s="222">
        <f>IF(ISERROR('[69]Récolte_N'!$I$14)=TRUE,"",'[69]Récolte_N'!$I$14)</f>
        <v>7200</v>
      </c>
      <c r="H30" s="223">
        <f t="shared" si="5"/>
        <v>6730.9</v>
      </c>
      <c r="I30" s="153">
        <f t="shared" si="3"/>
        <v>0.06969350309765421</v>
      </c>
      <c r="J30" s="154">
        <f t="shared" si="2"/>
        <v>14161</v>
      </c>
      <c r="K30" s="162">
        <f t="shared" si="6"/>
        <v>12354.1</v>
      </c>
      <c r="L30" s="29"/>
      <c r="M30" s="126" t="s">
        <v>22</v>
      </c>
      <c r="N30" s="150">
        <f>IF(ISERROR('[19]Récolte_N'!$F$14)=TRUE,"",'[19]Récolte_N'!$F$14)</f>
        <v>5799</v>
      </c>
      <c r="O30" s="150">
        <f>IF(OR(N30="",N30=0),"",(P30/N30)*10)</f>
        <v>32.9108466977065</v>
      </c>
      <c r="P30" s="151">
        <f>IF(ISERROR('[19]Récolte_N'!$H$14)=TRUE,"",'[19]Récolte_N'!$H$14)</f>
        <v>19085</v>
      </c>
      <c r="Q30" s="222">
        <f>'[21]AV'!$AI186</f>
        <v>6730.9</v>
      </c>
    </row>
    <row r="31" spans="2:17" ht="12.75">
      <c r="B31" s="158" t="s">
        <v>23</v>
      </c>
      <c r="C31" s="150">
        <f>IF(ISERROR('[70]Récolte_N'!$F$14)=TRUE,"",'[70]Récolte_N'!$F$14)</f>
        <v>1000</v>
      </c>
      <c r="D31" s="150">
        <f t="shared" si="0"/>
        <v>34</v>
      </c>
      <c r="E31" s="151">
        <f>IF(ISERROR('[70]Récolte_N'!$H$14)=TRUE,"",'[70]Récolte_N'!$H$14)</f>
        <v>3400</v>
      </c>
      <c r="F31" s="151">
        <f>P31</f>
        <v>8253</v>
      </c>
      <c r="G31" s="222">
        <f>IF(ISERROR('[70]Récolte_N'!$I$14)=TRUE,"",'[70]Récolte_N'!$I$14)</f>
        <v>511</v>
      </c>
      <c r="H31" s="222">
        <f>Q31</f>
        <v>662.5</v>
      </c>
      <c r="I31" s="153">
        <f t="shared" si="3"/>
        <v>-0.22867924528301886</v>
      </c>
      <c r="J31" s="154">
        <f t="shared" si="2"/>
        <v>2889</v>
      </c>
      <c r="K31" s="155">
        <f>P31-H31</f>
        <v>7590.5</v>
      </c>
      <c r="M31" s="126" t="s">
        <v>23</v>
      </c>
      <c r="N31" s="150">
        <f>IF(ISERROR('[20]Récolte_N'!$F$14)=TRUE,"",'[20]Récolte_N'!$F$14)</f>
        <v>2200</v>
      </c>
      <c r="O31" s="150">
        <f>IF(OR(N31="",N31=0),"",(P31/N31)*10)</f>
        <v>37.513636363636365</v>
      </c>
      <c r="P31" s="151">
        <f>IF(ISERROR('[20]Récolte_N'!$H$14)=TRUE,"",'[20]Récolte_N'!$H$14)</f>
        <v>8253</v>
      </c>
      <c r="Q31" s="222">
        <f>'[21]AV'!$AI187</f>
        <v>662.5</v>
      </c>
    </row>
    <row r="32" spans="2:17" ht="12.75">
      <c r="B32" s="118"/>
      <c r="C32" s="164"/>
      <c r="D32" s="164"/>
      <c r="E32" s="54"/>
      <c r="F32" s="165"/>
      <c r="G32" s="166"/>
      <c r="H32" s="225"/>
      <c r="I32" s="167"/>
      <c r="J32" s="168"/>
      <c r="K32" s="169"/>
      <c r="M32" s="126"/>
      <c r="N32" s="164"/>
      <c r="O32" s="213"/>
      <c r="P32" s="54"/>
      <c r="Q32" s="166"/>
    </row>
    <row r="33" spans="2:17" ht="15.75" thickBot="1">
      <c r="B33" s="171" t="s">
        <v>24</v>
      </c>
      <c r="C33" s="172">
        <f>IF(SUM(C12:C31)=0,"",SUM(C12:C31))</f>
        <v>97300</v>
      </c>
      <c r="D33" s="172">
        <f>IF(OR(C33="",C33=0),"",(E33/C33)*10)</f>
        <v>46.490857142857145</v>
      </c>
      <c r="E33" s="172">
        <f>IF(SUM(E12:E31)=0,"",SUM(E12:E31))</f>
        <v>452356.04</v>
      </c>
      <c r="F33" s="173">
        <f>IF(SUM(F12:F31)=0,"",SUM(F12:F31))</f>
        <v>443656.5</v>
      </c>
      <c r="G33" s="174">
        <f>IF(SUM(G12:G31)=0,"",SUM(G12:G31))</f>
        <v>244865</v>
      </c>
      <c r="H33" s="226">
        <f>IF(SUM(H12:H31)=0,"",SUM(H12:H31))</f>
        <v>248872.19999999998</v>
      </c>
      <c r="I33" s="176">
        <f>IF(OR(G33=0,G33=""),"",(G33/H33)-1)</f>
        <v>-0.01610143680169973</v>
      </c>
      <c r="J33" s="177">
        <f>SUM(J12:J31)</f>
        <v>207491.04</v>
      </c>
      <c r="K33" s="178">
        <f>SUM(K12:K31)</f>
        <v>194784.3</v>
      </c>
      <c r="M33" s="179" t="s">
        <v>24</v>
      </c>
      <c r="N33" s="172">
        <f>IF(SUM(N12:N31)=0,"",SUM(N12:N31))</f>
        <v>94624</v>
      </c>
      <c r="O33" s="180">
        <f>IF(OR(N33="",N33=0),"",(P33/N33)*10)</f>
        <v>46.88625507270882</v>
      </c>
      <c r="P33" s="172">
        <f>IF(SUM(P12:P31)=0,"",SUM(P12:P31))</f>
        <v>443656.5</v>
      </c>
      <c r="Q33" s="174">
        <f>IF(SUM(Q12:Q31)=0,"",SUM(Q12:Q31))</f>
        <v>248872.19999999998</v>
      </c>
    </row>
    <row r="34" spans="2:10" ht="12.75" thickTop="1">
      <c r="B34" s="182"/>
      <c r="C34" s="183"/>
      <c r="D34" s="184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94624</v>
      </c>
      <c r="D35" s="189">
        <f>(E35/C35)*10</f>
        <v>46.88625507270882</v>
      </c>
      <c r="E35" s="189">
        <f>P33</f>
        <v>443656.5</v>
      </c>
      <c r="F35" s="189"/>
      <c r="G35" s="189">
        <f>Q33</f>
        <v>248872.19999999998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F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0.028280351707812068</v>
      </c>
      <c r="D37" s="192">
        <f>IF(OR(D33="",D33=0),"",(D33/D35)-1)</f>
        <v>-0.008433130972787528</v>
      </c>
      <c r="E37" s="192">
        <f>IF(OR(E33="",E33=0),"",(E33/E35)-1)</f>
        <v>0.019608728825115884</v>
      </c>
      <c r="F37" s="192"/>
      <c r="G37" s="192">
        <f>IF(OR(G33="",G33=0),"",(G33/G35)-1)</f>
        <v>-0.01610143680169973</v>
      </c>
      <c r="H37" s="185"/>
      <c r="I37" s="186"/>
      <c r="J37" s="187"/>
    </row>
    <row r="38" ht="11.25" thickBot="1"/>
    <row r="39" spans="2:8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18" t="s">
        <v>8</v>
      </c>
      <c r="C43" s="81">
        <f>'[22]AV'!$AI168</f>
        <v>2045.6</v>
      </c>
      <c r="D43" s="53">
        <f>'[21]AV'!$AE168</f>
        <v>2473.1</v>
      </c>
      <c r="E43" s="212">
        <f aca="true" t="shared" si="7" ref="E43:F62">IF(OR(G12="",G12=0),"",C43/G12)</f>
        <v>0.9298181818181818</v>
      </c>
      <c r="F43" s="71">
        <f t="shared" si="7"/>
        <v>0.9240397548946345</v>
      </c>
      <c r="G43" s="213">
        <f aca="true" t="shared" si="8" ref="G43:G62">IF(OR(E43="",E43=0),"",(E43-F43)*100)</f>
        <v>0.5778426923547242</v>
      </c>
      <c r="H43" s="185">
        <f aca="true" t="shared" si="9" ref="H43:H62">IF(E12="","",(G12/E12))</f>
        <v>0.2430939226519337</v>
      </c>
    </row>
    <row r="44" spans="2:8" ht="12">
      <c r="B44" s="118" t="s">
        <v>31</v>
      </c>
      <c r="C44" s="53">
        <f>'[22]AV'!$AI169</f>
        <v>6174.8</v>
      </c>
      <c r="D44" s="53">
        <f>'[21]AV'!$AE169</f>
        <v>5826.9</v>
      </c>
      <c r="E44" s="71">
        <f t="shared" si="7"/>
        <v>0.8233066666666667</v>
      </c>
      <c r="F44" s="71">
        <f t="shared" si="7"/>
        <v>0.9080269903850648</v>
      </c>
      <c r="G44" s="213">
        <f t="shared" si="8"/>
        <v>-8.472032371839811</v>
      </c>
      <c r="H44" s="185">
        <f t="shared" si="9"/>
        <v>0.35417453721193803</v>
      </c>
    </row>
    <row r="45" spans="2:8" ht="12">
      <c r="B45" s="118" t="s">
        <v>9</v>
      </c>
      <c r="C45" s="53">
        <f>'[22]AV'!$AI170</f>
        <v>23657.7</v>
      </c>
      <c r="D45" s="53">
        <f>'[21]AV'!$AE170</f>
        <v>19817.9</v>
      </c>
      <c r="E45" s="71">
        <f t="shared" si="7"/>
        <v>0.946308</v>
      </c>
      <c r="F45" s="227">
        <f t="shared" si="7"/>
        <v>0.8602303161312446</v>
      </c>
      <c r="G45" s="213">
        <f t="shared" si="8"/>
        <v>8.607768386875547</v>
      </c>
      <c r="H45" s="185">
        <f t="shared" si="9"/>
        <v>0.5079236082893133</v>
      </c>
    </row>
    <row r="46" spans="2:8" ht="12">
      <c r="B46" s="118" t="s">
        <v>28</v>
      </c>
      <c r="C46" s="53">
        <f>'[22]AV'!$AI171</f>
        <v>3194</v>
      </c>
      <c r="D46" s="53">
        <f>'[21]AV'!$AE171</f>
        <v>2156.9</v>
      </c>
      <c r="E46" s="71">
        <f t="shared" si="7"/>
        <v>0.9950155763239875</v>
      </c>
      <c r="F46" s="227">
        <f t="shared" si="7"/>
        <v>0.9608856417338622</v>
      </c>
      <c r="G46" s="213">
        <f t="shared" si="8"/>
        <v>3.4129934590125366</v>
      </c>
      <c r="H46" s="185">
        <f t="shared" si="9"/>
        <v>0.41796875</v>
      </c>
    </row>
    <row r="47" spans="2:8" ht="12">
      <c r="B47" s="118" t="s">
        <v>10</v>
      </c>
      <c r="C47" s="53">
        <f>'[22]AV'!$AI172</f>
        <v>6784.9</v>
      </c>
      <c r="D47" s="53">
        <f>'[21]AV'!$AE172</f>
        <v>11696.3</v>
      </c>
      <c r="E47" s="71">
        <f t="shared" si="7"/>
        <v>0.8481124999999999</v>
      </c>
      <c r="F47" s="227">
        <f t="shared" si="7"/>
        <v>0.87175225460237</v>
      </c>
      <c r="G47" s="213">
        <f t="shared" si="8"/>
        <v>-2.363975460237011</v>
      </c>
      <c r="H47" s="185">
        <f t="shared" si="9"/>
        <v>0.48484848484848486</v>
      </c>
    </row>
    <row r="48" spans="2:8" ht="12">
      <c r="B48" s="118" t="s">
        <v>11</v>
      </c>
      <c r="C48" s="53">
        <f>'[22]AV'!$AI173</f>
        <v>16647.3</v>
      </c>
      <c r="D48" s="53">
        <f>'[21]AV'!$AE173</f>
        <v>18931.5</v>
      </c>
      <c r="E48" s="71">
        <f t="shared" si="7"/>
        <v>0.7927285714285714</v>
      </c>
      <c r="F48" s="227">
        <f t="shared" si="7"/>
        <v>0.9117419006843543</v>
      </c>
      <c r="G48" s="213">
        <f t="shared" si="8"/>
        <v>-11.90133292557829</v>
      </c>
      <c r="H48" s="185">
        <f t="shared" si="9"/>
        <v>0.8076923076923077</v>
      </c>
    </row>
    <row r="49" spans="2:8" ht="12">
      <c r="B49" s="118" t="s">
        <v>12</v>
      </c>
      <c r="C49" s="53">
        <f>'[22]AV'!$AI174</f>
        <v>5465.6</v>
      </c>
      <c r="D49" s="53">
        <f>'[21]AV'!$AE174</f>
        <v>3066.2</v>
      </c>
      <c r="E49" s="71">
        <f t="shared" si="7"/>
        <v>0.9263728813559323</v>
      </c>
      <c r="F49" s="227">
        <f t="shared" si="7"/>
        <v>0.92536592726724</v>
      </c>
      <c r="G49" s="213">
        <f t="shared" si="8"/>
        <v>0.10069540886923356</v>
      </c>
      <c r="H49" s="185">
        <f t="shared" si="9"/>
        <v>0.6577480490523969</v>
      </c>
    </row>
    <row r="50" spans="2:8" ht="12">
      <c r="B50" s="118" t="s">
        <v>14</v>
      </c>
      <c r="C50" s="53">
        <f>'[22]AV'!$AI175</f>
        <v>300.7</v>
      </c>
      <c r="D50" s="53">
        <f>'[21]AV'!$AE175</f>
        <v>314.3</v>
      </c>
      <c r="E50" s="71">
        <f t="shared" si="7"/>
        <v>0.8591428571428571</v>
      </c>
      <c r="F50" s="227">
        <f t="shared" si="7"/>
        <v>1</v>
      </c>
      <c r="G50" s="213">
        <f t="shared" si="8"/>
        <v>-14.08571428571429</v>
      </c>
      <c r="H50" s="185">
        <f t="shared" si="9"/>
        <v>0.0958904109589041</v>
      </c>
    </row>
    <row r="51" spans="2:8" ht="12">
      <c r="B51" s="118" t="s">
        <v>27</v>
      </c>
      <c r="C51" s="53">
        <f>'[22]AV'!$AI176</f>
        <v>17801.9</v>
      </c>
      <c r="D51" s="53">
        <f>'[21]AV'!$AE176</f>
        <v>19661.3</v>
      </c>
      <c r="E51" s="71">
        <f t="shared" si="7"/>
        <v>0.7575276595744681</v>
      </c>
      <c r="F51" s="227">
        <f t="shared" si="7"/>
        <v>0.9086930197948874</v>
      </c>
      <c r="G51" s="213">
        <f t="shared" si="8"/>
        <v>-15.116536022041927</v>
      </c>
      <c r="H51" s="185">
        <f t="shared" si="9"/>
        <v>0.7704918032786885</v>
      </c>
    </row>
    <row r="52" spans="2:8" ht="12">
      <c r="B52" s="118" t="s">
        <v>15</v>
      </c>
      <c r="C52" s="53">
        <f>'[22]AV'!$AI177</f>
        <v>6483.1</v>
      </c>
      <c r="D52" s="53">
        <f>'[21]AV'!$AE177</f>
        <v>6054</v>
      </c>
      <c r="E52" s="71">
        <f t="shared" si="7"/>
        <v>0.9261571428571429</v>
      </c>
      <c r="F52" s="227">
        <f t="shared" si="7"/>
        <v>0.8930388989688897</v>
      </c>
      <c r="G52" s="213">
        <f t="shared" si="8"/>
        <v>3.311824388825324</v>
      </c>
      <c r="H52" s="185">
        <f t="shared" si="9"/>
        <v>0.34146341463414637</v>
      </c>
    </row>
    <row r="53" spans="2:8" ht="12">
      <c r="B53" s="118" t="s">
        <v>29</v>
      </c>
      <c r="C53" s="53">
        <f>'[22]AV'!$AI178</f>
        <v>597</v>
      </c>
      <c r="D53" s="53">
        <f>'[21]AV'!$AE178</f>
        <v>465.4</v>
      </c>
      <c r="E53" s="71">
        <f t="shared" si="7"/>
        <v>0.8528571428571429</v>
      </c>
      <c r="F53" s="227">
        <f t="shared" si="7"/>
        <v>0.9691795085381091</v>
      </c>
      <c r="G53" s="213">
        <f t="shared" si="8"/>
        <v>-11.632236568096621</v>
      </c>
      <c r="H53" s="185">
        <f t="shared" si="9"/>
        <v>0.23333333333333334</v>
      </c>
    </row>
    <row r="54" spans="2:8" ht="12">
      <c r="B54" s="118" t="s">
        <v>16</v>
      </c>
      <c r="C54" s="53">
        <f>'[22]AV'!$AI179</f>
        <v>35660.7</v>
      </c>
      <c r="D54" s="53">
        <f>'[21]AV'!$AE179</f>
        <v>38964.8</v>
      </c>
      <c r="E54" s="71">
        <f t="shared" si="7"/>
        <v>0.9990670700958143</v>
      </c>
      <c r="F54" s="227">
        <f t="shared" si="7"/>
        <v>0.9821292641491363</v>
      </c>
      <c r="G54" s="213">
        <f t="shared" si="8"/>
        <v>1.6937805946678042</v>
      </c>
      <c r="H54" s="185">
        <f t="shared" si="9"/>
        <v>0.5975931531435</v>
      </c>
    </row>
    <row r="55" spans="2:8" ht="12">
      <c r="B55" s="118" t="s">
        <v>17</v>
      </c>
      <c r="C55" s="53">
        <f>'[22]AV'!$AI180</f>
        <v>12086.3</v>
      </c>
      <c r="D55" s="53">
        <f>'[21]AV'!$AE180</f>
        <v>12791.1</v>
      </c>
      <c r="E55" s="71">
        <f t="shared" si="7"/>
        <v>0.9369224806201549</v>
      </c>
      <c r="F55" s="227">
        <f t="shared" si="7"/>
        <v>0.8792765667855892</v>
      </c>
      <c r="G55" s="213">
        <f t="shared" si="8"/>
        <v>5.764591383456574</v>
      </c>
      <c r="H55" s="185">
        <f t="shared" si="9"/>
        <v>0.45104895104895104</v>
      </c>
    </row>
    <row r="56" spans="2:8" ht="12">
      <c r="B56" s="118" t="s">
        <v>18</v>
      </c>
      <c r="C56" s="53">
        <f>'[22]AV'!$AI181</f>
        <v>26527.9</v>
      </c>
      <c r="D56" s="53">
        <f>'[21]AV'!$AE181</f>
        <v>24730.4</v>
      </c>
      <c r="E56" s="71">
        <f t="shared" si="7"/>
        <v>0.8557387096774194</v>
      </c>
      <c r="F56" s="227">
        <f t="shared" si="7"/>
        <v>0.803459400452893</v>
      </c>
      <c r="G56" s="213">
        <f t="shared" si="8"/>
        <v>5.227930922452639</v>
      </c>
      <c r="H56" s="185">
        <f t="shared" si="9"/>
        <v>0.5636363636363636</v>
      </c>
    </row>
    <row r="57" spans="2:8" ht="12">
      <c r="B57" s="118" t="s">
        <v>19</v>
      </c>
      <c r="C57" s="53">
        <f>'[22]AV'!$AI182</f>
        <v>9617.1</v>
      </c>
      <c r="D57" s="53">
        <f>'[21]AV'!$AE182</f>
        <v>10482.5</v>
      </c>
      <c r="E57" s="71">
        <f t="shared" si="7"/>
        <v>0.7572519685039371</v>
      </c>
      <c r="F57" s="227">
        <f t="shared" si="7"/>
        <v>0.9058972985118482</v>
      </c>
      <c r="G57" s="213">
        <f t="shared" si="8"/>
        <v>-14.864533000791113</v>
      </c>
      <c r="H57" s="185">
        <f t="shared" si="9"/>
        <v>0.7974882260596546</v>
      </c>
    </row>
    <row r="58" spans="2:8" ht="12">
      <c r="B58" s="118" t="s">
        <v>20</v>
      </c>
      <c r="C58" s="53">
        <f>'[22]AV'!$AI183</f>
        <v>6707.6</v>
      </c>
      <c r="D58" s="53">
        <f>'[21]AV'!$AE183</f>
        <v>5644.7</v>
      </c>
      <c r="E58" s="71">
        <f t="shared" si="7"/>
        <v>0.9316111111111112</v>
      </c>
      <c r="F58" s="227">
        <f t="shared" si="7"/>
        <v>0.9078437364298696</v>
      </c>
      <c r="G58" s="213">
        <f t="shared" si="8"/>
        <v>2.376737468124157</v>
      </c>
      <c r="H58" s="185">
        <f t="shared" si="9"/>
        <v>0.34471202183176136</v>
      </c>
    </row>
    <row r="59" spans="2:8" ht="12">
      <c r="B59" s="118" t="s">
        <v>21</v>
      </c>
      <c r="C59" s="53">
        <f>'[22]AV'!$AI184</f>
        <v>3675</v>
      </c>
      <c r="D59" s="53">
        <f>'[21]AV'!$AE184</f>
        <v>5665.1</v>
      </c>
      <c r="E59" s="71">
        <f t="shared" si="7"/>
        <v>0.8546511627906976</v>
      </c>
      <c r="F59" s="227">
        <f t="shared" si="7"/>
        <v>0.8310619507973067</v>
      </c>
      <c r="G59" s="213">
        <f t="shared" si="8"/>
        <v>2.3589211993390924</v>
      </c>
      <c r="H59" s="185">
        <f t="shared" si="9"/>
        <v>0.5290718848739578</v>
      </c>
    </row>
    <row r="60" spans="2:8" ht="12">
      <c r="B60" s="118" t="s">
        <v>30</v>
      </c>
      <c r="C60" s="53">
        <f>'[22]AV'!$AI185</f>
        <v>24562.5</v>
      </c>
      <c r="D60" s="53">
        <f>'[21]AV'!$AE185</f>
        <v>26580.5</v>
      </c>
      <c r="E60" s="71">
        <f t="shared" si="7"/>
        <v>0.8469827586206896</v>
      </c>
      <c r="F60" s="227">
        <f t="shared" si="7"/>
        <v>0.8632611039661198</v>
      </c>
      <c r="G60" s="213">
        <f t="shared" si="8"/>
        <v>-1.6278345345430156</v>
      </c>
      <c r="H60" s="185">
        <f t="shared" si="9"/>
        <v>0.6731662024141133</v>
      </c>
    </row>
    <row r="61" spans="2:8" ht="12">
      <c r="B61" s="118" t="s">
        <v>22</v>
      </c>
      <c r="C61" s="53">
        <f>'[22]AV'!$AI186</f>
        <v>7031.1</v>
      </c>
      <c r="D61" s="53">
        <f>'[21]AV'!$AE186</f>
        <v>6258.9</v>
      </c>
      <c r="E61" s="71">
        <f t="shared" si="7"/>
        <v>0.9765416666666668</v>
      </c>
      <c r="F61" s="227">
        <f t="shared" si="7"/>
        <v>0.9298756481302649</v>
      </c>
      <c r="G61" s="213">
        <f t="shared" si="8"/>
        <v>4.666601853640184</v>
      </c>
      <c r="H61" s="185">
        <f t="shared" si="9"/>
        <v>0.3370628715884088</v>
      </c>
    </row>
    <row r="62" spans="2:8" ht="12">
      <c r="B62" s="118" t="s">
        <v>23</v>
      </c>
      <c r="C62" s="53">
        <f>'[22]AV'!$AI187</f>
        <v>505.3</v>
      </c>
      <c r="D62" s="53">
        <f>'[21]AV'!$AE187</f>
        <v>662.5</v>
      </c>
      <c r="E62" s="71">
        <f t="shared" si="7"/>
        <v>0.9888454011741683</v>
      </c>
      <c r="F62" s="227">
        <f t="shared" si="7"/>
        <v>1</v>
      </c>
      <c r="G62" s="213">
        <f t="shared" si="8"/>
        <v>-1.1154598825831696</v>
      </c>
      <c r="H62" s="185">
        <f t="shared" si="9"/>
        <v>0.15029411764705883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215526.1</v>
      </c>
      <c r="D64" s="216">
        <f>IF(SUM(D43:D62)=0,"",SUM(D43:D62))</f>
        <v>222244.30000000002</v>
      </c>
      <c r="E64" s="217">
        <f>IF(OR(G33="",G33=0),"",C64/G33)</f>
        <v>0.8801833663447206</v>
      </c>
      <c r="F64" s="218">
        <f>IF(OR(H33="",H33=0),"",D64/H33)</f>
        <v>0.8930057274376167</v>
      </c>
      <c r="G64" s="219">
        <f>IF(OR(E64="",E64=0),"",(E64-F64)*100)</f>
        <v>-1.282236109289614</v>
      </c>
      <c r="H64" s="220">
        <f>IF(E33="","",(G33/E33))</f>
        <v>0.5413103359910924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B1">
      <selection activeCell="B9" sqref="B9"/>
    </sheetView>
  </sheetViews>
  <sheetFormatPr defaultColWidth="12" defaultRowHeight="11.25"/>
  <cols>
    <col min="1" max="1" width="5.66015625" style="23" customWidth="1"/>
    <col min="2" max="2" width="33.66015625" style="23" customWidth="1"/>
    <col min="3" max="3" width="14.66015625" style="94" customWidth="1"/>
    <col min="4" max="4" width="14.66015625" style="95" customWidth="1"/>
    <col min="5" max="5" width="14.16015625" style="94" customWidth="1"/>
    <col min="6" max="7" width="14.66015625" style="94" customWidth="1"/>
    <col min="8" max="8" width="14.5" style="99" customWidth="1"/>
    <col min="9" max="9" width="16.5" style="96" customWidth="1"/>
    <col min="10" max="10" width="14.66015625" style="23" customWidth="1"/>
    <col min="11" max="11" width="13.66015625" style="23" customWidth="1"/>
    <col min="12" max="12" width="22" style="23" customWidth="1"/>
    <col min="13" max="13" width="24" style="23" bestFit="1" customWidth="1"/>
    <col min="14" max="15" width="10.66015625" style="23" customWidth="1"/>
    <col min="16" max="16" width="11.5" style="23" customWidth="1"/>
    <col min="17" max="16384" width="11.5" style="23" customWidth="1"/>
  </cols>
  <sheetData>
    <row r="1" spans="1:2" ht="12">
      <c r="A1" s="23">
        <v>10285</v>
      </c>
      <c r="B1" s="98" t="s">
        <v>63</v>
      </c>
    </row>
    <row r="2" spans="1:5" ht="10.5">
      <c r="A2" s="23">
        <v>18512</v>
      </c>
      <c r="B2" s="100"/>
      <c r="E2" s="101"/>
    </row>
    <row r="3" ht="15" customHeight="1" hidden="1">
      <c r="A3" s="23">
        <v>31465</v>
      </c>
    </row>
    <row r="4" spans="1:5" s="40" customFormat="1" ht="15" customHeight="1" thickBot="1">
      <c r="A4" s="40">
        <v>6356</v>
      </c>
      <c r="B4" s="102"/>
      <c r="D4" s="101"/>
      <c r="E4" s="103"/>
    </row>
    <row r="5" spans="1:10" ht="30">
      <c r="A5" s="23">
        <v>13608</v>
      </c>
      <c r="B5" s="104" t="s">
        <v>103</v>
      </c>
      <c r="C5" s="104"/>
      <c r="D5" s="105"/>
      <c r="E5" s="106"/>
      <c r="F5" s="106"/>
      <c r="G5" s="106"/>
      <c r="H5" s="106"/>
      <c r="I5" s="107"/>
      <c r="J5" s="108"/>
    </row>
    <row r="6" spans="1:8" ht="15" customHeight="1">
      <c r="A6" s="23">
        <v>7877</v>
      </c>
      <c r="B6" s="109"/>
      <c r="C6" s="29"/>
      <c r="D6" s="29"/>
      <c r="E6" s="29"/>
      <c r="F6" s="29"/>
      <c r="G6" s="29"/>
      <c r="H6" s="29"/>
    </row>
    <row r="7" ht="11.25" thickBot="1">
      <c r="A7" s="23">
        <v>1679</v>
      </c>
    </row>
    <row r="8" spans="1:17" ht="16.5" thickTop="1">
      <c r="A8" s="23">
        <v>16914</v>
      </c>
      <c r="B8" s="110" t="s">
        <v>0</v>
      </c>
      <c r="C8" s="293" t="s">
        <v>1</v>
      </c>
      <c r="D8" s="294"/>
      <c r="E8" s="294"/>
      <c r="F8" s="295"/>
      <c r="G8" s="111" t="s">
        <v>49</v>
      </c>
      <c r="H8" s="111" t="s">
        <v>44</v>
      </c>
      <c r="I8" s="112"/>
      <c r="J8" s="113" t="s">
        <v>65</v>
      </c>
      <c r="K8" s="113"/>
      <c r="M8" s="114" t="s">
        <v>0</v>
      </c>
      <c r="N8" s="115"/>
      <c r="O8" s="116" t="s">
        <v>1</v>
      </c>
      <c r="P8" s="117"/>
      <c r="Q8" s="111" t="s">
        <v>44</v>
      </c>
    </row>
    <row r="9" spans="1:17" ht="12.75">
      <c r="A9" s="23">
        <v>7818</v>
      </c>
      <c r="B9" s="118"/>
      <c r="C9" s="119" t="s">
        <v>49</v>
      </c>
      <c r="D9" s="120" t="s">
        <v>49</v>
      </c>
      <c r="E9" s="120" t="s">
        <v>49</v>
      </c>
      <c r="F9" s="121" t="s">
        <v>47</v>
      </c>
      <c r="G9" s="122" t="s">
        <v>50</v>
      </c>
      <c r="H9" s="122" t="s">
        <v>50</v>
      </c>
      <c r="I9" s="123" t="s">
        <v>71</v>
      </c>
      <c r="J9" s="124"/>
      <c r="K9" s="125"/>
      <c r="M9" s="126" t="s">
        <v>74</v>
      </c>
      <c r="N9" s="127"/>
      <c r="O9" s="128"/>
      <c r="P9" s="129"/>
      <c r="Q9" s="122" t="s">
        <v>50</v>
      </c>
    </row>
    <row r="10" spans="1:17" ht="12" customHeight="1">
      <c r="A10" s="23">
        <v>30702</v>
      </c>
      <c r="B10" s="118"/>
      <c r="C10" s="130" t="s">
        <v>2</v>
      </c>
      <c r="D10" s="131" t="s">
        <v>3</v>
      </c>
      <c r="E10" s="132" t="s">
        <v>4</v>
      </c>
      <c r="F10" s="133" t="s">
        <v>4</v>
      </c>
      <c r="G10" s="129" t="s">
        <v>76</v>
      </c>
      <c r="H10" s="129" t="s">
        <v>76</v>
      </c>
      <c r="I10" s="134" t="s">
        <v>77</v>
      </c>
      <c r="J10" s="135" t="s">
        <v>78</v>
      </c>
      <c r="K10" s="135" t="s">
        <v>79</v>
      </c>
      <c r="L10" s="136"/>
      <c r="M10" s="126" t="s">
        <v>81</v>
      </c>
      <c r="N10" s="137" t="s">
        <v>2</v>
      </c>
      <c r="O10" s="138" t="s">
        <v>3</v>
      </c>
      <c r="P10" s="137" t="s">
        <v>4</v>
      </c>
      <c r="Q10" s="129" t="s">
        <v>76</v>
      </c>
    </row>
    <row r="11" spans="1:17" ht="12">
      <c r="A11" s="23">
        <v>31458</v>
      </c>
      <c r="B11" s="139"/>
      <c r="C11" s="140" t="s">
        <v>5</v>
      </c>
      <c r="D11" s="141" t="s">
        <v>6</v>
      </c>
      <c r="E11" s="142" t="s">
        <v>7</v>
      </c>
      <c r="F11" s="143" t="s">
        <v>7</v>
      </c>
      <c r="G11" s="144" t="s">
        <v>55</v>
      </c>
      <c r="H11" s="144" t="s">
        <v>85</v>
      </c>
      <c r="I11" s="145"/>
      <c r="J11" s="146"/>
      <c r="K11" s="147"/>
      <c r="M11" s="148"/>
      <c r="N11" s="144" t="s">
        <v>5</v>
      </c>
      <c r="O11" s="141" t="s">
        <v>6</v>
      </c>
      <c r="P11" s="144" t="s">
        <v>7</v>
      </c>
      <c r="Q11" s="144" t="s">
        <v>85</v>
      </c>
    </row>
    <row r="12" spans="1:17" ht="13.5" customHeight="1">
      <c r="A12" s="23">
        <v>60665</v>
      </c>
      <c r="B12" s="149" t="s">
        <v>8</v>
      </c>
      <c r="C12" s="150">
        <f>IF(ISERROR('[51]Récolte_N'!$F$10)=TRUE,"",'[51]Récolte_N'!$F$10)</f>
        <v>350</v>
      </c>
      <c r="D12" s="150">
        <f aca="true" t="shared" si="0" ref="D12:D31">IF(OR(C12="",C12=0),"",(E12/C12)*10)</f>
        <v>45</v>
      </c>
      <c r="E12" s="151">
        <f>IF(ISERROR('[51]Récolte_N'!$H$10)=TRUE,"",'[51]Récolte_N'!$H$10)</f>
        <v>1575</v>
      </c>
      <c r="F12" s="151">
        <f>P12</f>
        <v>2140</v>
      </c>
      <c r="G12" s="222">
        <f>IF(ISERROR('[51]Récolte_N'!$I$10)=TRUE,"",'[51]Récolte_N'!$I$10)</f>
        <v>245</v>
      </c>
      <c r="H12" s="222">
        <f>Q12</f>
        <v>423.1</v>
      </c>
      <c r="I12" s="153">
        <f>IF(OR(H12=0,H12=""),"",(G12/H12)-1)</f>
        <v>-0.42094067596312934</v>
      </c>
      <c r="J12" s="154">
        <f>E12-G12</f>
        <v>1330</v>
      </c>
      <c r="K12" s="155">
        <f>P12-H12</f>
        <v>1716.9</v>
      </c>
      <c r="L12" s="156"/>
      <c r="M12" s="157" t="s">
        <v>8</v>
      </c>
      <c r="N12" s="150">
        <f>IF(ISERROR('[1]Récolte_N'!$F$10)=TRUE,"",'[1]Récolte_N'!$F$10)</f>
        <v>480</v>
      </c>
      <c r="O12" s="150">
        <f aca="true" t="shared" si="1" ref="O12:O19">IF(OR(N12="",N12=0),"",(P12/N12)*10)</f>
        <v>44.58333333333333</v>
      </c>
      <c r="P12" s="151">
        <f>IF(ISERROR('[1]Récolte_N'!$H$10)=TRUE,"",'[1]Récolte_N'!$H$10)</f>
        <v>2140</v>
      </c>
      <c r="Q12" s="222">
        <f>'[21]SE'!$AI168</f>
        <v>423.1</v>
      </c>
    </row>
    <row r="13" spans="1:17" ht="13.5" customHeight="1">
      <c r="A13" s="23">
        <v>7280</v>
      </c>
      <c r="B13" s="158" t="s">
        <v>31</v>
      </c>
      <c r="C13" s="150">
        <f>IF(ISERROR('[52]Récolte_N'!$F$10)=TRUE,"",'[52]Récolte_N'!$F$10)</f>
        <v>5510</v>
      </c>
      <c r="D13" s="150">
        <f t="shared" si="0"/>
        <v>44.32667876588022</v>
      </c>
      <c r="E13" s="151">
        <f>IF(ISERROR('[52]Récolte_N'!$H$10)=TRUE,"",'[52]Récolte_N'!$H$10)</f>
        <v>24424</v>
      </c>
      <c r="F13" s="151">
        <f>P13</f>
        <v>26661</v>
      </c>
      <c r="G13" s="222">
        <f>IF(ISERROR('[52]Récolte_N'!$I$10)=TRUE,"",'[52]Récolte_N'!$I$10)</f>
        <v>5500</v>
      </c>
      <c r="H13" s="222">
        <f>Q13</f>
        <v>5579.6</v>
      </c>
      <c r="I13" s="153">
        <f>IF(OR(H13=0,H13=""),"",(G13/H13)-1)</f>
        <v>-0.01426625564556605</v>
      </c>
      <c r="J13" s="154">
        <f aca="true" t="shared" si="2" ref="J13:J31">E13-G13</f>
        <v>18924</v>
      </c>
      <c r="K13" s="155">
        <f>P13-H13</f>
        <v>21081.4</v>
      </c>
      <c r="L13" s="156"/>
      <c r="M13" s="159" t="s">
        <v>31</v>
      </c>
      <c r="N13" s="150">
        <f>IF(ISERROR('[2]Récolte_N'!$F$10)=TRUE,"",'[2]Récolte_N'!$F$10)</f>
        <v>6040</v>
      </c>
      <c r="O13" s="150">
        <f t="shared" si="1"/>
        <v>44.140728476821195</v>
      </c>
      <c r="P13" s="151">
        <f>IF(ISERROR('[2]Récolte_N'!$H$10)=TRUE,"",'[2]Récolte_N'!$H$10)</f>
        <v>26661</v>
      </c>
      <c r="Q13" s="222">
        <f>'[21]SE'!$AI169</f>
        <v>5579.6</v>
      </c>
    </row>
    <row r="14" spans="1:17" ht="13.5" customHeight="1">
      <c r="A14" s="23">
        <v>17376</v>
      </c>
      <c r="B14" s="158" t="s">
        <v>9</v>
      </c>
      <c r="C14" s="150">
        <f>IF(ISERROR('[53]Récolte_N'!$F$10)=TRUE,"",'[53]Récolte_N'!$F$10)</f>
        <v>1470</v>
      </c>
      <c r="D14" s="150">
        <f t="shared" si="0"/>
        <v>46</v>
      </c>
      <c r="E14" s="151">
        <f>IF(ISERROR('[53]Récolte_N'!$H$10)=TRUE,"",'[53]Récolte_N'!$H$10)</f>
        <v>6762</v>
      </c>
      <c r="F14" s="160">
        <f>P14</f>
        <v>10279</v>
      </c>
      <c r="G14" s="222">
        <f>IF(ISERROR('[53]Récolte_N'!$I$10)=TRUE,"",'[53]Récolte_N'!$I$10)</f>
        <v>3900</v>
      </c>
      <c r="H14" s="223">
        <f>Q14</f>
        <v>5631.5</v>
      </c>
      <c r="I14" s="153">
        <f aca="true" t="shared" si="3" ref="I14:I31">IF(OR(H14=0,H14=""),"",(G14/H14)-1)</f>
        <v>-0.30746692710645473</v>
      </c>
      <c r="J14" s="154">
        <f t="shared" si="2"/>
        <v>2862</v>
      </c>
      <c r="K14" s="162">
        <f>P14-H14</f>
        <v>4647.5</v>
      </c>
      <c r="L14" s="156"/>
      <c r="M14" s="126" t="s">
        <v>9</v>
      </c>
      <c r="N14" s="150">
        <f>IF(ISERROR('[3]Récolte_N'!$F$10)=TRUE,"",'[3]Récolte_N'!$F$10)</f>
        <v>2130</v>
      </c>
      <c r="O14" s="150">
        <f t="shared" si="1"/>
        <v>48.25821596244132</v>
      </c>
      <c r="P14" s="151">
        <f>IF(ISERROR('[3]Récolte_N'!$H$10)=TRUE,"",'[3]Récolte_N'!$H$10)</f>
        <v>10279</v>
      </c>
      <c r="Q14" s="222">
        <f>'[21]SE'!$AI170</f>
        <v>5631.5</v>
      </c>
    </row>
    <row r="15" spans="1:17" ht="13.5" customHeight="1">
      <c r="A15" s="23">
        <v>26391</v>
      </c>
      <c r="B15" s="158" t="s">
        <v>28</v>
      </c>
      <c r="C15" s="150">
        <f>IF(ISERROR('[54]Récolte_N'!$F$10)=TRUE,"",'[54]Récolte_N'!$F$10)</f>
        <v>1370</v>
      </c>
      <c r="D15" s="150">
        <f t="shared" si="0"/>
        <v>53</v>
      </c>
      <c r="E15" s="151">
        <f>IF(ISERROR('[54]Récolte_N'!$H$10)=TRUE,"",'[54]Récolte_N'!$H$10)</f>
        <v>7261</v>
      </c>
      <c r="F15" s="160">
        <f aca="true" t="shared" si="4" ref="F15:F30">P15</f>
        <v>8109</v>
      </c>
      <c r="G15" s="222">
        <f>IF(ISERROR('[54]Récolte_N'!$I$10)=TRUE,"",'[54]Récolte_N'!$I$10)</f>
        <v>5500</v>
      </c>
      <c r="H15" s="223">
        <f aca="true" t="shared" si="5" ref="H15:H30">Q15</f>
        <v>4896.1</v>
      </c>
      <c r="I15" s="153">
        <f t="shared" si="3"/>
        <v>0.12334306897326441</v>
      </c>
      <c r="J15" s="154">
        <f t="shared" si="2"/>
        <v>1761</v>
      </c>
      <c r="K15" s="162">
        <f aca="true" t="shared" si="6" ref="K15:K30">P15-H15</f>
        <v>3212.8999999999996</v>
      </c>
      <c r="L15" s="156"/>
      <c r="M15" s="126" t="s">
        <v>28</v>
      </c>
      <c r="N15" s="150">
        <f>IF(ISERROR('[4]Récolte_N'!$F$10)=TRUE,"",'[4]Récolte_N'!$F$10)</f>
        <v>1530</v>
      </c>
      <c r="O15" s="150">
        <f t="shared" si="1"/>
        <v>53</v>
      </c>
      <c r="P15" s="151">
        <f>IF(ISERROR('[4]Récolte_N'!$H$10)=TRUE,"",'[4]Récolte_N'!$H$10)</f>
        <v>8109</v>
      </c>
      <c r="Q15" s="222">
        <f>'[21]SE'!$AI171</f>
        <v>4896.1</v>
      </c>
    </row>
    <row r="16" spans="1:17" ht="13.5" customHeight="1">
      <c r="A16" s="23">
        <v>19136</v>
      </c>
      <c r="B16" s="158" t="s">
        <v>10</v>
      </c>
      <c r="C16" s="150">
        <f>IF(ISERROR('[55]Récolte_N'!$F$10)=TRUE,"",'[55]Récolte_N'!$F$10)</f>
        <v>100</v>
      </c>
      <c r="D16" s="150">
        <f t="shared" si="0"/>
        <v>70</v>
      </c>
      <c r="E16" s="151">
        <f>IF(ISERROR('[55]Récolte_N'!$H$10)=TRUE,"",'[55]Récolte_N'!$H$10)</f>
        <v>700</v>
      </c>
      <c r="F16" s="160">
        <f t="shared" si="4"/>
        <v>760</v>
      </c>
      <c r="G16" s="222">
        <f>IF(ISERROR('[55]Récolte_N'!$I$10)=TRUE,"",'[55]Récolte_N'!$I$10)</f>
        <v>1000</v>
      </c>
      <c r="H16" s="223">
        <f t="shared" si="5"/>
        <v>838.7</v>
      </c>
      <c r="I16" s="153">
        <f>IF(OR(H16=0,H16=""),"",(G16/H16)-1)</f>
        <v>0.1923214498628829</v>
      </c>
      <c r="J16" s="154">
        <f t="shared" si="2"/>
        <v>-300</v>
      </c>
      <c r="K16" s="162">
        <f t="shared" si="6"/>
        <v>-78.70000000000005</v>
      </c>
      <c r="L16" s="156"/>
      <c r="M16" s="126" t="s">
        <v>10</v>
      </c>
      <c r="N16" s="150">
        <f>IF(ISERROR('[5]Récolte_N'!$F$10)=TRUE,"",'[5]Récolte_N'!$F$10)</f>
        <v>100</v>
      </c>
      <c r="O16" s="150">
        <f t="shared" si="1"/>
        <v>76</v>
      </c>
      <c r="P16" s="151">
        <f>IF(ISERROR('[5]Récolte_N'!$H$10)=TRUE,"",'[5]Récolte_N'!$H$10)</f>
        <v>760</v>
      </c>
      <c r="Q16" s="222">
        <f>'[21]SE'!$AI172</f>
        <v>838.7</v>
      </c>
    </row>
    <row r="17" spans="1:17" ht="13.5" customHeight="1">
      <c r="A17" s="23">
        <v>1790</v>
      </c>
      <c r="B17" s="158" t="s">
        <v>11</v>
      </c>
      <c r="C17" s="150">
        <f>IF(ISERROR('[56]Récolte_N'!$F$10)=TRUE,"",'[56]Récolte_N'!$F$10)</f>
        <v>600</v>
      </c>
      <c r="D17" s="150">
        <f t="shared" si="0"/>
        <v>63.33333333333333</v>
      </c>
      <c r="E17" s="151">
        <f>IF(ISERROR('[56]Récolte_N'!$H$10)=TRUE,"",'[56]Récolte_N'!$H$10)</f>
        <v>3800</v>
      </c>
      <c r="F17" s="160">
        <f t="shared" si="4"/>
        <v>3760</v>
      </c>
      <c r="G17" s="222">
        <f>IF(ISERROR('[56]Récolte_N'!$I$10)=TRUE,"",'[56]Récolte_N'!$I$10)</f>
        <v>3000</v>
      </c>
      <c r="H17" s="223">
        <f t="shared" si="5"/>
        <v>2913.2</v>
      </c>
      <c r="I17" s="153">
        <f t="shared" si="3"/>
        <v>0.029795413977756535</v>
      </c>
      <c r="J17" s="154">
        <f t="shared" si="2"/>
        <v>800</v>
      </c>
      <c r="K17" s="162">
        <f t="shared" si="6"/>
        <v>846.8000000000002</v>
      </c>
      <c r="L17" s="156"/>
      <c r="M17" s="126" t="s">
        <v>11</v>
      </c>
      <c r="N17" s="150">
        <f>IF(ISERROR('[6]Récolte_N'!$F$10)=TRUE,"",'[6]Récolte_N'!$F$10)</f>
        <v>580</v>
      </c>
      <c r="O17" s="150">
        <f t="shared" si="1"/>
        <v>64.82758620689654</v>
      </c>
      <c r="P17" s="151">
        <f>IF(ISERROR('[6]Récolte_N'!$H$10)=TRUE,"",'[6]Récolte_N'!$H$10)</f>
        <v>3760</v>
      </c>
      <c r="Q17" s="222">
        <f>'[21]SE'!$AI173</f>
        <v>2913.2</v>
      </c>
    </row>
    <row r="18" spans="1:17" ht="13.5" customHeight="1">
      <c r="A18" s="23" t="s">
        <v>13</v>
      </c>
      <c r="B18" s="158" t="s">
        <v>12</v>
      </c>
      <c r="C18" s="150">
        <f>IF(ISERROR('[57]Récolte_N'!$F$10)=TRUE,"",'[57]Récolte_N'!$F$10)</f>
        <v>3125</v>
      </c>
      <c r="D18" s="150">
        <f t="shared" si="0"/>
        <v>41.760000000000005</v>
      </c>
      <c r="E18" s="151">
        <f>IF(ISERROR('[57]Récolte_N'!$H$10)=TRUE,"",'[57]Récolte_N'!$H$10)</f>
        <v>13050</v>
      </c>
      <c r="F18" s="160">
        <f t="shared" si="4"/>
        <v>16050</v>
      </c>
      <c r="G18" s="222">
        <f>IF(ISERROR('[57]Récolte_N'!$I$10)=TRUE,"",'[57]Récolte_N'!$I$10)</f>
        <v>3500</v>
      </c>
      <c r="H18" s="223">
        <f t="shared" si="5"/>
        <v>5023</v>
      </c>
      <c r="I18" s="153">
        <f t="shared" si="3"/>
        <v>-0.3032052558232132</v>
      </c>
      <c r="J18" s="154">
        <f t="shared" si="2"/>
        <v>9550</v>
      </c>
      <c r="K18" s="162">
        <f t="shared" si="6"/>
        <v>11027</v>
      </c>
      <c r="L18" s="156"/>
      <c r="M18" s="126" t="s">
        <v>12</v>
      </c>
      <c r="N18" s="150">
        <f>IF(ISERROR('[7]Récolte_N'!$F$10)=TRUE,"",'[7]Récolte_N'!$F$10)</f>
        <v>3550</v>
      </c>
      <c r="O18" s="150">
        <f t="shared" si="1"/>
        <v>45.2112676056338</v>
      </c>
      <c r="P18" s="151">
        <f>IF(ISERROR('[7]Récolte_N'!$H$10)=TRUE,"",'[7]Récolte_N'!$H$10)</f>
        <v>16050</v>
      </c>
      <c r="Q18" s="222">
        <f>'[21]SE'!$AI174</f>
        <v>5023</v>
      </c>
    </row>
    <row r="19" spans="1:17" ht="13.5" customHeight="1">
      <c r="A19" s="23" t="s">
        <v>13</v>
      </c>
      <c r="B19" s="158" t="s">
        <v>14</v>
      </c>
      <c r="C19" s="150">
        <f>IF(ISERROR('[58]Récolte_N'!$F$10)=TRUE,"",'[58]Récolte_N'!$F$10)</f>
        <v>335</v>
      </c>
      <c r="D19" s="150">
        <f t="shared" si="0"/>
        <v>30.597014925373138</v>
      </c>
      <c r="E19" s="151">
        <f>IF(ISERROR('[58]Récolte_N'!$H$10)=TRUE,"",'[58]Récolte_N'!$H$10)</f>
        <v>1025</v>
      </c>
      <c r="F19" s="160">
        <f t="shared" si="4"/>
        <v>1230</v>
      </c>
      <c r="G19" s="222">
        <f>IF(ISERROR('[58]Récolte_N'!$I$10)=TRUE,"",'[58]Récolte_N'!$I$10)</f>
        <v>350</v>
      </c>
      <c r="H19" s="223">
        <f t="shared" si="5"/>
        <v>533.4</v>
      </c>
      <c r="I19" s="153">
        <f>IF(OR(H19=0,H19=""),"",(G19/H19)-1)</f>
        <v>-0.3438320209973753</v>
      </c>
      <c r="J19" s="154">
        <f t="shared" si="2"/>
        <v>675</v>
      </c>
      <c r="K19" s="162">
        <f t="shared" si="6"/>
        <v>696.6</v>
      </c>
      <c r="L19" s="156"/>
      <c r="M19" s="126" t="s">
        <v>14</v>
      </c>
      <c r="N19" s="150">
        <f>IF(ISERROR('[8]Récolte_N'!$F$10)=TRUE,"",'[8]Récolte_N'!$F$10)</f>
        <v>410</v>
      </c>
      <c r="O19" s="150">
        <f t="shared" si="1"/>
        <v>30</v>
      </c>
      <c r="P19" s="151">
        <f>IF(ISERROR('[8]Récolte_N'!$H$10)=TRUE,"",'[8]Récolte_N'!$H$10)</f>
        <v>1230</v>
      </c>
      <c r="Q19" s="222">
        <f>'[21]SE'!$AI175</f>
        <v>533.4</v>
      </c>
    </row>
    <row r="20" spans="1:17" ht="13.5" customHeight="1">
      <c r="A20" s="23" t="s">
        <v>13</v>
      </c>
      <c r="B20" s="158" t="s">
        <v>27</v>
      </c>
      <c r="C20" s="150">
        <f>IF(ISERROR('[59]Récolte_N'!$F$10)=TRUE,"",'[59]Récolte_N'!$F$10)</f>
        <v>280</v>
      </c>
      <c r="D20" s="150">
        <f>IF(OR(C20="",C20=0),"",(E20/C20)*10)</f>
        <v>45.357142857142854</v>
      </c>
      <c r="E20" s="151">
        <f>IF(ISERROR('[59]Récolte_N'!$H$10)=TRUE,"",'[59]Récolte_N'!$H$10)</f>
        <v>1270</v>
      </c>
      <c r="F20" s="160">
        <f t="shared" si="4"/>
        <v>1080</v>
      </c>
      <c r="G20" s="222">
        <f>IF(ISERROR('[59]Récolte_N'!$I$10)=TRUE,"",'[59]Récolte_N'!$I$10)</f>
        <v>1205</v>
      </c>
      <c r="H20" s="223">
        <f t="shared" si="5"/>
        <v>844.6</v>
      </c>
      <c r="I20" s="153">
        <f>IF(OR(H20=0,H20=""),"",(G20/H20)-1)</f>
        <v>0.426710869050438</v>
      </c>
      <c r="J20" s="154">
        <f t="shared" si="2"/>
        <v>65</v>
      </c>
      <c r="K20" s="162">
        <f t="shared" si="6"/>
        <v>235.39999999999998</v>
      </c>
      <c r="L20" s="156"/>
      <c r="M20" s="126" t="s">
        <v>27</v>
      </c>
      <c r="N20" s="150">
        <f>IF(ISERROR('[9]Récolte_N'!$F$10)=TRUE,"",'[9]Récolte_N'!$F$10)</f>
        <v>240</v>
      </c>
      <c r="O20" s="150">
        <f>IF(OR(N20="",N20=0),"",(P20/N20)*10)</f>
        <v>45</v>
      </c>
      <c r="P20" s="151">
        <f>IF(ISERROR('[9]Récolte_N'!$H$10)=TRUE,"",'[9]Récolte_N'!$H$10)</f>
        <v>1080</v>
      </c>
      <c r="Q20" s="222">
        <f>'[21]SE'!$AI176</f>
        <v>844.6</v>
      </c>
    </row>
    <row r="21" spans="1:17" ht="13.5" customHeight="1">
      <c r="A21" s="23" t="s">
        <v>13</v>
      </c>
      <c r="B21" s="158" t="s">
        <v>15</v>
      </c>
      <c r="C21" s="150">
        <f>IF(ISERROR('[60]Récolte_N'!$F$10)=TRUE,"",'[60]Récolte_N'!$F$10)</f>
        <v>430</v>
      </c>
      <c r="D21" s="150">
        <f>IF(OR(C21="",C21=0),"",(E21/C21)*10)</f>
        <v>44.18604651162791</v>
      </c>
      <c r="E21" s="151">
        <f>IF(ISERROR('[60]Récolte_N'!$H$10)=TRUE,"",'[60]Récolte_N'!$H$10)</f>
        <v>1900</v>
      </c>
      <c r="F21" s="160">
        <f t="shared" si="4"/>
        <v>4250</v>
      </c>
      <c r="G21" s="222">
        <f>IF(ISERROR('[60]Récolte_N'!$I$10)=TRUE,"",'[60]Récolte_N'!$I$10)</f>
        <v>1000</v>
      </c>
      <c r="H21" s="223">
        <f t="shared" si="5"/>
        <v>1089.4</v>
      </c>
      <c r="I21" s="153">
        <f t="shared" si="3"/>
        <v>-0.08206352120433269</v>
      </c>
      <c r="J21" s="154">
        <f t="shared" si="2"/>
        <v>900</v>
      </c>
      <c r="K21" s="162">
        <f t="shared" si="6"/>
        <v>3160.6</v>
      </c>
      <c r="L21" s="156"/>
      <c r="M21" s="126" t="s">
        <v>15</v>
      </c>
      <c r="N21" s="150">
        <f>IF(ISERROR('[10]Récolte_N'!$F$10)=TRUE,"",'[10]Récolte_N'!$F$10)</f>
        <v>850</v>
      </c>
      <c r="O21" s="150">
        <f>IF(OR(N21="",N21=0),"",(P21/N21)*10)</f>
        <v>50</v>
      </c>
      <c r="P21" s="151">
        <f>IF(ISERROR('[10]Récolte_N'!$H$10)=TRUE,"",'[10]Récolte_N'!$H$10)</f>
        <v>4250</v>
      </c>
      <c r="Q21" s="222">
        <f>'[21]SE'!$AI177</f>
        <v>1089.4</v>
      </c>
    </row>
    <row r="22" spans="1:17" ht="13.5" customHeight="1">
      <c r="A22" s="23" t="s">
        <v>13</v>
      </c>
      <c r="B22" s="158" t="s">
        <v>29</v>
      </c>
      <c r="C22" s="150">
        <f>IF(ISERROR('[61]Récolte_N'!$F$10)=TRUE,"",'[61]Récolte_N'!$F$10)</f>
        <v>180</v>
      </c>
      <c r="D22" s="150">
        <f>IF(OR(C22="",C22=0),"",(E22/C22)*10)</f>
        <v>44.44444444444444</v>
      </c>
      <c r="E22" s="151">
        <f>IF(ISERROR('[61]Récolte_N'!$H$10)=TRUE,"",'[61]Récolte_N'!$H$10)</f>
        <v>800</v>
      </c>
      <c r="F22" s="160">
        <f t="shared" si="4"/>
        <v>1035</v>
      </c>
      <c r="G22" s="222">
        <f>IF(ISERROR('[61]Récolte_N'!$I$10)=TRUE,"",'[61]Récolte_N'!$I$10)</f>
        <v>300</v>
      </c>
      <c r="H22" s="223">
        <f t="shared" si="5"/>
        <v>596</v>
      </c>
      <c r="I22" s="153">
        <f t="shared" si="3"/>
        <v>-0.49664429530201337</v>
      </c>
      <c r="J22" s="154">
        <f t="shared" si="2"/>
        <v>500</v>
      </c>
      <c r="K22" s="162">
        <f t="shared" si="6"/>
        <v>439</v>
      </c>
      <c r="L22" s="156"/>
      <c r="M22" s="126" t="s">
        <v>29</v>
      </c>
      <c r="N22" s="150">
        <f>IF(ISERROR('[11]Récolte_N'!$F$10)=TRUE,"",'[11]Récolte_N'!$F$10)</f>
        <v>230</v>
      </c>
      <c r="O22" s="150">
        <f>IF(OR(N22="",N22=0),"",(P22/N22)*10)</f>
        <v>45</v>
      </c>
      <c r="P22" s="151">
        <f>IF(ISERROR('[11]Récolte_N'!$H$10)=TRUE,"",'[11]Récolte_N'!$H$10)</f>
        <v>1035</v>
      </c>
      <c r="Q22" s="222">
        <f>'[21]SE'!$AI178</f>
        <v>596</v>
      </c>
    </row>
    <row r="23" spans="1:17" ht="13.5" customHeight="1">
      <c r="A23" s="23" t="s">
        <v>13</v>
      </c>
      <c r="B23" s="158" t="s">
        <v>16</v>
      </c>
      <c r="C23" s="150">
        <f>IF(ISERROR('[62]Récolte_N'!$F$10)=TRUE,"",'[62]Récolte_N'!$F$10)</f>
        <v>300</v>
      </c>
      <c r="D23" s="150">
        <f t="shared" si="0"/>
        <v>45.68333333333334</v>
      </c>
      <c r="E23" s="151">
        <f>IF(ISERROR('[62]Récolte_N'!$H$10)=TRUE,"",'[62]Récolte_N'!$H$10)</f>
        <v>1370.5</v>
      </c>
      <c r="F23" s="160">
        <f t="shared" si="4"/>
        <v>958.4</v>
      </c>
      <c r="G23" s="222">
        <f>IF(ISERROR('[62]Récolte_N'!$I$10)=TRUE,"",'[62]Récolte_N'!$I$10)</f>
        <v>812</v>
      </c>
      <c r="H23" s="223">
        <f t="shared" si="5"/>
        <v>250</v>
      </c>
      <c r="I23" s="153">
        <f t="shared" si="3"/>
        <v>2.248</v>
      </c>
      <c r="J23" s="154">
        <f t="shared" si="2"/>
        <v>558.5</v>
      </c>
      <c r="K23" s="162">
        <f t="shared" si="6"/>
        <v>708.4</v>
      </c>
      <c r="L23" s="156"/>
      <c r="M23" s="126" t="s">
        <v>16</v>
      </c>
      <c r="N23" s="150">
        <f>IF(ISERROR('[12]Récolte_N'!$F$10)=TRUE,"",'[12]Récolte_N'!$F$10)</f>
        <v>219</v>
      </c>
      <c r="O23" s="150">
        <f aca="true" t="shared" si="7" ref="O23:O31">IF(OR(N23="",N23=0),"",(P23/N23)*10)</f>
        <v>43.762557077625566</v>
      </c>
      <c r="P23" s="151">
        <f>IF(ISERROR('[12]Récolte_N'!$H$10)=TRUE,"",'[12]Récolte_N'!$H$10)</f>
        <v>958.4</v>
      </c>
      <c r="Q23" s="222">
        <f>'[21]SE'!$AI179</f>
        <v>250</v>
      </c>
    </row>
    <row r="24" spans="1:17" ht="13.5" customHeight="1">
      <c r="A24" s="23" t="s">
        <v>13</v>
      </c>
      <c r="B24" s="158" t="s">
        <v>17</v>
      </c>
      <c r="C24" s="150">
        <f>IF(ISERROR('[63]Récolte_N'!$F$10)=TRUE,"",'[63]Récolte_N'!$F$10)</f>
        <v>1175</v>
      </c>
      <c r="D24" s="150">
        <f t="shared" si="0"/>
        <v>55.319148936170215</v>
      </c>
      <c r="E24" s="151">
        <f>IF(ISERROR('[63]Récolte_N'!$H$10)=TRUE,"",'[63]Récolte_N'!$H$10)</f>
        <v>6500</v>
      </c>
      <c r="F24" s="160">
        <f t="shared" si="4"/>
        <v>4150</v>
      </c>
      <c r="G24" s="222">
        <f>IF(ISERROR('[63]Récolte_N'!$I$10)=TRUE,"",'[63]Récolte_N'!$I$10)</f>
        <v>4100</v>
      </c>
      <c r="H24" s="223">
        <f t="shared" si="5"/>
        <v>2890</v>
      </c>
      <c r="I24" s="153">
        <f t="shared" si="3"/>
        <v>0.4186851211072664</v>
      </c>
      <c r="J24" s="154">
        <f t="shared" si="2"/>
        <v>2400</v>
      </c>
      <c r="K24" s="162">
        <f t="shared" si="6"/>
        <v>1260</v>
      </c>
      <c r="L24" s="156"/>
      <c r="M24" s="126" t="s">
        <v>17</v>
      </c>
      <c r="N24" s="150">
        <f>IF(ISERROR('[13]Récolte_N'!$F$10)=TRUE,"",'[13]Récolte_N'!$F$10)</f>
        <v>765</v>
      </c>
      <c r="O24" s="150">
        <f t="shared" si="7"/>
        <v>54.2483660130719</v>
      </c>
      <c r="P24" s="151">
        <f>IF(ISERROR('[13]Récolte_N'!$H$10)=TRUE,"",'[13]Récolte_N'!$H$10)</f>
        <v>4150</v>
      </c>
      <c r="Q24" s="222">
        <f>'[21]SE'!$AI180</f>
        <v>2890</v>
      </c>
    </row>
    <row r="25" spans="1:17" ht="13.5" customHeight="1">
      <c r="A25" s="23" t="s">
        <v>13</v>
      </c>
      <c r="B25" s="158" t="s">
        <v>18</v>
      </c>
      <c r="C25" s="150">
        <f>IF(ISERROR('[64]Récolte_N'!$F$10)=TRUE,"",'[64]Récolte_N'!$F$10)</f>
        <v>6800</v>
      </c>
      <c r="D25" s="150">
        <f t="shared" si="0"/>
        <v>58.82352941176471</v>
      </c>
      <c r="E25" s="151">
        <f>IF(ISERROR('[64]Récolte_N'!$H$10)=TRUE,"",'[64]Récolte_N'!$H$10)</f>
        <v>40000</v>
      </c>
      <c r="F25" s="160">
        <f t="shared" si="4"/>
        <v>45000</v>
      </c>
      <c r="G25" s="222">
        <f>IF(ISERROR('[64]Récolte_N'!$I$10)=TRUE,"",'[64]Récolte_N'!$I$10)</f>
        <v>24000</v>
      </c>
      <c r="H25" s="223">
        <f t="shared" si="5"/>
        <v>24438</v>
      </c>
      <c r="I25" s="153">
        <f t="shared" si="3"/>
        <v>-0.017922906948195427</v>
      </c>
      <c r="J25" s="154">
        <f t="shared" si="2"/>
        <v>16000</v>
      </c>
      <c r="K25" s="162">
        <f t="shared" si="6"/>
        <v>20562</v>
      </c>
      <c r="L25" s="156"/>
      <c r="M25" s="126" t="s">
        <v>18</v>
      </c>
      <c r="N25" s="150">
        <f>IF(ISERROR('[14]Récolte_N'!$F$10)=TRUE,"",'[14]Récolte_N'!$F$10)</f>
        <v>7700</v>
      </c>
      <c r="O25" s="150">
        <f t="shared" si="7"/>
        <v>58.44155844155844</v>
      </c>
      <c r="P25" s="151">
        <f>IF(ISERROR('[14]Récolte_N'!$H$10)=TRUE,"",'[14]Récolte_N'!$H$10)</f>
        <v>45000</v>
      </c>
      <c r="Q25" s="222">
        <f>'[21]SE'!$AI181</f>
        <v>24438</v>
      </c>
    </row>
    <row r="26" spans="1:17" ht="13.5" customHeight="1">
      <c r="A26" s="23" t="s">
        <v>13</v>
      </c>
      <c r="B26" s="158" t="s">
        <v>19</v>
      </c>
      <c r="C26" s="150">
        <f>IF(ISERROR('[65]Récolte_N'!$F$10)=TRUE,"",'[65]Récolte_N'!$F$10)</f>
        <v>360</v>
      </c>
      <c r="D26" s="150">
        <f t="shared" si="0"/>
        <v>65</v>
      </c>
      <c r="E26" s="151">
        <f>IF(ISERROR('[65]Récolte_N'!$H$10)=TRUE,"",'[65]Récolte_N'!$H$10)</f>
        <v>2340</v>
      </c>
      <c r="F26" s="160">
        <f t="shared" si="4"/>
        <v>2470</v>
      </c>
      <c r="G26" s="222">
        <f>IF(ISERROR('[65]Récolte_N'!$I$10)=TRUE,"",'[65]Récolte_N'!$I$10)</f>
        <v>2000</v>
      </c>
      <c r="H26" s="223">
        <f t="shared" si="5"/>
        <v>1682.4</v>
      </c>
      <c r="I26" s="153">
        <f t="shared" si="3"/>
        <v>0.18877793628150252</v>
      </c>
      <c r="J26" s="154">
        <f t="shared" si="2"/>
        <v>340</v>
      </c>
      <c r="K26" s="162">
        <f t="shared" si="6"/>
        <v>787.5999999999999</v>
      </c>
      <c r="L26" s="156"/>
      <c r="M26" s="126" t="s">
        <v>19</v>
      </c>
      <c r="N26" s="150">
        <f>IF(ISERROR('[15]Récolte_N'!$F$10)=TRUE,"",'[15]Récolte_N'!$F$10)</f>
        <v>380</v>
      </c>
      <c r="O26" s="150">
        <f t="shared" si="7"/>
        <v>65</v>
      </c>
      <c r="P26" s="151">
        <f>IF(ISERROR('[15]Récolte_N'!$H$10)=TRUE,"",'[15]Récolte_N'!$H$10)</f>
        <v>2470</v>
      </c>
      <c r="Q26" s="222">
        <f>'[21]SE'!$AI182</f>
        <v>1682.4</v>
      </c>
    </row>
    <row r="27" spans="1:17" ht="13.5" customHeight="1">
      <c r="A27" s="23" t="s">
        <v>13</v>
      </c>
      <c r="B27" s="158" t="s">
        <v>20</v>
      </c>
      <c r="C27" s="150">
        <f>IF(ISERROR('[66]Récolte_N'!$F$10)=TRUE,"",'[66]Récolte_N'!$F$10)</f>
        <v>655</v>
      </c>
      <c r="D27" s="150">
        <f t="shared" si="0"/>
        <v>50</v>
      </c>
      <c r="E27" s="151">
        <f>IF(ISERROR('[66]Récolte_N'!$H$10)=TRUE,"",'[66]Récolte_N'!$H$10)</f>
        <v>3275</v>
      </c>
      <c r="F27" s="160">
        <f t="shared" si="4"/>
        <v>3507</v>
      </c>
      <c r="G27" s="222">
        <f>IF(ISERROR('[66]Récolte_N'!$I$10)=TRUE,"",'[66]Récolte_N'!$I$10)</f>
        <v>1250</v>
      </c>
      <c r="H27" s="223">
        <f t="shared" si="5"/>
        <v>976.1</v>
      </c>
      <c r="I27" s="153">
        <f t="shared" si="3"/>
        <v>0.2806064952361438</v>
      </c>
      <c r="J27" s="154">
        <f t="shared" si="2"/>
        <v>2025</v>
      </c>
      <c r="K27" s="162">
        <f t="shared" si="6"/>
        <v>2530.9</v>
      </c>
      <c r="L27" s="156"/>
      <c r="M27" s="126" t="s">
        <v>20</v>
      </c>
      <c r="N27" s="150">
        <f>IF(ISERROR('[16]Récolte_N'!$F$10)=TRUE,"",'[16]Récolte_N'!$F$10)</f>
        <v>625</v>
      </c>
      <c r="O27" s="150">
        <f t="shared" si="7"/>
        <v>56.112</v>
      </c>
      <c r="P27" s="151">
        <f>IF(ISERROR('[16]Récolte_N'!$H$10)=TRUE,"",'[16]Récolte_N'!$H$10)</f>
        <v>3507</v>
      </c>
      <c r="Q27" s="222">
        <f>'[21]SE'!$AI183</f>
        <v>976.1</v>
      </c>
    </row>
    <row r="28" spans="1:17" ht="13.5" customHeight="1">
      <c r="A28" s="23" t="s">
        <v>13</v>
      </c>
      <c r="B28" s="158" t="s">
        <v>21</v>
      </c>
      <c r="C28" s="150">
        <f>IF(ISERROR('[67]Récolte_N'!$F$10)=TRUE,"",'[67]Récolte_N'!$F$10)</f>
        <v>62</v>
      </c>
      <c r="D28" s="150">
        <f t="shared" si="0"/>
        <v>70</v>
      </c>
      <c r="E28" s="151">
        <f>IF(ISERROR('[67]Récolte_N'!$H$10)=TRUE,"",'[67]Récolte_N'!$H$10)</f>
        <v>434</v>
      </c>
      <c r="F28" s="160">
        <f t="shared" si="4"/>
        <v>425</v>
      </c>
      <c r="G28" s="222">
        <f>IF(ISERROR('[67]Récolte_N'!$I$10)=TRUE,"",'[67]Récolte_N'!$I$10)</f>
        <v>430</v>
      </c>
      <c r="H28" s="223">
        <f t="shared" si="5"/>
        <v>349.5</v>
      </c>
      <c r="I28" s="153">
        <f t="shared" si="3"/>
        <v>0.23032904148783984</v>
      </c>
      <c r="J28" s="154">
        <f t="shared" si="2"/>
        <v>4</v>
      </c>
      <c r="K28" s="162">
        <f t="shared" si="6"/>
        <v>75.5</v>
      </c>
      <c r="L28" s="156"/>
      <c r="M28" s="126" t="s">
        <v>21</v>
      </c>
      <c r="N28" s="150">
        <f>IF(ISERROR('[17]Récolte_N'!$F$10)=TRUE,"",'[17]Récolte_N'!$F$10)</f>
        <v>85</v>
      </c>
      <c r="O28" s="150">
        <f t="shared" si="7"/>
        <v>50</v>
      </c>
      <c r="P28" s="151">
        <f>IF(ISERROR('[17]Récolte_N'!$H$10)=TRUE,"",'[17]Récolte_N'!$H$10)</f>
        <v>425</v>
      </c>
      <c r="Q28" s="222">
        <f>'[21]SE'!$AI184</f>
        <v>349.5</v>
      </c>
    </row>
    <row r="29" spans="2:17" ht="12.75">
      <c r="B29" s="158" t="s">
        <v>30</v>
      </c>
      <c r="C29" s="150">
        <f>IF(ISERROR('[68]Récolte_N'!$F$10)=TRUE,"",'[68]Récolte_N'!$F$10)</f>
        <v>265</v>
      </c>
      <c r="D29" s="150">
        <f t="shared" si="0"/>
        <v>56.22641509433962</v>
      </c>
      <c r="E29" s="151">
        <f>IF(ISERROR('[68]Récolte_N'!$H$10)=TRUE,"",'[68]Récolte_N'!$H$10)</f>
        <v>1490</v>
      </c>
      <c r="F29" s="160">
        <f t="shared" si="4"/>
        <v>1525</v>
      </c>
      <c r="G29" s="222">
        <f>IF(ISERROR('[68]Récolte_N'!$I$10)=TRUE,"",'[68]Récolte_N'!$I$10)</f>
        <v>945</v>
      </c>
      <c r="H29" s="223">
        <f t="shared" si="5"/>
        <v>588.6</v>
      </c>
      <c r="I29" s="153">
        <f>IF(OR(H29=0,H29=""),"",(G29/H29)-1)</f>
        <v>0.6055045871559632</v>
      </c>
      <c r="J29" s="154">
        <f t="shared" si="2"/>
        <v>545</v>
      </c>
      <c r="K29" s="162">
        <f t="shared" si="6"/>
        <v>936.4</v>
      </c>
      <c r="M29" s="126" t="s">
        <v>30</v>
      </c>
      <c r="N29" s="150">
        <f>IF(ISERROR('[18]Récolte_N'!$F$10)=TRUE,"",'[18]Récolte_N'!$F$10)</f>
        <v>300</v>
      </c>
      <c r="O29" s="150">
        <f t="shared" si="7"/>
        <v>50.83333333333333</v>
      </c>
      <c r="P29" s="151">
        <f>IF(ISERROR('[18]Récolte_N'!$H$10)=TRUE,"",'[18]Récolte_N'!$H$10)</f>
        <v>1525</v>
      </c>
      <c r="Q29" s="222">
        <f>'[21]SE'!$AI185</f>
        <v>588.6</v>
      </c>
    </row>
    <row r="30" spans="2:17" ht="12.75">
      <c r="B30" s="158" t="s">
        <v>22</v>
      </c>
      <c r="C30" s="150">
        <f>IF(ISERROR('[69]Récolte_N'!$F$10)=TRUE,"",'[69]Récolte_N'!$F$10)</f>
        <v>1155</v>
      </c>
      <c r="D30" s="150">
        <f t="shared" si="0"/>
        <v>38.26839826839827</v>
      </c>
      <c r="E30" s="151">
        <f>IF(ISERROR('[69]Récolte_N'!$H$10)=TRUE,"",'[69]Récolte_N'!$H$10)</f>
        <v>4420</v>
      </c>
      <c r="F30" s="160">
        <f t="shared" si="4"/>
        <v>5348</v>
      </c>
      <c r="G30" s="222">
        <f>IF(ISERROR('[69]Récolte_N'!$I$10)=TRUE,"",'[69]Récolte_N'!$I$10)</f>
        <v>2000</v>
      </c>
      <c r="H30" s="223">
        <f t="shared" si="5"/>
        <v>1382.8</v>
      </c>
      <c r="I30" s="153">
        <f t="shared" si="3"/>
        <v>0.4463407578825571</v>
      </c>
      <c r="J30" s="154">
        <f t="shared" si="2"/>
        <v>2420</v>
      </c>
      <c r="K30" s="162">
        <f t="shared" si="6"/>
        <v>3965.2</v>
      </c>
      <c r="L30" s="29"/>
      <c r="M30" s="126" t="s">
        <v>22</v>
      </c>
      <c r="N30" s="150">
        <f>IF(ISERROR('[19]Récolte_N'!$F$10)=TRUE,"",'[19]Récolte_N'!$F$10)</f>
        <v>1387</v>
      </c>
      <c r="O30" s="150">
        <f t="shared" si="7"/>
        <v>38.55803893294881</v>
      </c>
      <c r="P30" s="151">
        <f>IF(ISERROR('[19]Récolte_N'!$H$10)=TRUE,"",'[19]Récolte_N'!$H$10)</f>
        <v>5348</v>
      </c>
      <c r="Q30" s="222">
        <f>'[21]SE'!$AI186</f>
        <v>1382.8</v>
      </c>
    </row>
    <row r="31" spans="2:17" ht="12.75">
      <c r="B31" s="158" t="s">
        <v>23</v>
      </c>
      <c r="C31" s="150">
        <f>IF(ISERROR('[70]Récolte_N'!$F$10)=TRUE,"",'[70]Récolte_N'!$F$10)</f>
        <v>1600</v>
      </c>
      <c r="D31" s="150">
        <f t="shared" si="0"/>
        <v>34</v>
      </c>
      <c r="E31" s="151">
        <f>IF(ISERROR('[70]Récolte_N'!$H$10)=TRUE,"",'[70]Récolte_N'!$H$10)</f>
        <v>5440</v>
      </c>
      <c r="F31" s="151">
        <f>P31</f>
        <v>6572</v>
      </c>
      <c r="G31" s="222">
        <f>IF(ISERROR('[70]Récolte_N'!$I$10)=TRUE,"",'[70]Récolte_N'!$I$10)</f>
        <v>450</v>
      </c>
      <c r="H31" s="222">
        <f>Q31</f>
        <v>421.8</v>
      </c>
      <c r="I31" s="153">
        <f t="shared" si="3"/>
        <v>0.06685633001422464</v>
      </c>
      <c r="J31" s="154">
        <f t="shared" si="2"/>
        <v>4990</v>
      </c>
      <c r="K31" s="155">
        <f>P31-H31</f>
        <v>6150.2</v>
      </c>
      <c r="M31" s="126" t="s">
        <v>23</v>
      </c>
      <c r="N31" s="150">
        <f>IF(ISERROR('[20]Récolte_N'!$F$10)=TRUE,"",'[20]Récolte_N'!$F$10)</f>
        <v>1900</v>
      </c>
      <c r="O31" s="150">
        <f t="shared" si="7"/>
        <v>34.589473684210525</v>
      </c>
      <c r="P31" s="151">
        <f>IF(ISERROR('[20]Récolte_N'!$H$10)=TRUE,"",'[20]Récolte_N'!$H$10)</f>
        <v>6572</v>
      </c>
      <c r="Q31" s="222">
        <f>'[21]SE'!$AI187</f>
        <v>421.8</v>
      </c>
    </row>
    <row r="32" spans="2:17" ht="12.75">
      <c r="B32" s="118"/>
      <c r="C32" s="164"/>
      <c r="D32" s="164"/>
      <c r="E32" s="54"/>
      <c r="F32" s="165"/>
      <c r="G32" s="166"/>
      <c r="H32" s="60"/>
      <c r="I32" s="167"/>
      <c r="J32" s="168"/>
      <c r="K32" s="169"/>
      <c r="M32" s="126"/>
      <c r="N32" s="170"/>
      <c r="O32" s="170"/>
      <c r="P32" s="170"/>
      <c r="Q32" s="224"/>
    </row>
    <row r="33" spans="2:17" ht="15.75" thickBot="1">
      <c r="B33" s="171" t="s">
        <v>24</v>
      </c>
      <c r="C33" s="172">
        <f>IF(SUM(C12:C31)=0,"",SUM(C12:C31))</f>
        <v>26122</v>
      </c>
      <c r="D33" s="172">
        <f>IF(OR(C33="",C33=0),"",(E33/C33)*10)</f>
        <v>48.938251282443915</v>
      </c>
      <c r="E33" s="172">
        <f>IF(SUM(E12:E31)=0,"",SUM(E12:E31))</f>
        <v>127836.5</v>
      </c>
      <c r="F33" s="173">
        <f>IF(SUM(F12:F31)=0,"",SUM(F12:F31))</f>
        <v>145309.4</v>
      </c>
      <c r="G33" s="174">
        <f>IF(SUM(G12:G31)=0,"",SUM(G12:G31))</f>
        <v>61487</v>
      </c>
      <c r="H33" s="175">
        <f>IF(SUM(H12:H31)=0,"",SUM(H12:H31))</f>
        <v>61347.80000000001</v>
      </c>
      <c r="I33" s="176">
        <f>IF(OR(G33=0,G33=""),"",(G33/H33)-1)</f>
        <v>0.002269030022266305</v>
      </c>
      <c r="J33" s="177">
        <f>SUM(J12:J31)</f>
        <v>66349.5</v>
      </c>
      <c r="K33" s="178">
        <f>SUM(K12:K31)</f>
        <v>83961.59999999999</v>
      </c>
      <c r="M33" s="179" t="s">
        <v>24</v>
      </c>
      <c r="N33" s="180">
        <f>IF(SUM(N12:N31)=0,"",SUM(N12:N31))</f>
        <v>29501</v>
      </c>
      <c r="O33" s="180">
        <f>IF(OR(N33="",N33=0),"",(P33/N33)*10)</f>
        <v>49.25575404223586</v>
      </c>
      <c r="P33" s="177">
        <f>IF(SUM(P12:P31)=0,"",SUM(P12:P31))</f>
        <v>145309.4</v>
      </c>
      <c r="Q33" s="181">
        <f>IF(SUM(Q12:Q31)=0,"",SUM(Q12:Q31))</f>
        <v>61347.80000000001</v>
      </c>
    </row>
    <row r="34" spans="2:10" ht="12.75" thickTop="1">
      <c r="B34" s="182"/>
      <c r="C34" s="183"/>
      <c r="D34" s="183"/>
      <c r="E34" s="183"/>
      <c r="F34" s="183"/>
      <c r="G34" s="183"/>
      <c r="H34" s="185"/>
      <c r="I34" s="186"/>
      <c r="J34" s="187"/>
    </row>
    <row r="35" spans="2:10" ht="12">
      <c r="B35" s="188" t="s">
        <v>45</v>
      </c>
      <c r="C35" s="189">
        <f>N33</f>
        <v>29501</v>
      </c>
      <c r="D35" s="189">
        <f>(E35/C35)*10</f>
        <v>49.25575404223586</v>
      </c>
      <c r="E35" s="189">
        <f>P33</f>
        <v>145309.4</v>
      </c>
      <c r="G35" s="189">
        <f>Q33</f>
        <v>61347.80000000001</v>
      </c>
      <c r="H35" s="185"/>
      <c r="I35" s="186"/>
      <c r="J35" s="187"/>
    </row>
    <row r="36" spans="2:10" ht="12">
      <c r="B36" s="188" t="s">
        <v>46</v>
      </c>
      <c r="C36" s="190"/>
      <c r="D36" s="191"/>
      <c r="E36" s="190"/>
      <c r="G36" s="190"/>
      <c r="H36" s="185"/>
      <c r="I36" s="186"/>
      <c r="J36" s="187"/>
    </row>
    <row r="37" spans="2:10" ht="12">
      <c r="B37" s="188" t="s">
        <v>25</v>
      </c>
      <c r="C37" s="192">
        <f>IF(OR(C33="",C33=0),"",(C33/C35)-1)</f>
        <v>-0.11453849022067053</v>
      </c>
      <c r="D37" s="192">
        <f>IF(OR(D33="",D33=0),"",(D33/D35)-1)</f>
        <v>-0.006446003435856218</v>
      </c>
      <c r="E37" s="192">
        <f>IF(OR(E33="",E33=0),"",(E33/E35)-1)</f>
        <v>-0.12024617815502636</v>
      </c>
      <c r="G37" s="192">
        <f>IF(OR(G33="",G33=0),"",(G33/G35)-1)</f>
        <v>0.002269030022266305</v>
      </c>
      <c r="H37" s="185"/>
      <c r="I37" s="186"/>
      <c r="J37" s="187"/>
    </row>
    <row r="38" ht="11.25" thickBot="1"/>
    <row r="39" spans="2:8" ht="12.75">
      <c r="B39" s="193" t="s">
        <v>0</v>
      </c>
      <c r="C39" s="194" t="s">
        <v>50</v>
      </c>
      <c r="D39" s="195" t="s">
        <v>50</v>
      </c>
      <c r="E39" s="196" t="s">
        <v>50</v>
      </c>
      <c r="F39" s="196" t="s">
        <v>50</v>
      </c>
      <c r="G39" s="197" t="s">
        <v>86</v>
      </c>
      <c r="H39" s="198" t="s">
        <v>87</v>
      </c>
    </row>
    <row r="40" spans="2:8" ht="12">
      <c r="B40" s="118"/>
      <c r="C40" s="199" t="s">
        <v>88</v>
      </c>
      <c r="D40" s="200" t="s">
        <v>88</v>
      </c>
      <c r="E40" s="201" t="s">
        <v>88</v>
      </c>
      <c r="F40" s="201" t="s">
        <v>88</v>
      </c>
      <c r="G40" s="202" t="s">
        <v>89</v>
      </c>
      <c r="H40" s="203" t="s">
        <v>90</v>
      </c>
    </row>
    <row r="41" spans="2:8" ht="12.75">
      <c r="B41" s="118"/>
      <c r="C41" s="204" t="s">
        <v>108</v>
      </c>
      <c r="D41" s="205" t="s">
        <v>109</v>
      </c>
      <c r="E41" s="206" t="s">
        <v>108</v>
      </c>
      <c r="F41" s="206" t="s">
        <v>109</v>
      </c>
      <c r="G41" s="202" t="s">
        <v>91</v>
      </c>
      <c r="H41" s="203" t="s">
        <v>77</v>
      </c>
    </row>
    <row r="42" spans="2:8" ht="12">
      <c r="B42" s="118"/>
      <c r="C42" s="207" t="s">
        <v>92</v>
      </c>
      <c r="D42" s="208" t="s">
        <v>92</v>
      </c>
      <c r="E42" s="209" t="s">
        <v>58</v>
      </c>
      <c r="F42" s="209" t="s">
        <v>58</v>
      </c>
      <c r="G42" s="210" t="s">
        <v>88</v>
      </c>
      <c r="H42" s="211"/>
    </row>
    <row r="43" spans="2:8" ht="12">
      <c r="B43" s="149" t="s">
        <v>8</v>
      </c>
      <c r="C43" s="81">
        <f>'[22]SE'!$AI168</f>
        <v>209.9</v>
      </c>
      <c r="D43" s="53">
        <f>'[21]SE'!$AE168</f>
        <v>418.8</v>
      </c>
      <c r="E43" s="212">
        <f>IF(OR(G12="",G12=0),"",C43/G12)</f>
        <v>0.8567346938775511</v>
      </c>
      <c r="F43" s="71">
        <f>IF(OR(H12="",H12=0),"",D43/H12)</f>
        <v>0.9898369179862916</v>
      </c>
      <c r="G43" s="213">
        <f>IF(OR(E43="",E43=0),"",(E43-F43)*100)</f>
        <v>-13.31022241087405</v>
      </c>
      <c r="H43" s="185">
        <f>IF(E12="","",(G12/E12))</f>
        <v>0.15555555555555556</v>
      </c>
    </row>
    <row r="44" spans="2:8" ht="12">
      <c r="B44" s="158" t="s">
        <v>31</v>
      </c>
      <c r="C44" s="53">
        <f>'[22]SE'!$AI169</f>
        <v>5408.5</v>
      </c>
      <c r="D44" s="53">
        <f>'[21]SE'!$AE169</f>
        <v>5145</v>
      </c>
      <c r="E44" s="71">
        <f>IF(OR(G13="",G13=0),"",C44/G13)</f>
        <v>0.9833636363636363</v>
      </c>
      <c r="F44" s="71">
        <f>IF(OR(H13="",H13=0),"",D44/H13)</f>
        <v>0.9221091117642841</v>
      </c>
      <c r="G44" s="213">
        <f>IF(OR(E44="",E44=0),"",(E44-F44)*100)</f>
        <v>6.125452459935222</v>
      </c>
      <c r="H44" s="185">
        <f>IF(E13="","",(G13/E13))</f>
        <v>0.22518833933835572</v>
      </c>
    </row>
    <row r="45" spans="2:8" ht="12">
      <c r="B45" s="158" t="s">
        <v>9</v>
      </c>
      <c r="C45" s="53">
        <f>'[22]SE'!$AI170</f>
        <v>3294.5</v>
      </c>
      <c r="D45" s="53">
        <f>'[21]SE'!$AE170</f>
        <v>4785.2</v>
      </c>
      <c r="E45" s="71">
        <f aca="true" t="shared" si="8" ref="E45:F62">IF(OR(G14="",G14=0),"",C45/G14)</f>
        <v>0.8447435897435898</v>
      </c>
      <c r="F45" s="71">
        <f t="shared" si="8"/>
        <v>0.8497203231821007</v>
      </c>
      <c r="G45" s="213">
        <f aca="true" t="shared" si="9" ref="G45:G62">IF(OR(E45="",E45=0),"",(E45-F45)*100)</f>
        <v>-0.4976733438510905</v>
      </c>
      <c r="H45" s="185">
        <f>IF(E14="","",(G14/E14))</f>
        <v>0.5767524401064774</v>
      </c>
    </row>
    <row r="46" spans="2:8" ht="12">
      <c r="B46" s="158" t="s">
        <v>28</v>
      </c>
      <c r="C46" s="53">
        <f>'[22]SE'!$AI171</f>
        <v>4390.4</v>
      </c>
      <c r="D46" s="53">
        <f>'[21]SE'!$AE171</f>
        <v>4132.7</v>
      </c>
      <c r="E46" s="71">
        <f t="shared" si="8"/>
        <v>0.7982545454545454</v>
      </c>
      <c r="F46" s="71">
        <f t="shared" si="8"/>
        <v>0.8440799820265108</v>
      </c>
      <c r="G46" s="213">
        <f t="shared" si="9"/>
        <v>-4.582543657196537</v>
      </c>
      <c r="H46" s="185">
        <f>IF(E15="","",(G15/E15))</f>
        <v>0.7574714226690539</v>
      </c>
    </row>
    <row r="47" spans="2:8" ht="12">
      <c r="B47" s="158" t="s">
        <v>10</v>
      </c>
      <c r="C47" s="53">
        <f>'[22]SE'!$AI172</f>
        <v>988.3</v>
      </c>
      <c r="D47" s="53">
        <f>'[21]SE'!$AE172</f>
        <v>838.7</v>
      </c>
      <c r="E47" s="71">
        <f t="shared" si="8"/>
        <v>0.9883</v>
      </c>
      <c r="F47" s="71">
        <f t="shared" si="8"/>
        <v>1</v>
      </c>
      <c r="G47" s="213">
        <f t="shared" si="9"/>
        <v>-1.1700000000000044</v>
      </c>
      <c r="H47" s="185">
        <f aca="true" t="shared" si="10" ref="H47:H62">IF(E16="","",(G16/E16))</f>
        <v>1.4285714285714286</v>
      </c>
    </row>
    <row r="48" spans="2:8" ht="12">
      <c r="B48" s="158" t="s">
        <v>11</v>
      </c>
      <c r="C48" s="53">
        <f>'[22]SE'!$AI173</f>
        <v>2395.8</v>
      </c>
      <c r="D48" s="53">
        <f>'[21]SE'!$AE173</f>
        <v>2836.2</v>
      </c>
      <c r="E48" s="71">
        <f t="shared" si="8"/>
        <v>0.7986000000000001</v>
      </c>
      <c r="F48" s="71">
        <f t="shared" si="8"/>
        <v>0.9735685843745709</v>
      </c>
      <c r="G48" s="213">
        <f t="shared" si="9"/>
        <v>-17.496858437457085</v>
      </c>
      <c r="H48" s="185">
        <f t="shared" si="10"/>
        <v>0.7894736842105263</v>
      </c>
    </row>
    <row r="49" spans="2:8" ht="12">
      <c r="B49" s="158" t="s">
        <v>12</v>
      </c>
      <c r="C49" s="53">
        <f>'[22]SE'!$AI174</f>
        <v>3143.6</v>
      </c>
      <c r="D49" s="53">
        <f>'[21]SE'!$AE174</f>
        <v>4987.5</v>
      </c>
      <c r="E49" s="71">
        <f t="shared" si="8"/>
        <v>0.8981714285714285</v>
      </c>
      <c r="F49" s="71">
        <f t="shared" si="8"/>
        <v>0.9929325104519212</v>
      </c>
      <c r="G49" s="213">
        <f t="shared" si="9"/>
        <v>-9.47610818804927</v>
      </c>
      <c r="H49" s="185">
        <f t="shared" si="10"/>
        <v>0.2681992337164751</v>
      </c>
    </row>
    <row r="50" spans="2:8" ht="12">
      <c r="B50" s="158" t="s">
        <v>14</v>
      </c>
      <c r="C50" s="53">
        <f>'[22]SE'!$AI175</f>
        <v>328.6</v>
      </c>
      <c r="D50" s="53">
        <f>'[21]SE'!$AE175</f>
        <v>516.4</v>
      </c>
      <c r="E50" s="71">
        <f t="shared" si="8"/>
        <v>0.938857142857143</v>
      </c>
      <c r="F50" s="71">
        <f t="shared" si="8"/>
        <v>0.9681289838770154</v>
      </c>
      <c r="G50" s="213">
        <f t="shared" si="9"/>
        <v>-2.9271841019872458</v>
      </c>
      <c r="H50" s="185">
        <f t="shared" si="10"/>
        <v>0.34146341463414637</v>
      </c>
    </row>
    <row r="51" spans="2:8" ht="12">
      <c r="B51" s="158" t="s">
        <v>27</v>
      </c>
      <c r="C51" s="53">
        <f>'[22]SE'!$AI176</f>
        <v>147.3</v>
      </c>
      <c r="D51" s="53">
        <f>'[21]SE'!$AE176</f>
        <v>610.9</v>
      </c>
      <c r="E51" s="71">
        <f t="shared" si="8"/>
        <v>0.12224066390041495</v>
      </c>
      <c r="F51" s="71">
        <f t="shared" si="8"/>
        <v>0.7233009708737863</v>
      </c>
      <c r="G51" s="213">
        <f t="shared" si="9"/>
        <v>-60.10603069733713</v>
      </c>
      <c r="H51" s="185">
        <f t="shared" si="10"/>
        <v>0.9488188976377953</v>
      </c>
    </row>
    <row r="52" spans="2:8" ht="12">
      <c r="B52" s="158" t="s">
        <v>15</v>
      </c>
      <c r="C52" s="53">
        <f>'[22]SE'!$AI177</f>
        <v>276.4</v>
      </c>
      <c r="D52" s="53">
        <f>'[21]SE'!$AE177</f>
        <v>563.9</v>
      </c>
      <c r="E52" s="71">
        <f t="shared" si="8"/>
        <v>0.2764</v>
      </c>
      <c r="F52" s="71">
        <f>IF(OR(H21="",H21=0),"",D52/H21)</f>
        <v>0.5176243803928767</v>
      </c>
      <c r="G52" s="213">
        <f t="shared" si="9"/>
        <v>-24.122438039287676</v>
      </c>
      <c r="H52" s="185">
        <f t="shared" si="10"/>
        <v>0.5263157894736842</v>
      </c>
    </row>
    <row r="53" spans="2:8" ht="12">
      <c r="B53" s="158" t="s">
        <v>29</v>
      </c>
      <c r="C53" s="53">
        <f>'[22]SE'!$AI178</f>
        <v>227.4</v>
      </c>
      <c r="D53" s="53">
        <f>'[21]SE'!$AE178</f>
        <v>565.2</v>
      </c>
      <c r="E53" s="71">
        <f t="shared" si="8"/>
        <v>0.758</v>
      </c>
      <c r="F53" s="71">
        <f t="shared" si="8"/>
        <v>0.9483221476510068</v>
      </c>
      <c r="G53" s="213">
        <f t="shared" si="9"/>
        <v>-19.032214765100676</v>
      </c>
      <c r="H53" s="185">
        <f t="shared" si="10"/>
        <v>0.375</v>
      </c>
    </row>
    <row r="54" spans="2:8" ht="12">
      <c r="B54" s="158" t="s">
        <v>16</v>
      </c>
      <c r="C54" s="53">
        <f>'[22]SE'!$AI179</f>
        <v>807.3</v>
      </c>
      <c r="D54" s="53">
        <f>'[21]SE'!$AE179</f>
        <v>250</v>
      </c>
      <c r="E54" s="71">
        <f t="shared" si="8"/>
        <v>0.9942118226600984</v>
      </c>
      <c r="F54" s="71">
        <f t="shared" si="8"/>
        <v>1</v>
      </c>
      <c r="G54" s="213">
        <f t="shared" si="9"/>
        <v>-0.5788177339901557</v>
      </c>
      <c r="H54" s="185">
        <f t="shared" si="10"/>
        <v>0.5924844947099599</v>
      </c>
    </row>
    <row r="55" spans="2:8" ht="12">
      <c r="B55" s="158" t="s">
        <v>17</v>
      </c>
      <c r="C55" s="53">
        <f>'[22]SE'!$AI180</f>
        <v>3752.2</v>
      </c>
      <c r="D55" s="53">
        <f>'[21]SE'!$AE180</f>
        <v>2820.4</v>
      </c>
      <c r="E55" s="71">
        <f t="shared" si="8"/>
        <v>0.915170731707317</v>
      </c>
      <c r="F55" s="71">
        <f t="shared" si="8"/>
        <v>0.975916955017301</v>
      </c>
      <c r="G55" s="213">
        <f t="shared" si="9"/>
        <v>-6.074622330998403</v>
      </c>
      <c r="H55" s="185">
        <f t="shared" si="10"/>
        <v>0.6307692307692307</v>
      </c>
    </row>
    <row r="56" spans="2:8" ht="12">
      <c r="B56" s="158" t="s">
        <v>18</v>
      </c>
      <c r="C56" s="53">
        <f>'[22]SE'!$AI181</f>
        <v>18701.9</v>
      </c>
      <c r="D56" s="53">
        <f>'[21]SE'!$AE181</f>
        <v>19850.4</v>
      </c>
      <c r="E56" s="71">
        <f t="shared" si="8"/>
        <v>0.7792458333333334</v>
      </c>
      <c r="F56" s="71">
        <f t="shared" si="8"/>
        <v>0.8122759636631476</v>
      </c>
      <c r="G56" s="213">
        <f t="shared" si="9"/>
        <v>-3.3030130329814167</v>
      </c>
      <c r="H56" s="185">
        <f t="shared" si="10"/>
        <v>0.6</v>
      </c>
    </row>
    <row r="57" spans="2:8" ht="12">
      <c r="B57" s="158" t="s">
        <v>19</v>
      </c>
      <c r="C57" s="53">
        <f>'[22]SE'!$AI182</f>
        <v>1502.9</v>
      </c>
      <c r="D57" s="53">
        <f>'[21]SE'!$AE182</f>
        <v>1398</v>
      </c>
      <c r="E57" s="71">
        <f t="shared" si="8"/>
        <v>0.7514500000000001</v>
      </c>
      <c r="F57" s="71">
        <f t="shared" si="8"/>
        <v>0.8309557774607703</v>
      </c>
      <c r="G57" s="213">
        <f t="shared" si="9"/>
        <v>-7.950577746077025</v>
      </c>
      <c r="H57" s="185">
        <f t="shared" si="10"/>
        <v>0.8547008547008547</v>
      </c>
    </row>
    <row r="58" spans="2:8" ht="12">
      <c r="B58" s="158" t="s">
        <v>20</v>
      </c>
      <c r="C58" s="53">
        <f>'[22]SE'!$AI183</f>
        <v>1170.9</v>
      </c>
      <c r="D58" s="53">
        <f>'[21]SE'!$AE183</f>
        <v>943.6</v>
      </c>
      <c r="E58" s="71">
        <f t="shared" si="8"/>
        <v>0.9367200000000001</v>
      </c>
      <c r="F58" s="71">
        <f t="shared" si="8"/>
        <v>0.9667042311238603</v>
      </c>
      <c r="G58" s="213">
        <f t="shared" si="9"/>
        <v>-2.998423112386017</v>
      </c>
      <c r="H58" s="185">
        <f t="shared" si="10"/>
        <v>0.3816793893129771</v>
      </c>
    </row>
    <row r="59" spans="2:8" ht="12">
      <c r="B59" s="158" t="s">
        <v>21</v>
      </c>
      <c r="C59" s="53">
        <f>'[22]SE'!$AI184</f>
        <v>403.3</v>
      </c>
      <c r="D59" s="53">
        <f>'[21]SE'!$AE184</f>
        <v>333.2</v>
      </c>
      <c r="E59" s="71">
        <f t="shared" si="8"/>
        <v>0.9379069767441861</v>
      </c>
      <c r="F59" s="71">
        <f t="shared" si="8"/>
        <v>0.9533619456366237</v>
      </c>
      <c r="G59" s="213">
        <f t="shared" si="9"/>
        <v>-1.5454968892437582</v>
      </c>
      <c r="H59" s="185">
        <f>IF(E28="","",(G28/E28))</f>
        <v>0.9907834101382489</v>
      </c>
    </row>
    <row r="60" spans="2:8" ht="12">
      <c r="B60" s="158" t="s">
        <v>30</v>
      </c>
      <c r="C60" s="53">
        <f>'[22]SE'!$AI185</f>
        <v>609.7</v>
      </c>
      <c r="D60" s="53">
        <f>'[21]SE'!$AE185</f>
        <v>588.6</v>
      </c>
      <c r="E60" s="71">
        <f t="shared" si="8"/>
        <v>0.6451851851851852</v>
      </c>
      <c r="F60" s="71">
        <f t="shared" si="8"/>
        <v>1</v>
      </c>
      <c r="G60" s="213">
        <f t="shared" si="9"/>
        <v>-35.48148148148148</v>
      </c>
      <c r="H60" s="185">
        <f>IF(E29="","",(G29/E29))</f>
        <v>0.6342281879194631</v>
      </c>
    </row>
    <row r="61" spans="2:8" ht="12">
      <c r="B61" s="158" t="s">
        <v>22</v>
      </c>
      <c r="C61" s="53">
        <f>'[22]SE'!$AI186</f>
        <v>1467.8</v>
      </c>
      <c r="D61" s="53">
        <f>'[21]SE'!$AE186</f>
        <v>1376.2</v>
      </c>
      <c r="E61" s="71">
        <f t="shared" si="8"/>
        <v>0.7339</v>
      </c>
      <c r="F61" s="71">
        <f t="shared" si="8"/>
        <v>0.9952270754989876</v>
      </c>
      <c r="G61" s="213">
        <f t="shared" si="9"/>
        <v>-26.13270754989876</v>
      </c>
      <c r="H61" s="185">
        <f t="shared" si="10"/>
        <v>0.45248868778280543</v>
      </c>
    </row>
    <row r="62" spans="2:8" ht="12">
      <c r="B62" s="158" t="s">
        <v>23</v>
      </c>
      <c r="C62" s="53">
        <f>'[22]SE'!$AI187</f>
        <v>418.2</v>
      </c>
      <c r="D62" s="53">
        <f>'[21]SE'!$AE187</f>
        <v>409.6</v>
      </c>
      <c r="E62" s="71">
        <f t="shared" si="8"/>
        <v>0.9293333333333333</v>
      </c>
      <c r="F62" s="71">
        <f t="shared" si="8"/>
        <v>0.9710763394973921</v>
      </c>
      <c r="G62" s="213">
        <f t="shared" si="9"/>
        <v>-4.17430061640588</v>
      </c>
      <c r="H62" s="185">
        <f t="shared" si="10"/>
        <v>0.08272058823529412</v>
      </c>
    </row>
    <row r="63" spans="2:8" ht="12">
      <c r="B63" s="118"/>
      <c r="C63" s="53"/>
      <c r="D63" s="53"/>
      <c r="E63" s="214"/>
      <c r="F63" s="71">
        <f>IF(OR(H32="",H32=0),"",D63/H32)</f>
      </c>
      <c r="G63" s="213"/>
      <c r="H63" s="185"/>
    </row>
    <row r="64" spans="2:8" ht="12.75" thickBot="1">
      <c r="B64" s="215" t="s">
        <v>24</v>
      </c>
      <c r="C64" s="216">
        <f>IF(SUM(C43:C62)=0,"",SUM(C43:C62))</f>
        <v>49644.9</v>
      </c>
      <c r="D64" s="216">
        <f>IF(SUM(D43:D62)=0,"",SUM(D43:D62))</f>
        <v>53370.5</v>
      </c>
      <c r="E64" s="217">
        <f>IF(OR(G33="",G33=0),"",C64/G33)</f>
        <v>0.8074048172784491</v>
      </c>
      <c r="F64" s="218">
        <f>IF(OR(H33="",H33=0),"",D64/H33)</f>
        <v>0.8699659971506719</v>
      </c>
      <c r="G64" s="219">
        <f>IF(OR(E64="",E64=0),"",(E64-F64)*100)</f>
        <v>-6.256117987222276</v>
      </c>
      <c r="H64" s="220">
        <f>IF(E33="","",(G33/E33))</f>
        <v>0.48098156629757544</v>
      </c>
    </row>
  </sheetData>
  <mergeCells count="1">
    <mergeCell ref="C8:F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CHAMPAGNOL Thibaut</cp:lastModifiedBy>
  <cp:lastPrinted>2013-07-08T07:23:40Z</cp:lastPrinted>
  <dcterms:created xsi:type="dcterms:W3CDTF">2000-06-21T07:48:18Z</dcterms:created>
  <dcterms:modified xsi:type="dcterms:W3CDTF">2015-04-08T13:48:12Z</dcterms:modified>
  <cp:category/>
  <cp:version/>
  <cp:contentType/>
  <cp:contentStatus/>
</cp:coreProperties>
</file>