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15" yWindow="1815" windowWidth="21240" windowHeight="10470" tabRatio="911" activeTab="0"/>
  </bookViews>
  <sheets>
    <sheet name="toutes céréales" sheetId="1" r:id="rId1"/>
    <sheet name="blé tendre" sheetId="2" r:id="rId2"/>
    <sheet name="maïs" sheetId="3" r:id="rId3"/>
    <sheet name="orges" sheetId="4" r:id="rId4"/>
    <sheet name="orges de printemps" sheetId="5" r:id="rId5"/>
    <sheet name="orges d'hiver" sheetId="6" r:id="rId6"/>
    <sheet name="blé dur" sheetId="7" r:id="rId7"/>
    <sheet name="avoine" sheetId="8" r:id="rId8"/>
    <sheet name="seigle" sheetId="9" r:id="rId9"/>
    <sheet name="sorgho" sheetId="10" r:id="rId10"/>
    <sheet name="triticale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</externalReferences>
  <definedNames>
    <definedName name="coll">'blé tendre'!$G$12:$G$31</definedName>
    <definedName name="prod">'blé tendre'!$F$12:$F$31</definedName>
    <definedName name="surf">'blé tendre'!$C$12:$C$31</definedName>
    <definedName name="_xlnm.Print_Area" localSheetId="1">'blé tendre'!$B$1:$K$87</definedName>
  </definedNames>
  <calcPr fullCalcOnLoad="1"/>
</workbook>
</file>

<file path=xl/sharedStrings.xml><?xml version="1.0" encoding="utf-8"?>
<sst xmlns="http://schemas.openxmlformats.org/spreadsheetml/2006/main" count="1450" uniqueCount="107">
  <si>
    <t>REGIONS</t>
  </si>
  <si>
    <t>PRODUCTION</t>
  </si>
  <si>
    <t>SURFACES</t>
  </si>
  <si>
    <t>Rdt</t>
  </si>
  <si>
    <t>RECOLTE</t>
  </si>
  <si>
    <t>(Has)</t>
  </si>
  <si>
    <t>(Qx/Ha)</t>
  </si>
  <si>
    <t>(Tonnes)</t>
  </si>
  <si>
    <t>BORDEAUX</t>
  </si>
  <si>
    <t>DIJON</t>
  </si>
  <si>
    <t>LILLE</t>
  </si>
  <si>
    <t>AMIENS</t>
  </si>
  <si>
    <t>LYON</t>
  </si>
  <si>
    <t>*</t>
  </si>
  <si>
    <t>MARSEILLE</t>
  </si>
  <si>
    <t>NANCY</t>
  </si>
  <si>
    <t>RENNES</t>
  </si>
  <si>
    <t>NANTES</t>
  </si>
  <si>
    <t>ORLEANS</t>
  </si>
  <si>
    <t>PARIS</t>
  </si>
  <si>
    <t>POITIERS</t>
  </si>
  <si>
    <t>ROUEN</t>
  </si>
  <si>
    <t>TOULOUSE</t>
  </si>
  <si>
    <t>MONTPELLIER</t>
  </si>
  <si>
    <t>TOTAL</t>
  </si>
  <si>
    <t>EVOLUTION EN %</t>
  </si>
  <si>
    <t xml:space="preserve"> </t>
  </si>
  <si>
    <t>CHALONS-EN-CHAMPAGNE</t>
  </si>
  <si>
    <t>BESANCON</t>
  </si>
  <si>
    <t>STRASBOURG</t>
  </si>
  <si>
    <t>CAEN</t>
  </si>
  <si>
    <t>CLERMONT-FERRAND+LIMOGES</t>
  </si>
  <si>
    <t>RDT</t>
  </si>
  <si>
    <t>(has)</t>
  </si>
  <si>
    <t>(qx / ha)</t>
  </si>
  <si>
    <t>(TONNES)</t>
  </si>
  <si>
    <t>BLE TENDRE</t>
  </si>
  <si>
    <t>Evol.en %</t>
  </si>
  <si>
    <t>BLE DUR</t>
  </si>
  <si>
    <t>ORGES</t>
  </si>
  <si>
    <t>AVOINE</t>
  </si>
  <si>
    <t>SEIGLE</t>
  </si>
  <si>
    <t>TRITICALE</t>
  </si>
  <si>
    <t>T.CEREALES</t>
  </si>
  <si>
    <t>RAPPEL CAMPAGNE</t>
  </si>
  <si>
    <t>PRECEDENTE</t>
  </si>
  <si>
    <t>2014/15</t>
  </si>
  <si>
    <t>2014/2015</t>
  </si>
  <si>
    <t>2015/16</t>
  </si>
  <si>
    <t>2015/2016</t>
  </si>
  <si>
    <t>COLLECTE</t>
  </si>
  <si>
    <t xml:space="preserve">COLLECTE  </t>
  </si>
  <si>
    <t>TAUX DE</t>
  </si>
  <si>
    <t>AUTO-</t>
  </si>
  <si>
    <t>Taux de Commercialisation</t>
  </si>
  <si>
    <t>PREVUE</t>
  </si>
  <si>
    <t>REALISEE</t>
  </si>
  <si>
    <t>CONSOMMATION</t>
  </si>
  <si>
    <t>au 01/08</t>
  </si>
  <si>
    <t>EN %</t>
  </si>
  <si>
    <t>MAIS</t>
  </si>
  <si>
    <t>SORGHO</t>
  </si>
  <si>
    <t>2002/03</t>
  </si>
  <si>
    <t>2001/02</t>
  </si>
  <si>
    <t>FranceAgriMer</t>
  </si>
  <si>
    <t>Prévisions de Collecte de BLE TENDRE - Récolte 2015 -</t>
  </si>
  <si>
    <t>AUTO-CONSOMMATION</t>
  </si>
  <si>
    <t>Evolution</t>
  </si>
  <si>
    <t>Diff. De Coll</t>
  </si>
  <si>
    <t>Diff Prod</t>
  </si>
  <si>
    <t>Diff Surf</t>
  </si>
  <si>
    <t>Diff Rendt</t>
  </si>
  <si>
    <t>2013/14</t>
  </si>
  <si>
    <t>Evol.</t>
  </si>
  <si>
    <t>de l'autocons</t>
  </si>
  <si>
    <t>en valeur</t>
  </si>
  <si>
    <t>RECOLTE 2014</t>
  </si>
  <si>
    <t>15.16/14.15</t>
  </si>
  <si>
    <t>TOTALE</t>
  </si>
  <si>
    <t>en %</t>
  </si>
  <si>
    <t>CAMPAGNE 14.15</t>
  </si>
  <si>
    <t>(en tonnes)</t>
  </si>
  <si>
    <t>(en ha)</t>
  </si>
  <si>
    <t>(en qx)</t>
  </si>
  <si>
    <t>PROVISOIRE</t>
  </si>
  <si>
    <t>Différence</t>
  </si>
  <si>
    <t>Collecte Totale /</t>
  </si>
  <si>
    <t>Réalisée</t>
  </si>
  <si>
    <t>des Taux</t>
  </si>
  <si>
    <t>Prod.</t>
  </si>
  <si>
    <t>au 01/08/15</t>
  </si>
  <si>
    <t>au 01/08/14</t>
  </si>
  <si>
    <t>de Collecte</t>
  </si>
  <si>
    <t>EN TONNES</t>
  </si>
  <si>
    <t>en Dépôt</t>
  </si>
  <si>
    <t>Collecte prévue</t>
  </si>
  <si>
    <t xml:space="preserve">N.B.  Les stocks en dépôt ne sont pas toujours dans leur intégralité destinés à être collectés;  </t>
  </si>
  <si>
    <t>ils peuvent être repris par leurs propriétaires, sinon en totalité, du moins en partie.</t>
  </si>
  <si>
    <t>Prévisions de Collecte d'ORGES - Récolte 2015 -</t>
  </si>
  <si>
    <t>Prévisions de Production d'Orges de Printemps - Récolte 2015 -</t>
  </si>
  <si>
    <t>Prévisions de Production d'Orges d'Hiver - Récolte 2015 -</t>
  </si>
  <si>
    <t>Prévisions de Collecte de BLE DUR - Récolte 2015 -</t>
  </si>
  <si>
    <t>Prévisions de Collecte d'AVOINE - Récolte 2015</t>
  </si>
  <si>
    <t>Prévisions de Collecte de SEIGLE - Récolte 2015 -</t>
  </si>
  <si>
    <t>Prévisions de Collecte de TRITICALE - Récolte 2015 -</t>
  </si>
  <si>
    <t>Prévisions de Collecte de SORGHO - Récolte 2015 -</t>
  </si>
  <si>
    <t>Prévisions de Collecte de MAIS - Récolte 2015 -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</si>
</sst>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\d/m/\y\y"/>
    <numFmt numFmtId="177" formatCode="\d/m"/>
    <numFmt numFmtId="178" formatCode="\d\-mmm\-\y\y"/>
    <numFmt numFmtId="179" formatCode="\d\-mmm"/>
    <numFmt numFmtId="180" formatCode="mmm\-\y\y"/>
    <numFmt numFmtId="181" formatCode="\d/m/\y\y\ h:mm"/>
    <numFmt numFmtId="182" formatCode="#,##0.00%"/>
    <numFmt numFmtId="183" formatCode="#,##0.0"/>
    <numFmt numFmtId="184" formatCode="#,##0&quot; F&quot;\ ;\(#,##0&quot; F&quot;\)"/>
    <numFmt numFmtId="185" formatCode="&quot;au&quot;\ d/mm/yy"/>
    <numFmt numFmtId="186" formatCode="#,##0.000"/>
    <numFmt numFmtId="187" formatCode="0.0%"/>
    <numFmt numFmtId="188" formatCode="#,##0.0;[Red]\-#,##0.0"/>
    <numFmt numFmtId="189" formatCode="d/m\ h:mm"/>
    <numFmt numFmtId="190" formatCode="&quot;au&quot;\ d/mm"/>
    <numFmt numFmtId="191" formatCode="#,##0.000000"/>
  </numFmts>
  <fonts count="32">
    <font>
      <b/>
      <sz val="8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4"/>
      <name val="Helv"/>
      <family val="0"/>
    </font>
    <font>
      <sz val="10"/>
      <name val="Helv"/>
      <family val="0"/>
    </font>
    <font>
      <b/>
      <sz val="8"/>
      <name val="Arial"/>
      <family val="0"/>
    </font>
    <font>
      <b/>
      <sz val="9"/>
      <name val="Arial"/>
      <family val="0"/>
    </font>
    <font>
      <b/>
      <sz val="8"/>
      <name val="Times New Roman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b/>
      <sz val="11"/>
      <name val="Arial"/>
      <family val="0"/>
    </font>
    <font>
      <b/>
      <i/>
      <sz val="9"/>
      <name val="Arial"/>
      <family val="0"/>
    </font>
    <font>
      <b/>
      <sz val="24"/>
      <name val="Arial"/>
      <family val="2"/>
    </font>
    <font>
      <i/>
      <sz val="8"/>
      <name val="Arial"/>
      <family val="2"/>
    </font>
    <font>
      <sz val="16"/>
      <name val="Helv"/>
      <family val="0"/>
    </font>
    <font>
      <b/>
      <sz val="16"/>
      <name val="Arial"/>
      <family val="2"/>
    </font>
    <font>
      <b/>
      <sz val="9"/>
      <color indexed="8"/>
      <name val="Arial"/>
      <family val="2"/>
    </font>
    <font>
      <b/>
      <i/>
      <sz val="8"/>
      <name val="Arial"/>
      <family val="0"/>
    </font>
    <font>
      <b/>
      <u val="single"/>
      <sz val="8"/>
      <color indexed="12"/>
      <name val="Helv"/>
      <family val="0"/>
    </font>
    <font>
      <b/>
      <u val="single"/>
      <sz val="8"/>
      <color indexed="36"/>
      <name val="Helv"/>
      <family val="0"/>
    </font>
    <font>
      <b/>
      <i/>
      <sz val="10"/>
      <name val="Arial"/>
      <family val="0"/>
    </font>
    <font>
      <i/>
      <sz val="10"/>
      <name val="Arial"/>
      <family val="0"/>
    </font>
    <font>
      <b/>
      <sz val="18"/>
      <name val="Arial"/>
      <family val="2"/>
    </font>
    <font>
      <b/>
      <sz val="18"/>
      <color indexed="8"/>
      <name val="Times New Roman"/>
      <family val="1"/>
    </font>
    <font>
      <b/>
      <u val="single"/>
      <sz val="8"/>
      <name val="Arial"/>
      <family val="0"/>
    </font>
    <font>
      <b/>
      <i/>
      <u val="single"/>
      <sz val="16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 style="thin"/>
      <bottom style="double"/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19" fillId="2" borderId="1" xfId="0" applyFont="1" applyFill="1" applyBorder="1" applyAlignment="1" applyProtection="1">
      <alignment/>
      <protection locked="0"/>
    </xf>
    <xf numFmtId="3" fontId="19" fillId="2" borderId="2" xfId="0" applyNumberFormat="1" applyFont="1" applyFill="1" applyBorder="1" applyAlignment="1" applyProtection="1">
      <alignment horizontal="center"/>
      <protection locked="0"/>
    </xf>
    <xf numFmtId="0" fontId="19" fillId="2" borderId="3" xfId="0" applyFont="1" applyFill="1" applyBorder="1" applyAlignment="1" applyProtection="1">
      <alignment/>
      <protection locked="0"/>
    </xf>
    <xf numFmtId="3" fontId="19" fillId="2" borderId="4" xfId="0" applyNumberFormat="1" applyFont="1" applyFill="1" applyBorder="1" applyAlignment="1" applyProtection="1">
      <alignment horizontal="center"/>
      <protection locked="0"/>
    </xf>
    <xf numFmtId="3" fontId="19" fillId="2" borderId="5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>
      <alignment/>
    </xf>
    <xf numFmtId="0" fontId="12" fillId="2" borderId="0" xfId="0" applyFont="1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3" fontId="5" fillId="2" borderId="0" xfId="0" applyNumberFormat="1" applyFont="1" applyFill="1" applyAlignment="1" applyProtection="1">
      <alignment/>
      <protection locked="0"/>
    </xf>
    <xf numFmtId="4" fontId="5" fillId="2" borderId="0" xfId="0" applyNumberFormat="1" applyFont="1" applyFill="1" applyAlignment="1" applyProtection="1">
      <alignment/>
      <protection locked="0"/>
    </xf>
    <xf numFmtId="184" fontId="0" fillId="2" borderId="0" xfId="0" applyNumberFormat="1" applyFill="1" applyAlignment="1" applyProtection="1">
      <alignment/>
      <protection locked="0"/>
    </xf>
    <xf numFmtId="183" fontId="5" fillId="2" borderId="0" xfId="0" applyNumberFormat="1" applyFont="1" applyFill="1" applyAlignment="1" applyProtection="1">
      <alignment/>
      <protection locked="0"/>
    </xf>
    <xf numFmtId="184" fontId="17" fillId="2" borderId="0" xfId="0" applyNumberFormat="1" applyFont="1" applyFill="1" applyAlignment="1" applyProtection="1">
      <alignment/>
      <protection locked="0"/>
    </xf>
    <xf numFmtId="0" fontId="10" fillId="2" borderId="6" xfId="0" applyFont="1" applyFill="1" applyBorder="1" applyAlignment="1" applyProtection="1">
      <alignment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3" fontId="6" fillId="2" borderId="7" xfId="0" applyNumberFormat="1" applyFont="1" applyFill="1" applyBorder="1" applyAlignment="1" applyProtection="1">
      <alignment/>
      <protection locked="0"/>
    </xf>
    <xf numFmtId="3" fontId="8" fillId="2" borderId="8" xfId="0" applyNumberFormat="1" applyFont="1" applyFill="1" applyBorder="1" applyAlignment="1" applyProtection="1">
      <alignment/>
      <protection locked="0"/>
    </xf>
    <xf numFmtId="182" fontId="8" fillId="2" borderId="8" xfId="0" applyNumberFormat="1" applyFont="1" applyFill="1" applyBorder="1" applyAlignment="1" applyProtection="1">
      <alignment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182" fontId="8" fillId="2" borderId="10" xfId="0" applyNumberFormat="1" applyFont="1" applyFill="1" applyBorder="1" applyAlignment="1" applyProtection="1">
      <alignment/>
      <protection locked="0"/>
    </xf>
    <xf numFmtId="3" fontId="0" fillId="2" borderId="0" xfId="0" applyNumberFormat="1" applyFill="1" applyAlignment="1" applyProtection="1">
      <alignment/>
      <protection locked="0"/>
    </xf>
    <xf numFmtId="4" fontId="0" fillId="2" borderId="0" xfId="0" applyNumberFormat="1" applyFill="1" applyAlignment="1" applyProtection="1">
      <alignment/>
      <protection locked="0"/>
    </xf>
    <xf numFmtId="183" fontId="0" fillId="2" borderId="0" xfId="0" applyNumberFormat="1" applyFill="1" applyAlignment="1" applyProtection="1">
      <alignment/>
      <protection locked="0"/>
    </xf>
    <xf numFmtId="184" fontId="6" fillId="2" borderId="0" xfId="0" applyNumberFormat="1" applyFont="1" applyFill="1" applyAlignment="1" applyProtection="1">
      <alignment horizontal="center"/>
      <protection locked="0"/>
    </xf>
    <xf numFmtId="182" fontId="0" fillId="2" borderId="0" xfId="0" applyNumberFormat="1" applyFill="1" applyAlignment="1" applyProtection="1">
      <alignment/>
      <protection locked="0"/>
    </xf>
    <xf numFmtId="22" fontId="20" fillId="2" borderId="0" xfId="0" applyNumberFormat="1" applyFont="1" applyFill="1" applyAlignment="1" applyProtection="1">
      <alignment horizontal="center"/>
      <protection locked="0"/>
    </xf>
    <xf numFmtId="184" fontId="0" fillId="2" borderId="0" xfId="0" applyNumberFormat="1" applyFill="1" applyAlignment="1" applyProtection="1">
      <alignment horizontal="center"/>
      <protection locked="0"/>
    </xf>
    <xf numFmtId="184" fontId="7" fillId="2" borderId="0" xfId="0" applyNumberFormat="1" applyFont="1" applyFill="1" applyAlignment="1" applyProtection="1">
      <alignment/>
      <protection locked="0"/>
    </xf>
    <xf numFmtId="15" fontId="0" fillId="2" borderId="0" xfId="0" applyNumberFormat="1" applyFill="1" applyAlignment="1" applyProtection="1">
      <alignment horizontal="center"/>
      <protection locked="0"/>
    </xf>
    <xf numFmtId="3" fontId="15" fillId="2" borderId="11" xfId="0" applyNumberFormat="1" applyFont="1" applyFill="1" applyBorder="1" applyAlignment="1" applyProtection="1">
      <alignment horizontal="centerContinuous"/>
      <protection locked="0"/>
    </xf>
    <xf numFmtId="4" fontId="0" fillId="2" borderId="11" xfId="0" applyNumberFormat="1" applyFill="1" applyBorder="1" applyAlignment="1" applyProtection="1">
      <alignment horizontal="centerContinuous"/>
      <protection locked="0"/>
    </xf>
    <xf numFmtId="3" fontId="0" fillId="2" borderId="11" xfId="0" applyNumberFormat="1" applyFill="1" applyBorder="1" applyAlignment="1" applyProtection="1">
      <alignment horizontal="centerContinuous"/>
      <protection locked="0"/>
    </xf>
    <xf numFmtId="183" fontId="0" fillId="2" borderId="11" xfId="0" applyNumberFormat="1" applyFill="1" applyBorder="1" applyAlignment="1" applyProtection="1">
      <alignment horizontal="centerContinuous"/>
      <protection locked="0"/>
    </xf>
    <xf numFmtId="0" fontId="0" fillId="2" borderId="11" xfId="0" applyFill="1" applyBorder="1" applyAlignment="1" applyProtection="1">
      <alignment horizontal="centerContinuous"/>
      <protection locked="0"/>
    </xf>
    <xf numFmtId="0" fontId="5" fillId="2" borderId="0" xfId="0" applyFont="1" applyFill="1" applyAlignment="1">
      <alignment/>
    </xf>
    <xf numFmtId="0" fontId="6" fillId="2" borderId="12" xfId="0" applyFont="1" applyFill="1" applyBorder="1" applyAlignment="1" applyProtection="1">
      <alignment horizontal="center"/>
      <protection locked="0"/>
    </xf>
    <xf numFmtId="3" fontId="6" fillId="2" borderId="13" xfId="0" applyNumberFormat="1" applyFont="1" applyFill="1" applyBorder="1" applyAlignment="1" applyProtection="1">
      <alignment/>
      <protection locked="0"/>
    </xf>
    <xf numFmtId="4" fontId="11" fillId="2" borderId="13" xfId="0" applyNumberFormat="1" applyFont="1" applyFill="1" applyBorder="1" applyAlignment="1" applyProtection="1">
      <alignment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6" fillId="2" borderId="14" xfId="0" applyNumberFormat="1" applyFont="1" applyFill="1" applyBorder="1" applyAlignment="1" applyProtection="1">
      <alignment horizontal="center" wrapText="1"/>
      <protection locked="0"/>
    </xf>
    <xf numFmtId="4" fontId="6" fillId="2" borderId="15" xfId="0" applyNumberFormat="1" applyFont="1" applyFill="1" applyBorder="1" applyAlignment="1" applyProtection="1">
      <alignment horizontal="center"/>
      <protection locked="0"/>
    </xf>
    <xf numFmtId="3" fontId="6" fillId="2" borderId="0" xfId="0" applyNumberFormat="1" applyFont="1" applyFill="1" applyBorder="1" applyAlignment="1" applyProtection="1">
      <alignment horizontal="center"/>
      <protection locked="0"/>
    </xf>
    <xf numFmtId="4" fontId="6" fillId="2" borderId="0" xfId="0" applyNumberFormat="1" applyFont="1" applyFill="1" applyBorder="1" applyAlignment="1" applyProtection="1">
      <alignment horizontal="center"/>
      <protection locked="0"/>
    </xf>
    <xf numFmtId="3" fontId="6" fillId="2" borderId="16" xfId="0" applyNumberFormat="1" applyFont="1" applyFill="1" applyBorder="1" applyAlignment="1" applyProtection="1">
      <alignment horizontal="center" wrapText="1"/>
      <protection locked="0"/>
    </xf>
    <xf numFmtId="4" fontId="6" fillId="2" borderId="17" xfId="0" applyNumberFormat="1" applyFont="1" applyFill="1" applyBorder="1" applyAlignment="1" applyProtection="1">
      <alignment horizontal="center"/>
      <protection locked="0"/>
    </xf>
    <xf numFmtId="3" fontId="6" fillId="2" borderId="7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3" fontId="6" fillId="2" borderId="18" xfId="0" applyNumberFormat="1" applyFont="1" applyFill="1" applyBorder="1" applyAlignment="1" applyProtection="1">
      <alignment horizontal="center"/>
      <protection locked="0"/>
    </xf>
    <xf numFmtId="4" fontId="6" fillId="2" borderId="18" xfId="0" applyNumberFormat="1" applyFont="1" applyFill="1" applyBorder="1" applyAlignment="1" applyProtection="1">
      <alignment horizontal="center"/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3" fontId="6" fillId="2" borderId="20" xfId="0" applyNumberFormat="1" applyFont="1" applyFill="1" applyBorder="1" applyAlignment="1" applyProtection="1">
      <alignment horizontal="center" wrapText="1"/>
      <protection locked="0"/>
    </xf>
    <xf numFmtId="4" fontId="6" fillId="2" borderId="20" xfId="0" applyNumberFormat="1" applyFont="1" applyFill="1" applyBorder="1" applyAlignment="1" applyProtection="1">
      <alignment horizontal="center"/>
      <protection locked="0"/>
    </xf>
    <xf numFmtId="3" fontId="6" fillId="2" borderId="19" xfId="0" applyNumberFormat="1" applyFont="1" applyFill="1" applyBorder="1" applyAlignment="1" applyProtection="1">
      <alignment horizontal="center"/>
      <protection locked="0"/>
    </xf>
    <xf numFmtId="3" fontId="6" fillId="2" borderId="20" xfId="0" applyNumberFormat="1" applyFont="1" applyFill="1" applyBorder="1" applyAlignment="1" applyProtection="1">
      <alignment horizont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3" fontId="6" fillId="2" borderId="17" xfId="0" applyNumberFormat="1" applyFont="1" applyFill="1" applyBorder="1" applyAlignment="1" applyProtection="1">
      <alignment vertical="center"/>
      <protection locked="0"/>
    </xf>
    <xf numFmtId="3" fontId="6" fillId="2" borderId="7" xfId="0" applyNumberFormat="1" applyFont="1" applyFill="1" applyBorder="1" applyAlignment="1" applyProtection="1">
      <alignment vertical="center"/>
      <protection locked="0"/>
    </xf>
    <xf numFmtId="3" fontId="6" fillId="2" borderId="0" xfId="0" applyNumberFormat="1" applyFont="1" applyFill="1" applyBorder="1" applyAlignment="1" applyProtection="1">
      <alignment horizontal="right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3" fontId="6" fillId="2" borderId="17" xfId="0" applyNumberFormat="1" applyFont="1" applyFill="1" applyBorder="1" applyAlignment="1" applyProtection="1">
      <alignment/>
      <protection locked="0"/>
    </xf>
    <xf numFmtId="0" fontId="13" fillId="2" borderId="22" xfId="0" applyFont="1" applyFill="1" applyBorder="1" applyAlignment="1" applyProtection="1">
      <alignment horizontal="center" vertical="center"/>
      <protection locked="0"/>
    </xf>
    <xf numFmtId="3" fontId="13" fillId="2" borderId="22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3" fontId="6" fillId="2" borderId="0" xfId="0" applyNumberFormat="1" applyFont="1" applyFill="1" applyBorder="1" applyAlignment="1" applyProtection="1">
      <alignment/>
      <protection locked="0"/>
    </xf>
    <xf numFmtId="4" fontId="6" fillId="2" borderId="0" xfId="0" applyNumberFormat="1" applyFont="1" applyFill="1" applyBorder="1" applyAlignment="1" applyProtection="1">
      <alignment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3" fontId="14" fillId="2" borderId="0" xfId="0" applyNumberFormat="1" applyFont="1" applyFill="1" applyBorder="1" applyAlignment="1" applyProtection="1">
      <alignment/>
      <protection locked="0"/>
    </xf>
    <xf numFmtId="3" fontId="8" fillId="2" borderId="0" xfId="0" applyNumberFormat="1" applyFont="1" applyFill="1" applyBorder="1" applyAlignment="1" applyProtection="1">
      <alignment/>
      <protection locked="0"/>
    </xf>
    <xf numFmtId="4" fontId="8" fillId="2" borderId="0" xfId="0" applyNumberFormat="1" applyFont="1" applyFill="1" applyBorder="1" applyAlignment="1" applyProtection="1">
      <alignment/>
      <protection locked="0"/>
    </xf>
    <xf numFmtId="182" fontId="8" fillId="2" borderId="0" xfId="0" applyNumberFormat="1" applyFont="1" applyFill="1" applyBorder="1" applyAlignment="1" applyProtection="1">
      <alignment/>
      <protection locked="0"/>
    </xf>
    <xf numFmtId="3" fontId="6" fillId="2" borderId="12" xfId="0" applyNumberFormat="1" applyFont="1" applyFill="1" applyBorder="1" applyAlignment="1" applyProtection="1">
      <alignment/>
      <protection locked="0"/>
    </xf>
    <xf numFmtId="3" fontId="6" fillId="2" borderId="21" xfId="0" applyNumberFormat="1" applyFont="1" applyFill="1" applyBorder="1" applyAlignment="1" applyProtection="1">
      <alignment horizontal="center"/>
      <protection locked="0"/>
    </xf>
    <xf numFmtId="4" fontId="14" fillId="2" borderId="0" xfId="0" applyNumberFormat="1" applyFont="1" applyFill="1" applyBorder="1" applyAlignment="1" applyProtection="1">
      <alignment/>
      <protection locked="0"/>
    </xf>
    <xf numFmtId="182" fontId="8" fillId="2" borderId="0" xfId="0" applyNumberFormat="1" applyFont="1" applyFill="1" applyAlignment="1" applyProtection="1">
      <alignment/>
      <protection locked="0"/>
    </xf>
    <xf numFmtId="3" fontId="6" fillId="2" borderId="23" xfId="0" applyNumberFormat="1" applyFont="1" applyFill="1" applyBorder="1" applyAlignment="1" applyProtection="1">
      <alignment vertical="center"/>
      <protection locked="0"/>
    </xf>
    <xf numFmtId="4" fontId="6" fillId="2" borderId="0" xfId="0" applyNumberFormat="1" applyFont="1" applyFill="1" applyBorder="1" applyAlignment="1" applyProtection="1">
      <alignment vertical="center"/>
      <protection locked="0"/>
    </xf>
    <xf numFmtId="22" fontId="16" fillId="2" borderId="0" xfId="0" applyNumberFormat="1" applyFont="1" applyFill="1" applyAlignment="1" applyProtection="1">
      <alignment horizontal="center"/>
      <protection locked="0"/>
    </xf>
    <xf numFmtId="0" fontId="0" fillId="2" borderId="6" xfId="0" applyFill="1" applyBorder="1" applyAlignment="1" applyProtection="1">
      <alignment/>
      <protection locked="0"/>
    </xf>
    <xf numFmtId="3" fontId="13" fillId="2" borderId="0" xfId="0" applyNumberFormat="1" applyFont="1" applyFill="1" applyBorder="1" applyAlignment="1" applyProtection="1">
      <alignment vertical="center"/>
      <protection locked="0"/>
    </xf>
    <xf numFmtId="0" fontId="19" fillId="2" borderId="24" xfId="0" applyFont="1" applyFill="1" applyBorder="1" applyAlignment="1" applyProtection="1">
      <alignment/>
      <protection locked="0"/>
    </xf>
    <xf numFmtId="3" fontId="19" fillId="2" borderId="25" xfId="0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Alignment="1">
      <alignment/>
    </xf>
    <xf numFmtId="4" fontId="11" fillId="2" borderId="26" xfId="0" applyNumberFormat="1" applyFont="1" applyFill="1" applyBorder="1" applyAlignment="1" applyProtection="1">
      <alignment horizontal="center"/>
      <protection locked="0"/>
    </xf>
    <xf numFmtId="4" fontId="11" fillId="2" borderId="27" xfId="0" applyNumberFormat="1" applyFont="1" applyFill="1" applyBorder="1" applyAlignment="1" applyProtection="1">
      <alignment horizontal="center"/>
      <protection locked="0"/>
    </xf>
    <xf numFmtId="4" fontId="11" fillId="2" borderId="28" xfId="0" applyNumberFormat="1" applyFont="1" applyFill="1" applyBorder="1" applyAlignment="1" applyProtection="1">
      <alignment horizontal="center"/>
      <protection locked="0"/>
    </xf>
    <xf numFmtId="3" fontId="19" fillId="2" borderId="29" xfId="0" applyNumberFormat="1" applyFont="1" applyFill="1" applyBorder="1" applyAlignment="1" applyProtection="1">
      <alignment horizontal="center"/>
      <protection locked="0"/>
    </xf>
    <xf numFmtId="3" fontId="19" fillId="2" borderId="30" xfId="0" applyNumberFormat="1" applyFont="1" applyFill="1" applyBorder="1" applyAlignment="1" applyProtection="1">
      <alignment horizontal="center"/>
      <protection locked="0"/>
    </xf>
    <xf numFmtId="3" fontId="29" fillId="2" borderId="31" xfId="0" applyNumberFormat="1" applyFont="1" applyFill="1" applyBorder="1" applyAlignment="1" applyProtection="1">
      <alignment horizontal="center"/>
      <protection locked="0"/>
    </xf>
    <xf numFmtId="3" fontId="19" fillId="2" borderId="32" xfId="0" applyNumberFormat="1" applyFont="1" applyFill="1" applyBorder="1" applyAlignment="1" applyProtection="1">
      <alignment horizontal="center" wrapText="1"/>
      <protection locked="0"/>
    </xf>
    <xf numFmtId="3" fontId="19" fillId="2" borderId="7" xfId="0" applyNumberFormat="1" applyFont="1" applyFill="1" applyBorder="1" applyAlignment="1" applyProtection="1">
      <alignment horizontal="center"/>
      <protection locked="0"/>
    </xf>
    <xf numFmtId="3" fontId="19" fillId="2" borderId="8" xfId="0" applyNumberFormat="1" applyFont="1" applyFill="1" applyBorder="1" applyAlignment="1" applyProtection="1">
      <alignment horizontal="center"/>
      <protection locked="0"/>
    </xf>
    <xf numFmtId="3" fontId="29" fillId="2" borderId="33" xfId="0" applyNumberFormat="1" applyFont="1" applyFill="1" applyBorder="1" applyAlignment="1" applyProtection="1">
      <alignment horizontal="center"/>
      <protection locked="0"/>
    </xf>
    <xf numFmtId="3" fontId="29" fillId="2" borderId="34" xfId="0" applyNumberFormat="1" applyFont="1" applyFill="1" applyBorder="1" applyAlignment="1" applyProtection="1">
      <alignment horizontal="center" wrapText="1"/>
      <protection locked="0"/>
    </xf>
    <xf numFmtId="3" fontId="19" fillId="2" borderId="35" xfId="0" applyNumberFormat="1" applyFont="1" applyFill="1" applyBorder="1" applyAlignment="1" applyProtection="1">
      <alignment horizontal="center"/>
      <protection locked="0"/>
    </xf>
    <xf numFmtId="3" fontId="19" fillId="2" borderId="36" xfId="0" applyNumberFormat="1" applyFont="1" applyFill="1" applyBorder="1" applyAlignment="1" applyProtection="1">
      <alignment horizontal="center"/>
      <protection locked="0"/>
    </xf>
    <xf numFmtId="3" fontId="19" fillId="2" borderId="19" xfId="0" applyNumberFormat="1" applyFont="1" applyFill="1" applyBorder="1" applyAlignment="1" applyProtection="1">
      <alignment horizontal="center"/>
      <protection locked="0"/>
    </xf>
    <xf numFmtId="3" fontId="19" fillId="2" borderId="37" xfId="0" applyNumberFormat="1" applyFont="1" applyFill="1" applyBorder="1" applyAlignment="1" applyProtection="1">
      <alignment horizontal="center"/>
      <protection locked="0"/>
    </xf>
    <xf numFmtId="190" fontId="19" fillId="2" borderId="19" xfId="0" applyNumberFormat="1" applyFont="1" applyFill="1" applyBorder="1" applyAlignment="1" applyProtection="1">
      <alignment horizontal="center"/>
      <protection locked="0"/>
    </xf>
    <xf numFmtId="3" fontId="19" fillId="2" borderId="38" xfId="0" applyNumberFormat="1" applyFont="1" applyFill="1" applyBorder="1" applyAlignment="1" applyProtection="1">
      <alignment horizontal="center"/>
      <protection locked="0"/>
    </xf>
    <xf numFmtId="3" fontId="19" fillId="2" borderId="39" xfId="0" applyNumberFormat="1" applyFont="1" applyFill="1" applyBorder="1" applyAlignment="1" applyProtection="1">
      <alignment horizontal="center"/>
      <protection locked="0"/>
    </xf>
    <xf numFmtId="15" fontId="0" fillId="2" borderId="0" xfId="0" applyNumberFormat="1" applyFont="1" applyFill="1" applyAlignment="1" applyProtection="1">
      <alignment horizontal="center"/>
      <protection locked="0"/>
    </xf>
    <xf numFmtId="0" fontId="0" fillId="2" borderId="0" xfId="0" applyFont="1" applyFill="1" applyAlignment="1" applyProtection="1">
      <alignment/>
      <protection locked="0"/>
    </xf>
    <xf numFmtId="3" fontId="0" fillId="2" borderId="0" xfId="0" applyNumberFormat="1" applyFont="1" applyFill="1" applyAlignment="1" applyProtection="1">
      <alignment/>
      <protection locked="0"/>
    </xf>
    <xf numFmtId="4" fontId="0" fillId="2" borderId="0" xfId="0" applyNumberFormat="1" applyFont="1" applyFill="1" applyAlignment="1" applyProtection="1">
      <alignment/>
      <protection locked="0"/>
    </xf>
    <xf numFmtId="3" fontId="0" fillId="2" borderId="0" xfId="0" applyNumberFormat="1" applyFont="1" applyFill="1" applyAlignment="1" applyProtection="1">
      <alignment/>
      <protection locked="0"/>
    </xf>
    <xf numFmtId="176" fontId="5" fillId="2" borderId="0" xfId="0" applyNumberFormat="1" applyFont="1" applyFill="1" applyAlignment="1" applyProtection="1">
      <alignment/>
      <protection locked="0"/>
    </xf>
    <xf numFmtId="3" fontId="9" fillId="2" borderId="0" xfId="0" applyNumberFormat="1" applyFont="1" applyFill="1" applyAlignment="1" applyProtection="1">
      <alignment/>
      <protection locked="0"/>
    </xf>
    <xf numFmtId="184" fontId="12" fillId="2" borderId="0" xfId="0" applyNumberFormat="1" applyFont="1" applyFill="1" applyAlignment="1" applyProtection="1">
      <alignment/>
      <protection locked="0"/>
    </xf>
    <xf numFmtId="184" fontId="27" fillId="2" borderId="0" xfId="0" applyNumberFormat="1" applyFont="1" applyFill="1" applyAlignment="1" applyProtection="1">
      <alignment horizontal="left"/>
      <protection locked="0"/>
    </xf>
    <xf numFmtId="184" fontId="5" fillId="2" borderId="0" xfId="0" applyNumberFormat="1" applyFont="1" applyFill="1" applyAlignment="1" applyProtection="1">
      <alignment/>
      <protection locked="0"/>
    </xf>
    <xf numFmtId="184" fontId="5" fillId="2" borderId="0" xfId="0" applyNumberFormat="1" applyFont="1" applyFill="1" applyAlignment="1" applyProtection="1">
      <alignment horizontal="center"/>
      <protection locked="0"/>
    </xf>
    <xf numFmtId="22" fontId="27" fillId="2" borderId="0" xfId="0" applyNumberFormat="1" applyFont="1" applyFill="1" applyAlignment="1" applyProtection="1">
      <alignment horizontal="center"/>
      <protection locked="0"/>
    </xf>
    <xf numFmtId="189" fontId="28" fillId="2" borderId="0" xfId="0" applyNumberFormat="1" applyFont="1" applyFill="1" applyAlignment="1" applyProtection="1">
      <alignment/>
      <protection locked="0"/>
    </xf>
    <xf numFmtId="184" fontId="18" fillId="2" borderId="0" xfId="0" applyNumberFormat="1" applyFont="1" applyFill="1" applyAlignment="1" applyProtection="1">
      <alignment/>
      <protection locked="0"/>
    </xf>
    <xf numFmtId="3" fontId="5" fillId="2" borderId="8" xfId="0" applyNumberFormat="1" applyFont="1" applyFill="1" applyBorder="1" applyAlignment="1" applyProtection="1">
      <alignment horizontal="center"/>
      <protection locked="0"/>
    </xf>
    <xf numFmtId="3" fontId="5" fillId="2" borderId="7" xfId="0" applyNumberFormat="1" applyFont="1" applyFill="1" applyBorder="1" applyAlignment="1" applyProtection="1">
      <alignment horizontal="center"/>
      <protection locked="0"/>
    </xf>
    <xf numFmtId="3" fontId="5" fillId="2" borderId="33" xfId="0" applyNumberFormat="1" applyFont="1" applyFill="1" applyBorder="1" applyAlignment="1" applyProtection="1">
      <alignment horizontal="center"/>
      <protection locked="0"/>
    </xf>
    <xf numFmtId="3" fontId="5" fillId="2" borderId="34" xfId="0" applyNumberFormat="1" applyFont="1" applyFill="1" applyBorder="1" applyAlignment="1" applyProtection="1">
      <alignment horizontal="center"/>
      <protection locked="0"/>
    </xf>
    <xf numFmtId="3" fontId="6" fillId="2" borderId="8" xfId="0" applyNumberFormat="1" applyFont="1" applyFill="1" applyBorder="1" applyAlignment="1" applyProtection="1">
      <alignment/>
      <protection locked="0"/>
    </xf>
    <xf numFmtId="3" fontId="6" fillId="2" borderId="33" xfId="0" applyNumberFormat="1" applyFont="1" applyFill="1" applyBorder="1" applyAlignment="1" applyProtection="1">
      <alignment/>
      <protection locked="0"/>
    </xf>
    <xf numFmtId="182" fontId="6" fillId="2" borderId="8" xfId="0" applyNumberFormat="1" applyFont="1" applyFill="1" applyBorder="1" applyAlignment="1" applyProtection="1">
      <alignment/>
      <protection locked="0"/>
    </xf>
    <xf numFmtId="10" fontId="6" fillId="2" borderId="34" xfId="19" applyNumberFormat="1" applyFont="1" applyFill="1" applyBorder="1" applyAlignment="1" applyProtection="1">
      <alignment/>
      <protection locked="0"/>
    </xf>
    <xf numFmtId="4" fontId="8" fillId="2" borderId="8" xfId="0" applyNumberFormat="1" applyFont="1" applyFill="1" applyBorder="1" applyAlignment="1" applyProtection="1">
      <alignment/>
      <protection locked="0"/>
    </xf>
    <xf numFmtId="3" fontId="8" fillId="2" borderId="7" xfId="0" applyNumberFormat="1" applyFont="1" applyFill="1" applyBorder="1" applyAlignment="1" applyProtection="1">
      <alignment/>
      <protection locked="0"/>
    </xf>
    <xf numFmtId="3" fontId="8" fillId="2" borderId="33" xfId="0" applyNumberFormat="1" applyFont="1" applyFill="1" applyBorder="1" applyAlignment="1" applyProtection="1">
      <alignment/>
      <protection locked="0"/>
    </xf>
    <xf numFmtId="3" fontId="8" fillId="2" borderId="34" xfId="0" applyNumberFormat="1" applyFont="1" applyFill="1" applyBorder="1" applyAlignment="1" applyProtection="1">
      <alignment/>
      <protection locked="0"/>
    </xf>
    <xf numFmtId="3" fontId="30" fillId="2" borderId="33" xfId="0" applyNumberFormat="1" applyFont="1" applyFill="1" applyBorder="1" applyAlignment="1" applyProtection="1">
      <alignment/>
      <protection locked="0"/>
    </xf>
    <xf numFmtId="10" fontId="8" fillId="2" borderId="34" xfId="19" applyNumberFormat="1" applyFont="1" applyFill="1" applyBorder="1" applyAlignment="1" applyProtection="1">
      <alignment/>
      <protection locked="0"/>
    </xf>
    <xf numFmtId="0" fontId="10" fillId="2" borderId="40" xfId="0" applyFont="1" applyFill="1" applyBorder="1" applyAlignment="1" applyProtection="1">
      <alignment horizontal="center"/>
      <protection locked="0"/>
    </xf>
    <xf numFmtId="182" fontId="8" fillId="2" borderId="41" xfId="0" applyNumberFormat="1" applyFont="1" applyFill="1" applyBorder="1" applyAlignment="1" applyProtection="1">
      <alignment/>
      <protection locked="0"/>
    </xf>
    <xf numFmtId="182" fontId="8" fillId="2" borderId="42" xfId="0" applyNumberFormat="1" applyFont="1" applyFill="1" applyBorder="1" applyAlignment="1" applyProtection="1">
      <alignment/>
      <protection locked="0"/>
    </xf>
    <xf numFmtId="182" fontId="8" fillId="2" borderId="43" xfId="0" applyNumberFormat="1" applyFont="1" applyFill="1" applyBorder="1" applyAlignment="1" applyProtection="1">
      <alignment/>
      <protection locked="0"/>
    </xf>
    <xf numFmtId="182" fontId="8" fillId="2" borderId="44" xfId="0" applyNumberFormat="1" applyFont="1" applyFill="1" applyBorder="1" applyAlignment="1" applyProtection="1">
      <alignment/>
      <protection locked="0"/>
    </xf>
    <xf numFmtId="182" fontId="8" fillId="2" borderId="7" xfId="0" applyNumberFormat="1" applyFont="1" applyFill="1" applyBorder="1" applyAlignment="1" applyProtection="1">
      <alignment/>
      <protection locked="0"/>
    </xf>
    <xf numFmtId="182" fontId="8" fillId="2" borderId="33" xfId="0" applyNumberFormat="1" applyFont="1" applyFill="1" applyBorder="1" applyAlignment="1" applyProtection="1">
      <alignment/>
      <protection locked="0"/>
    </xf>
    <xf numFmtId="182" fontId="8" fillId="2" borderId="34" xfId="0" applyNumberFormat="1" applyFont="1" applyFill="1" applyBorder="1" applyAlignment="1" applyProtection="1">
      <alignment/>
      <protection locked="0"/>
    </xf>
    <xf numFmtId="3" fontId="30" fillId="2" borderId="7" xfId="0" applyNumberFormat="1" applyFont="1" applyFill="1" applyBorder="1" applyAlignment="1" applyProtection="1">
      <alignment/>
      <protection locked="0"/>
    </xf>
    <xf numFmtId="183" fontId="8" fillId="2" borderId="8" xfId="0" applyNumberFormat="1" applyFont="1" applyFill="1" applyBorder="1" applyAlignment="1" applyProtection="1">
      <alignment/>
      <protection locked="0"/>
    </xf>
    <xf numFmtId="0" fontId="8" fillId="2" borderId="7" xfId="0" applyFont="1" applyFill="1" applyBorder="1" applyAlignment="1" applyProtection="1">
      <alignment/>
      <protection locked="0"/>
    </xf>
    <xf numFmtId="0" fontId="8" fillId="2" borderId="8" xfId="0" applyFont="1" applyFill="1" applyBorder="1" applyAlignment="1" applyProtection="1">
      <alignment/>
      <protection locked="0"/>
    </xf>
    <xf numFmtId="0" fontId="8" fillId="2" borderId="33" xfId="0" applyFont="1" applyFill="1" applyBorder="1" applyAlignment="1" applyProtection="1">
      <alignment/>
      <protection locked="0"/>
    </xf>
    <xf numFmtId="0" fontId="8" fillId="2" borderId="34" xfId="0" applyFont="1" applyFill="1" applyBorder="1" applyAlignment="1" applyProtection="1">
      <alignment/>
      <protection locked="0"/>
    </xf>
    <xf numFmtId="183" fontId="6" fillId="2" borderId="8" xfId="0" applyNumberFormat="1" applyFont="1" applyFill="1" applyBorder="1" applyAlignment="1" applyProtection="1">
      <alignment/>
      <protection locked="0"/>
    </xf>
    <xf numFmtId="3" fontId="6" fillId="2" borderId="8" xfId="0" applyNumberFormat="1" applyFont="1" applyFill="1" applyBorder="1" applyAlignment="1" applyProtection="1">
      <alignment/>
      <protection locked="0"/>
    </xf>
    <xf numFmtId="3" fontId="30" fillId="2" borderId="8" xfId="0" applyNumberFormat="1" applyFont="1" applyFill="1" applyBorder="1" applyAlignment="1" applyProtection="1">
      <alignment/>
      <protection locked="0"/>
    </xf>
    <xf numFmtId="3" fontId="8" fillId="2" borderId="2" xfId="0" applyNumberFormat="1" applyFont="1" applyFill="1" applyBorder="1" applyAlignment="1" applyProtection="1">
      <alignment/>
      <protection locked="0"/>
    </xf>
    <xf numFmtId="182" fontId="8" fillId="2" borderId="45" xfId="0" applyNumberFormat="1" applyFont="1" applyFill="1" applyBorder="1" applyAlignment="1" applyProtection="1">
      <alignment/>
      <protection locked="0"/>
    </xf>
    <xf numFmtId="182" fontId="8" fillId="2" borderId="46" xfId="0" applyNumberFormat="1" applyFont="1" applyFill="1" applyBorder="1" applyAlignment="1" applyProtection="1">
      <alignment/>
      <protection locked="0"/>
    </xf>
    <xf numFmtId="182" fontId="8" fillId="2" borderId="47" xfId="0" applyNumberFormat="1" applyFont="1" applyFill="1" applyBorder="1" applyAlignment="1" applyProtection="1">
      <alignment/>
      <protection locked="0"/>
    </xf>
    <xf numFmtId="182" fontId="8" fillId="2" borderId="48" xfId="0" applyNumberFormat="1" applyFont="1" applyFill="1" applyBorder="1" applyAlignment="1" applyProtection="1">
      <alignment/>
      <protection locked="0"/>
    </xf>
    <xf numFmtId="4" fontId="6" fillId="2" borderId="8" xfId="0" applyNumberFormat="1" applyFont="1" applyFill="1" applyBorder="1" applyAlignment="1" applyProtection="1">
      <alignment/>
      <protection locked="0"/>
    </xf>
    <xf numFmtId="2" fontId="8" fillId="2" borderId="49" xfId="0" applyNumberFormat="1" applyFont="1" applyFill="1" applyBorder="1" applyAlignment="1" applyProtection="1">
      <alignment/>
      <protection locked="0"/>
    </xf>
    <xf numFmtId="9" fontId="0" fillId="2" borderId="0" xfId="19" applyFill="1" applyAlignment="1" applyProtection="1">
      <alignment/>
      <protection locked="0"/>
    </xf>
    <xf numFmtId="3" fontId="11" fillId="2" borderId="50" xfId="0" applyNumberFormat="1" applyFont="1" applyFill="1" applyBorder="1" applyAlignment="1" applyProtection="1" quotePrefix="1">
      <alignment horizontal="center"/>
      <protection locked="0"/>
    </xf>
    <xf numFmtId="182" fontId="6" fillId="2" borderId="12" xfId="0" applyNumberFormat="1" applyFont="1" applyFill="1" applyBorder="1" applyAlignment="1" applyProtection="1">
      <alignment horizontal="center"/>
      <protection locked="0"/>
    </xf>
    <xf numFmtId="183" fontId="6" fillId="2" borderId="13" xfId="0" applyNumberFormat="1" applyFont="1" applyFill="1" applyBorder="1" applyAlignment="1" applyProtection="1">
      <alignment horizontal="centerContinuous"/>
      <protection locked="0"/>
    </xf>
    <xf numFmtId="0" fontId="6" fillId="2" borderId="51" xfId="0" applyFont="1" applyFill="1" applyBorder="1" applyAlignment="1" applyProtection="1">
      <alignment horizontal="center"/>
      <protection locked="0"/>
    </xf>
    <xf numFmtId="3" fontId="6" fillId="2" borderId="50" xfId="0" applyNumberFormat="1" applyFont="1" applyFill="1" applyBorder="1" applyAlignment="1" applyProtection="1">
      <alignment/>
      <protection locked="0"/>
    </xf>
    <xf numFmtId="0" fontId="6" fillId="2" borderId="52" xfId="0" applyNumberFormat="1" applyFont="1" applyFill="1" applyBorder="1" applyAlignment="1" applyProtection="1">
      <alignment horizontal="center"/>
      <protection locked="0"/>
    </xf>
    <xf numFmtId="3" fontId="10" fillId="2" borderId="17" xfId="0" applyNumberFormat="1" applyFont="1" applyFill="1" applyBorder="1" applyAlignment="1" applyProtection="1">
      <alignment horizontal="center"/>
      <protection locked="0"/>
    </xf>
    <xf numFmtId="182" fontId="6" fillId="2" borderId="7" xfId="0" applyNumberFormat="1" applyFont="1" applyFill="1" applyBorder="1" applyAlignment="1" applyProtection="1" quotePrefix="1">
      <alignment horizontal="center"/>
      <protection locked="0"/>
    </xf>
    <xf numFmtId="183" fontId="5" fillId="2" borderId="0" xfId="0" applyNumberFormat="1" applyFont="1" applyFill="1" applyBorder="1" applyAlignment="1" applyProtection="1">
      <alignment horizontal="center"/>
      <protection locked="0"/>
    </xf>
    <xf numFmtId="183" fontId="6" fillId="2" borderId="0" xfId="0" applyNumberFormat="1" applyFont="1" applyFill="1" applyBorder="1" applyAlignment="1" applyProtection="1">
      <alignment horizontal="center"/>
      <protection locked="0"/>
    </xf>
    <xf numFmtId="0" fontId="6" fillId="2" borderId="53" xfId="0" applyFont="1" applyFill="1" applyBorder="1" applyAlignment="1" applyProtection="1">
      <alignment horizontal="center"/>
      <protection locked="0"/>
    </xf>
    <xf numFmtId="3" fontId="6" fillId="2" borderId="17" xfId="0" applyNumberFormat="1" applyFont="1" applyFill="1" applyBorder="1" applyAlignment="1" applyProtection="1">
      <alignment horizontal="center"/>
      <protection locked="0"/>
    </xf>
    <xf numFmtId="3" fontId="6" fillId="2" borderId="7" xfId="0" applyNumberFormat="1" applyFont="1" applyFill="1" applyBorder="1" applyAlignment="1" applyProtection="1">
      <alignment horizontal="center"/>
      <protection locked="0"/>
    </xf>
    <xf numFmtId="182" fontId="6" fillId="2" borderId="7" xfId="0" applyNumberFormat="1" applyFont="1" applyFill="1" applyBorder="1" applyAlignment="1" applyProtection="1">
      <alignment horizontal="center"/>
      <protection locked="0"/>
    </xf>
    <xf numFmtId="183" fontId="10" fillId="2" borderId="0" xfId="0" applyNumberFormat="1" applyFont="1" applyFill="1" applyBorder="1" applyAlignment="1" applyProtection="1" quotePrefix="1">
      <alignment horizontal="center"/>
      <protection locked="0"/>
    </xf>
    <xf numFmtId="3" fontId="6" fillId="2" borderId="19" xfId="0" applyNumberFormat="1" applyFont="1" applyFill="1" applyBorder="1" applyAlignment="1" applyProtection="1">
      <alignment horizontal="center"/>
      <protection locked="0"/>
    </xf>
    <xf numFmtId="182" fontId="6" fillId="2" borderId="19" xfId="0" applyNumberFormat="1" applyFont="1" applyFill="1" applyBorder="1" applyAlignment="1" applyProtection="1">
      <alignment horizontal="center"/>
      <protection locked="0"/>
    </xf>
    <xf numFmtId="183" fontId="5" fillId="2" borderId="54" xfId="0" applyNumberFormat="1" applyFont="1" applyFill="1" applyBorder="1" applyAlignment="1" applyProtection="1">
      <alignment horizontal="center"/>
      <protection locked="0"/>
    </xf>
    <xf numFmtId="0" fontId="5" fillId="2" borderId="54" xfId="0" applyFont="1" applyFill="1" applyBorder="1" applyAlignment="1" applyProtection="1">
      <alignment horizontal="center"/>
      <protection locked="0"/>
    </xf>
    <xf numFmtId="0" fontId="6" fillId="2" borderId="55" xfId="0" applyFont="1" applyFill="1" applyBorder="1" applyAlignment="1" applyProtection="1">
      <alignment horizontal="center"/>
      <protection locked="0"/>
    </xf>
    <xf numFmtId="3" fontId="6" fillId="2" borderId="7" xfId="0" applyNumberFormat="1" applyFont="1" applyFill="1" applyBorder="1" applyAlignment="1" applyProtection="1">
      <alignment vertical="center"/>
      <protection locked="0"/>
    </xf>
    <xf numFmtId="182" fontId="6" fillId="2" borderId="7" xfId="0" applyNumberFormat="1" applyFont="1" applyFill="1" applyBorder="1" applyAlignment="1" applyProtection="1">
      <alignment vertical="center"/>
      <protection locked="0"/>
    </xf>
    <xf numFmtId="3" fontId="8" fillId="2" borderId="17" xfId="0" applyNumberFormat="1" applyFont="1" applyFill="1" applyBorder="1" applyAlignment="1" applyProtection="1">
      <alignment vertical="center"/>
      <protection locked="0"/>
    </xf>
    <xf numFmtId="3" fontId="8" fillId="2" borderId="0" xfId="0" applyNumberFormat="1" applyFont="1" applyFill="1" applyBorder="1" applyAlignment="1" applyProtection="1">
      <alignment vertical="center"/>
      <protection locked="0"/>
    </xf>
    <xf numFmtId="0" fontId="6" fillId="2" borderId="56" xfId="0" applyFont="1" applyFill="1" applyBorder="1" applyAlignment="1" applyProtection="1">
      <alignment horizontal="center"/>
      <protection locked="0"/>
    </xf>
    <xf numFmtId="0" fontId="6" fillId="2" borderId="53" xfId="0" applyFont="1" applyFill="1" applyBorder="1" applyAlignment="1" applyProtection="1">
      <alignment horizontal="right"/>
      <protection locked="0"/>
    </xf>
    <xf numFmtId="3" fontId="6" fillId="2" borderId="57" xfId="0" applyNumberFormat="1" applyFont="1" applyFill="1" applyBorder="1" applyAlignment="1" applyProtection="1">
      <alignment vertical="center"/>
      <protection locked="0"/>
    </xf>
    <xf numFmtId="3" fontId="6" fillId="2" borderId="57" xfId="0" applyNumberFormat="1" applyFont="1" applyFill="1" applyBorder="1" applyAlignment="1" applyProtection="1">
      <alignment vertical="center"/>
      <protection locked="0"/>
    </xf>
    <xf numFmtId="3" fontId="8" fillId="2" borderId="58" xfId="0" applyNumberFormat="1" applyFont="1" applyFill="1" applyBorder="1" applyAlignment="1" applyProtection="1">
      <alignment vertical="center"/>
      <protection locked="0"/>
    </xf>
    <xf numFmtId="3" fontId="6" fillId="2" borderId="7" xfId="0" applyNumberFormat="1" applyFont="1" applyFill="1" applyBorder="1" applyAlignment="1" applyProtection="1">
      <alignment/>
      <protection locked="0"/>
    </xf>
    <xf numFmtId="3" fontId="10" fillId="2" borderId="17" xfId="0" applyNumberFormat="1" applyFont="1" applyFill="1" applyBorder="1" applyAlignment="1" applyProtection="1">
      <alignment/>
      <protection locked="0"/>
    </xf>
    <xf numFmtId="182" fontId="6" fillId="2" borderId="7" xfId="0" applyNumberFormat="1" applyFont="1" applyFill="1" applyBorder="1" applyAlignment="1" applyProtection="1">
      <alignment/>
      <protection locked="0"/>
    </xf>
    <xf numFmtId="183" fontId="8" fillId="2" borderId="17" xfId="0" applyNumberFormat="1" applyFont="1" applyFill="1" applyBorder="1" applyAlignment="1" applyProtection="1">
      <alignment/>
      <protection locked="0"/>
    </xf>
    <xf numFmtId="0" fontId="8" fillId="2" borderId="0" xfId="0" applyFont="1" applyFill="1" applyBorder="1" applyAlignment="1" applyProtection="1">
      <alignment/>
      <protection locked="0"/>
    </xf>
    <xf numFmtId="3" fontId="8" fillId="2" borderId="17" xfId="0" applyNumberFormat="1" applyFont="1" applyFill="1" applyBorder="1" applyAlignment="1" applyProtection="1">
      <alignment/>
      <protection locked="0"/>
    </xf>
    <xf numFmtId="3" fontId="13" fillId="2" borderId="22" xfId="0" applyNumberFormat="1" applyFont="1" applyFill="1" applyBorder="1" applyAlignment="1" applyProtection="1">
      <alignment vertical="center"/>
      <protection locked="0"/>
    </xf>
    <xf numFmtId="3" fontId="13" fillId="2" borderId="59" xfId="0" applyNumberFormat="1" applyFont="1" applyFill="1" applyBorder="1" applyAlignment="1" applyProtection="1">
      <alignment vertical="center"/>
      <protection locked="0"/>
    </xf>
    <xf numFmtId="3" fontId="14" fillId="2" borderId="22" xfId="0" applyNumberFormat="1" applyFont="1" applyFill="1" applyBorder="1" applyAlignment="1" applyProtection="1">
      <alignment vertical="center"/>
      <protection locked="0"/>
    </xf>
    <xf numFmtId="182" fontId="6" fillId="2" borderId="22" xfId="0" applyNumberFormat="1" applyFont="1" applyFill="1" applyBorder="1" applyAlignment="1" applyProtection="1">
      <alignment vertical="center"/>
      <protection locked="0"/>
    </xf>
    <xf numFmtId="3" fontId="8" fillId="2" borderId="59" xfId="0" applyNumberFormat="1" applyFont="1" applyFill="1" applyBorder="1" applyAlignment="1" applyProtection="1">
      <alignment/>
      <protection locked="0"/>
    </xf>
    <xf numFmtId="3" fontId="8" fillId="2" borderId="60" xfId="0" applyNumberFormat="1" applyFont="1" applyFill="1" applyBorder="1" applyAlignment="1" applyProtection="1">
      <alignment/>
      <protection locked="0"/>
    </xf>
    <xf numFmtId="0" fontId="6" fillId="2" borderId="61" xfId="0" applyFont="1" applyFill="1" applyBorder="1" applyAlignment="1" applyProtection="1">
      <alignment horizontal="center"/>
      <protection locked="0"/>
    </xf>
    <xf numFmtId="3" fontId="8" fillId="2" borderId="22" xfId="0" applyNumberFormat="1" applyFont="1" applyFill="1" applyBorder="1" applyAlignment="1" applyProtection="1">
      <alignment/>
      <protection locked="0"/>
    </xf>
    <xf numFmtId="3" fontId="12" fillId="2" borderId="62" xfId="0" applyNumberFormat="1" applyFont="1" applyFill="1" applyBorder="1" applyAlignment="1" applyProtection="1">
      <alignment/>
      <protection locked="0"/>
    </xf>
    <xf numFmtId="182" fontId="6" fillId="2" borderId="0" xfId="0" applyNumberFormat="1" applyFont="1" applyFill="1" applyBorder="1" applyAlignment="1" applyProtection="1">
      <alignment/>
      <protection locked="0"/>
    </xf>
    <xf numFmtId="183" fontId="6" fillId="2" borderId="0" xfId="0" applyNumberFormat="1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10" fillId="2" borderId="29" xfId="0" applyFont="1" applyFill="1" applyBorder="1" applyAlignment="1" applyProtection="1">
      <alignment horizontal="center"/>
      <protection locked="0"/>
    </xf>
    <xf numFmtId="3" fontId="6" fillId="2" borderId="4" xfId="0" applyNumberFormat="1" applyFont="1" applyFill="1" applyBorder="1" applyAlignment="1" applyProtection="1">
      <alignment horizontal="center"/>
      <protection locked="0"/>
    </xf>
    <xf numFmtId="3" fontId="6" fillId="2" borderId="30" xfId="0" applyNumberFormat="1" applyFont="1" applyFill="1" applyBorder="1" applyAlignment="1" applyProtection="1">
      <alignment horizontal="center"/>
      <protection locked="0"/>
    </xf>
    <xf numFmtId="3" fontId="8" fillId="2" borderId="29" xfId="0" applyNumberFormat="1" applyFont="1" applyFill="1" applyBorder="1" applyAlignment="1" applyProtection="1">
      <alignment horizontal="center"/>
      <protection locked="0"/>
    </xf>
    <xf numFmtId="3" fontId="5" fillId="2" borderId="63" xfId="0" applyNumberFormat="1" applyFont="1" applyFill="1" applyBorder="1" applyAlignment="1" applyProtection="1">
      <alignment horizontal="center"/>
      <protection locked="0"/>
    </xf>
    <xf numFmtId="182" fontId="6" fillId="2" borderId="64" xfId="0" applyNumberFormat="1" applyFont="1" applyFill="1" applyBorder="1" applyAlignment="1" applyProtection="1">
      <alignment horizontal="center"/>
      <protection locked="0"/>
    </xf>
    <xf numFmtId="3" fontId="6" fillId="2" borderId="65" xfId="0" applyNumberFormat="1" applyFont="1" applyFill="1" applyBorder="1" applyAlignment="1" applyProtection="1">
      <alignment horizontal="center"/>
      <protection locked="0"/>
    </xf>
    <xf numFmtId="3" fontId="6" fillId="2" borderId="25" xfId="0" applyNumberFormat="1" applyFont="1" applyFill="1" applyBorder="1" applyAlignment="1" applyProtection="1">
      <alignment horizontal="center"/>
      <protection locked="0"/>
    </xf>
    <xf numFmtId="3" fontId="8" fillId="2" borderId="7" xfId="0" applyNumberFormat="1" applyFont="1" applyFill="1" applyBorder="1" applyAlignment="1" applyProtection="1">
      <alignment horizontal="center"/>
      <protection locked="0"/>
    </xf>
    <xf numFmtId="3" fontId="5" fillId="2" borderId="17" xfId="0" applyNumberFormat="1" applyFont="1" applyFill="1" applyBorder="1" applyAlignment="1" applyProtection="1">
      <alignment horizontal="center"/>
      <protection locked="0"/>
    </xf>
    <xf numFmtId="182" fontId="6" fillId="2" borderId="0" xfId="0" applyNumberFormat="1" applyFont="1" applyFill="1" applyBorder="1" applyAlignment="1" applyProtection="1">
      <alignment horizontal="center"/>
      <protection locked="0"/>
    </xf>
    <xf numFmtId="185" fontId="10" fillId="2" borderId="65" xfId="0" applyNumberFormat="1" applyFont="1" applyFill="1" applyBorder="1" applyAlignment="1" applyProtection="1">
      <alignment horizontal="center"/>
      <protection locked="0"/>
    </xf>
    <xf numFmtId="185" fontId="10" fillId="2" borderId="25" xfId="0" applyNumberFormat="1" applyFont="1" applyFill="1" applyBorder="1" applyAlignment="1" applyProtection="1">
      <alignment horizontal="center"/>
      <protection locked="0"/>
    </xf>
    <xf numFmtId="185" fontId="12" fillId="2" borderId="7" xfId="0" applyNumberFormat="1" applyFont="1" applyFill="1" applyBorder="1" applyAlignment="1" applyProtection="1">
      <alignment horizontal="center"/>
      <protection locked="0"/>
    </xf>
    <xf numFmtId="3" fontId="6" fillId="2" borderId="35" xfId="0" applyNumberFormat="1" applyFont="1" applyFill="1" applyBorder="1" applyAlignment="1" applyProtection="1">
      <alignment horizontal="center"/>
      <protection locked="0"/>
    </xf>
    <xf numFmtId="3" fontId="6" fillId="2" borderId="37" xfId="0" applyNumberFormat="1" applyFont="1" applyFill="1" applyBorder="1" applyAlignment="1" applyProtection="1">
      <alignment horizontal="center"/>
      <protection locked="0"/>
    </xf>
    <xf numFmtId="3" fontId="8" fillId="2" borderId="19" xfId="0" applyNumberFormat="1" applyFont="1" applyFill="1" applyBorder="1" applyAlignment="1" applyProtection="1">
      <alignment horizontal="center"/>
      <protection locked="0"/>
    </xf>
    <xf numFmtId="3" fontId="5" fillId="2" borderId="20" xfId="0" applyNumberFormat="1" applyFont="1" applyFill="1" applyBorder="1" applyAlignment="1" applyProtection="1">
      <alignment horizontal="center"/>
      <protection locked="0"/>
    </xf>
    <xf numFmtId="182" fontId="6" fillId="2" borderId="54" xfId="0" applyNumberFormat="1" applyFont="1" applyFill="1" applyBorder="1" applyAlignment="1" applyProtection="1">
      <alignment horizontal="center"/>
      <protection locked="0"/>
    </xf>
    <xf numFmtId="182" fontId="30" fillId="2" borderId="7" xfId="0" applyNumberFormat="1" applyFont="1" applyFill="1" applyBorder="1" applyAlignment="1" applyProtection="1">
      <alignment/>
      <protection locked="0"/>
    </xf>
    <xf numFmtId="4" fontId="8" fillId="2" borderId="17" xfId="0" applyNumberFormat="1" applyFont="1" applyFill="1" applyBorder="1" applyAlignment="1" applyProtection="1">
      <alignment/>
      <protection locked="0"/>
    </xf>
    <xf numFmtId="4" fontId="8" fillId="2" borderId="7" xfId="0" applyNumberFormat="1" applyFont="1" applyFill="1" applyBorder="1" applyAlignment="1" applyProtection="1">
      <alignment/>
      <protection locked="0"/>
    </xf>
    <xf numFmtId="0" fontId="6" fillId="2" borderId="66" xfId="0" applyFont="1" applyFill="1" applyBorder="1" applyAlignment="1" applyProtection="1">
      <alignment horizontal="center" vertical="center"/>
      <protection locked="0"/>
    </xf>
    <xf numFmtId="3" fontId="6" fillId="2" borderId="67" xfId="0" applyNumberFormat="1" applyFont="1" applyFill="1" applyBorder="1" applyAlignment="1" applyProtection="1">
      <alignment/>
      <protection locked="0"/>
    </xf>
    <xf numFmtId="182" fontId="8" fillId="2" borderId="66" xfId="0" applyNumberFormat="1" applyFont="1" applyFill="1" applyBorder="1" applyAlignment="1" applyProtection="1">
      <alignment/>
      <protection locked="0"/>
    </xf>
    <xf numFmtId="4" fontId="8" fillId="2" borderId="68" xfId="0" applyNumberFormat="1" applyFont="1" applyFill="1" applyBorder="1" applyAlignment="1" applyProtection="1">
      <alignment/>
      <protection locked="0"/>
    </xf>
    <xf numFmtId="9" fontId="0" fillId="2" borderId="0" xfId="0" applyNumberFormat="1" applyFill="1" applyAlignment="1" applyProtection="1">
      <alignment/>
      <protection locked="0"/>
    </xf>
    <xf numFmtId="3" fontId="10" fillId="2" borderId="17" xfId="0" applyNumberFormat="1" applyFont="1" applyFill="1" applyBorder="1" applyAlignment="1" applyProtection="1">
      <alignment vertical="center"/>
      <protection locked="0"/>
    </xf>
    <xf numFmtId="3" fontId="10" fillId="2" borderId="69" xfId="0" applyNumberFormat="1" applyFont="1" applyFill="1" applyBorder="1" applyAlignment="1" applyProtection="1">
      <alignment vertical="center"/>
      <protection locked="0"/>
    </xf>
    <xf numFmtId="3" fontId="12" fillId="2" borderId="70" xfId="0" applyNumberFormat="1" applyFont="1" applyFill="1" applyBorder="1" applyAlignment="1" applyProtection="1">
      <alignment/>
      <protection locked="0"/>
    </xf>
    <xf numFmtId="3" fontId="30" fillId="2" borderId="69" xfId="0" applyNumberFormat="1" applyFont="1" applyFill="1" applyBorder="1" applyAlignment="1" applyProtection="1">
      <alignment/>
      <protection locked="0"/>
    </xf>
    <xf numFmtId="3" fontId="14" fillId="2" borderId="71" xfId="0" applyNumberFormat="1" applyFont="1" applyFill="1" applyBorder="1" applyAlignment="1" applyProtection="1">
      <alignment vertical="center"/>
      <protection locked="0"/>
    </xf>
    <xf numFmtId="182" fontId="8" fillId="2" borderId="57" xfId="0" applyNumberFormat="1" applyFont="1" applyFill="1" applyBorder="1" applyAlignment="1" applyProtection="1">
      <alignment vertical="center"/>
      <protection locked="0"/>
    </xf>
    <xf numFmtId="2" fontId="0" fillId="2" borderId="0" xfId="0" applyNumberFormat="1" applyFill="1" applyAlignment="1" applyProtection="1">
      <alignment/>
      <protection locked="0"/>
    </xf>
    <xf numFmtId="187" fontId="0" fillId="2" borderId="0" xfId="0" applyNumberFormat="1" applyFill="1" applyAlignment="1" applyProtection="1">
      <alignment/>
      <protection locked="0"/>
    </xf>
    <xf numFmtId="3" fontId="25" fillId="2" borderId="11" xfId="0" applyNumberFormat="1" applyFont="1" applyFill="1" applyBorder="1" applyAlignment="1" applyProtection="1">
      <alignment horizontal="center"/>
      <protection locked="0"/>
    </xf>
    <xf numFmtId="3" fontId="18" fillId="2" borderId="11" xfId="0" applyNumberFormat="1" applyFont="1" applyFill="1" applyBorder="1" applyAlignment="1" applyProtection="1">
      <alignment horizontal="center"/>
      <protection locked="0"/>
    </xf>
    <xf numFmtId="3" fontId="10" fillId="2" borderId="0" xfId="0" applyNumberFormat="1" applyFont="1" applyFill="1" applyAlignment="1" applyProtection="1">
      <alignment/>
      <protection locked="0"/>
    </xf>
    <xf numFmtId="3" fontId="6" fillId="2" borderId="2" xfId="0" applyNumberFormat="1" applyFont="1" applyFill="1" applyBorder="1" applyAlignment="1" applyProtection="1">
      <alignment horizontal="center"/>
      <protection locked="0"/>
    </xf>
    <xf numFmtId="182" fontId="31" fillId="2" borderId="0" xfId="0" applyNumberFormat="1" applyFont="1" applyFill="1" applyBorder="1" applyAlignment="1" applyProtection="1">
      <alignment horizontal="center"/>
      <protection locked="0"/>
    </xf>
    <xf numFmtId="185" fontId="12" fillId="2" borderId="25" xfId="0" applyNumberFormat="1" applyFont="1" applyFill="1" applyBorder="1" applyAlignment="1" applyProtection="1">
      <alignment horizontal="center"/>
      <protection locked="0"/>
    </xf>
    <xf numFmtId="185" fontId="10" fillId="2" borderId="2" xfId="0" applyNumberFormat="1" applyFont="1" applyFill="1" applyBorder="1" applyAlignment="1" applyProtection="1">
      <alignment horizontal="center"/>
      <protection locked="0"/>
    </xf>
    <xf numFmtId="3" fontId="6" fillId="2" borderId="0" xfId="0" applyNumberFormat="1" applyFont="1" applyFill="1" applyAlignment="1" quotePrefix="1">
      <alignment/>
    </xf>
    <xf numFmtId="182" fontId="8" fillId="2" borderId="72" xfId="0" applyNumberFormat="1" applyFont="1" applyFill="1" applyBorder="1" applyAlignment="1" applyProtection="1">
      <alignment/>
      <protection locked="0"/>
    </xf>
    <xf numFmtId="182" fontId="8" fillId="2" borderId="0" xfId="0" applyNumberFormat="1" applyFont="1" applyFill="1" applyBorder="1" applyAlignment="1" applyProtection="1">
      <alignment horizontal="right"/>
      <protection locked="0"/>
    </xf>
    <xf numFmtId="182" fontId="8" fillId="2" borderId="73" xfId="0" applyNumberFormat="1" applyFon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74" xfId="0" applyFill="1" applyBorder="1" applyAlignment="1" applyProtection="1">
      <alignment horizontal="center"/>
      <protection locked="0"/>
    </xf>
    <xf numFmtId="0" fontId="0" fillId="2" borderId="75" xfId="0" applyFill="1" applyBorder="1" applyAlignment="1" applyProtection="1">
      <alignment horizontal="center"/>
      <protection locked="0"/>
    </xf>
    <xf numFmtId="0" fontId="0" fillId="2" borderId="7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0" xfId="0" applyFill="1" applyBorder="1" applyAlignment="1" applyProtection="1">
      <alignment horizontal="center"/>
      <protection locked="0"/>
    </xf>
    <xf numFmtId="0" fontId="0" fillId="2" borderId="57" xfId="0" applyFill="1" applyBorder="1" applyAlignment="1" applyProtection="1">
      <alignment horizontal="center"/>
      <protection locked="0"/>
    </xf>
    <xf numFmtId="0" fontId="0" fillId="2" borderId="76" xfId="0" applyFill="1" applyBorder="1" applyAlignment="1" applyProtection="1">
      <alignment/>
      <protection locked="0"/>
    </xf>
    <xf numFmtId="0" fontId="0" fillId="2" borderId="77" xfId="0" applyFill="1" applyBorder="1" applyAlignment="1" applyProtection="1">
      <alignment/>
      <protection locked="0"/>
    </xf>
    <xf numFmtId="0" fontId="0" fillId="2" borderId="57" xfId="0" applyFill="1" applyBorder="1" applyAlignment="1" applyProtection="1">
      <alignment/>
      <protection locked="0"/>
    </xf>
    <xf numFmtId="10" fontId="0" fillId="2" borderId="78" xfId="0" applyNumberFormat="1" applyFill="1" applyBorder="1" applyAlignment="1">
      <alignment/>
    </xf>
    <xf numFmtId="3" fontId="0" fillId="2" borderId="79" xfId="0" applyNumberFormat="1" applyFill="1" applyBorder="1" applyAlignment="1">
      <alignment/>
    </xf>
    <xf numFmtId="3" fontId="0" fillId="2" borderId="6" xfId="0" applyNumberFormat="1" applyFill="1" applyBorder="1" applyAlignment="1" applyProtection="1">
      <alignment/>
      <protection locked="0"/>
    </xf>
    <xf numFmtId="3" fontId="0" fillId="2" borderId="52" xfId="0" applyNumberFormat="1" applyFill="1" applyBorder="1" applyAlignment="1" applyProtection="1">
      <alignment/>
      <protection locked="0"/>
    </xf>
    <xf numFmtId="4" fontId="0" fillId="2" borderId="52" xfId="0" applyNumberFormat="1" applyFill="1" applyBorder="1" applyAlignment="1" applyProtection="1">
      <alignment/>
      <protection locked="0"/>
    </xf>
    <xf numFmtId="10" fontId="0" fillId="2" borderId="0" xfId="0" applyNumberFormat="1" applyFill="1" applyAlignment="1">
      <alignment/>
    </xf>
    <xf numFmtId="3" fontId="0" fillId="2" borderId="76" xfId="0" applyNumberFormat="1" applyFill="1" applyBorder="1" applyAlignment="1">
      <alignment/>
    </xf>
    <xf numFmtId="3" fontId="0" fillId="2" borderId="57" xfId="0" applyNumberFormat="1" applyFill="1" applyBorder="1" applyAlignment="1" applyProtection="1">
      <alignment/>
      <protection locked="0"/>
    </xf>
    <xf numFmtId="4" fontId="0" fillId="2" borderId="57" xfId="0" applyNumberFormat="1" applyFill="1" applyBorder="1" applyAlignment="1" applyProtection="1">
      <alignment/>
      <protection locked="0"/>
    </xf>
    <xf numFmtId="3" fontId="0" fillId="2" borderId="76" xfId="0" applyNumberFormat="1" applyFill="1" applyBorder="1" applyAlignment="1">
      <alignment vertical="center"/>
    </xf>
    <xf numFmtId="0" fontId="0" fillId="2" borderId="80" xfId="0" applyFill="1" applyBorder="1" applyAlignment="1">
      <alignment/>
    </xf>
    <xf numFmtId="3" fontId="12" fillId="2" borderId="0" xfId="0" applyNumberFormat="1" applyFont="1" applyFill="1" applyBorder="1" applyAlignment="1" applyProtection="1">
      <alignment/>
      <protection locked="0"/>
    </xf>
    <xf numFmtId="10" fontId="0" fillId="2" borderId="62" xfId="0" applyNumberFormat="1" applyFill="1" applyBorder="1" applyAlignment="1">
      <alignment/>
    </xf>
    <xf numFmtId="3" fontId="0" fillId="2" borderId="81" xfId="0" applyNumberFormat="1" applyFill="1" applyBorder="1" applyAlignment="1">
      <alignment/>
    </xf>
    <xf numFmtId="3" fontId="12" fillId="2" borderId="22" xfId="0" applyNumberFormat="1" applyFont="1" applyFill="1" applyBorder="1" applyAlignment="1" applyProtection="1">
      <alignment/>
      <protection locked="0"/>
    </xf>
    <xf numFmtId="3" fontId="12" fillId="2" borderId="59" xfId="0" applyNumberFormat="1" applyFont="1" applyFill="1" applyBorder="1" applyAlignment="1" applyProtection="1">
      <alignment/>
      <protection locked="0"/>
    </xf>
    <xf numFmtId="3" fontId="12" fillId="2" borderId="60" xfId="0" applyNumberFormat="1" applyFont="1" applyFill="1" applyBorder="1" applyAlignment="1" applyProtection="1">
      <alignment/>
      <protection locked="0"/>
    </xf>
    <xf numFmtId="3" fontId="0" fillId="2" borderId="82" xfId="0" applyNumberFormat="1" applyFill="1" applyBorder="1" applyAlignment="1" applyProtection="1">
      <alignment/>
      <protection locked="0"/>
    </xf>
    <xf numFmtId="3" fontId="0" fillId="2" borderId="83" xfId="0" applyNumberFormat="1" applyFill="1" applyBorder="1" applyAlignment="1" applyProtection="1">
      <alignment/>
      <protection locked="0"/>
    </xf>
    <xf numFmtId="4" fontId="0" fillId="2" borderId="83" xfId="0" applyNumberFormat="1" applyFill="1" applyBorder="1" applyAlignment="1" applyProtection="1">
      <alignment/>
      <protection locked="0"/>
    </xf>
    <xf numFmtId="182" fontId="31" fillId="2" borderId="17" xfId="0" applyNumberFormat="1" applyFont="1" applyFill="1" applyBorder="1" applyAlignment="1" applyProtection="1">
      <alignment horizontal="center"/>
      <protection locked="0"/>
    </xf>
    <xf numFmtId="182" fontId="6" fillId="2" borderId="20" xfId="0" applyNumberFormat="1" applyFont="1" applyFill="1" applyBorder="1" applyAlignment="1" applyProtection="1">
      <alignment horizontal="center"/>
      <protection locked="0"/>
    </xf>
    <xf numFmtId="182" fontId="8" fillId="2" borderId="17" xfId="0" applyNumberFormat="1" applyFont="1" applyFill="1" applyBorder="1" applyAlignment="1" applyProtection="1">
      <alignment horizontal="right"/>
      <protection locked="0"/>
    </xf>
    <xf numFmtId="182" fontId="8" fillId="2" borderId="68" xfId="0" applyNumberFormat="1" applyFont="1" applyFill="1" applyBorder="1" applyAlignment="1" applyProtection="1">
      <alignment horizontal="right"/>
      <protection locked="0"/>
    </xf>
    <xf numFmtId="3" fontId="0" fillId="2" borderId="79" xfId="0" applyNumberFormat="1" applyFill="1" applyBorder="1" applyAlignment="1">
      <alignment horizontal="right"/>
    </xf>
    <xf numFmtId="3" fontId="0" fillId="2" borderId="76" xfId="0" applyNumberFormat="1" applyFill="1" applyBorder="1" applyAlignment="1">
      <alignment horizontal="right"/>
    </xf>
    <xf numFmtId="185" fontId="12" fillId="2" borderId="65" xfId="0" applyNumberFormat="1" applyFont="1" applyFill="1" applyBorder="1" applyAlignment="1" applyProtection="1">
      <alignment horizontal="center"/>
      <protection locked="0"/>
    </xf>
    <xf numFmtId="182" fontId="8" fillId="2" borderId="17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externalLink" Target="externalLinks/externalLink14.xml" /><Relationship Id="rId28" Type="http://schemas.openxmlformats.org/officeDocument/2006/relationships/externalLink" Target="externalLinks/externalLink15.xml" /><Relationship Id="rId29" Type="http://schemas.openxmlformats.org/officeDocument/2006/relationships/externalLink" Target="externalLinks/externalLink16.xml" /><Relationship Id="rId30" Type="http://schemas.openxmlformats.org/officeDocument/2006/relationships/externalLink" Target="externalLinks/externalLink17.xml" /><Relationship Id="rId31" Type="http://schemas.openxmlformats.org/officeDocument/2006/relationships/externalLink" Target="externalLinks/externalLink18.xml" /><Relationship Id="rId32" Type="http://schemas.openxmlformats.org/officeDocument/2006/relationships/externalLink" Target="externalLinks/externalLink19.xml" /><Relationship Id="rId33" Type="http://schemas.openxmlformats.org/officeDocument/2006/relationships/externalLink" Target="externalLinks/externalLink20.xml" /><Relationship Id="rId34" Type="http://schemas.openxmlformats.org/officeDocument/2006/relationships/externalLink" Target="externalLinks/externalLink21.xml" /><Relationship Id="rId35" Type="http://schemas.openxmlformats.org/officeDocument/2006/relationships/externalLink" Target="externalLinks/externalLink22.xml" /><Relationship Id="rId36" Type="http://schemas.openxmlformats.org/officeDocument/2006/relationships/externalLink" Target="externalLinks/externalLink23.xml" /><Relationship Id="rId37" Type="http://schemas.openxmlformats.org/officeDocument/2006/relationships/externalLink" Target="externalLinks/externalLink24.xml" /><Relationship Id="rId38" Type="http://schemas.openxmlformats.org/officeDocument/2006/relationships/externalLink" Target="externalLinks/externalLink25.xml" /><Relationship Id="rId39" Type="http://schemas.openxmlformats.org/officeDocument/2006/relationships/externalLink" Target="externalLinks/externalLink26.xml" /><Relationship Id="rId40" Type="http://schemas.openxmlformats.org/officeDocument/2006/relationships/externalLink" Target="externalLinks/externalLink27.xml" /><Relationship Id="rId41" Type="http://schemas.openxmlformats.org/officeDocument/2006/relationships/externalLink" Target="externalLinks/externalLink28.xml" /><Relationship Id="rId42" Type="http://schemas.openxmlformats.org/officeDocument/2006/relationships/externalLink" Target="externalLinks/externalLink29.xml" /><Relationship Id="rId43" Type="http://schemas.openxmlformats.org/officeDocument/2006/relationships/externalLink" Target="externalLinks/externalLink30.xml" /><Relationship Id="rId44" Type="http://schemas.openxmlformats.org/officeDocument/2006/relationships/externalLink" Target="externalLinks/externalLink31.xml" /><Relationship Id="rId45" Type="http://schemas.openxmlformats.org/officeDocument/2006/relationships/externalLink" Target="externalLinks/externalLink32.xml" /><Relationship Id="rId46" Type="http://schemas.openxmlformats.org/officeDocument/2006/relationships/externalLink" Target="externalLinks/externalLink33.xml" /><Relationship Id="rId47" Type="http://schemas.openxmlformats.org/officeDocument/2006/relationships/externalLink" Target="externalLinks/externalLink34.xml" /><Relationship Id="rId48" Type="http://schemas.openxmlformats.org/officeDocument/2006/relationships/externalLink" Target="externalLinks/externalLink35.xml" /><Relationship Id="rId49" Type="http://schemas.openxmlformats.org/officeDocument/2006/relationships/externalLink" Target="externalLinks/externalLink36.xml" /><Relationship Id="rId50" Type="http://schemas.openxmlformats.org/officeDocument/2006/relationships/externalLink" Target="externalLinks/externalLink37.xml" /><Relationship Id="rId51" Type="http://schemas.openxmlformats.org/officeDocument/2006/relationships/externalLink" Target="externalLinks/externalLink38.xml" /><Relationship Id="rId52" Type="http://schemas.openxmlformats.org/officeDocument/2006/relationships/externalLink" Target="externalLinks/externalLink39.xml" /><Relationship Id="rId53" Type="http://schemas.openxmlformats.org/officeDocument/2006/relationships/externalLink" Target="externalLinks/externalLink40.xml" /><Relationship Id="rId54" Type="http://schemas.openxmlformats.org/officeDocument/2006/relationships/externalLink" Target="externalLinks/externalLink41.xml" /><Relationship Id="rId55" Type="http://schemas.openxmlformats.org/officeDocument/2006/relationships/externalLink" Target="externalLinks/externalLink42.xml" /><Relationship Id="rId56" Type="http://schemas.openxmlformats.org/officeDocument/2006/relationships/externalLink" Target="externalLinks/externalLink43.xml" /><Relationship Id="rId57" Type="http://schemas.openxmlformats.org/officeDocument/2006/relationships/externalLink" Target="externalLinks/externalLink44.xml" /><Relationship Id="rId58" Type="http://schemas.openxmlformats.org/officeDocument/2006/relationships/externalLink" Target="externalLinks/externalLink45.xml" /><Relationship Id="rId59" Type="http://schemas.openxmlformats.org/officeDocument/2006/relationships/externalLink" Target="externalLinks/externalLink46.xml" /><Relationship Id="rId60" Type="http://schemas.openxmlformats.org/officeDocument/2006/relationships/externalLink" Target="externalLinks/externalLink47.xml" /><Relationship Id="rId61" Type="http://schemas.openxmlformats.org/officeDocument/2006/relationships/externalLink" Target="externalLinks/externalLink48.xml" /><Relationship Id="rId62" Type="http://schemas.openxmlformats.org/officeDocument/2006/relationships/externalLink" Target="externalLinks/externalLink49.xml" /><Relationship Id="rId63" Type="http://schemas.openxmlformats.org/officeDocument/2006/relationships/externalLink" Target="externalLinks/externalLink50.xml" /><Relationship Id="rId64" Type="http://schemas.openxmlformats.org/officeDocument/2006/relationships/externalLink" Target="externalLinks/externalLink51.xml" /><Relationship Id="rId65" Type="http://schemas.openxmlformats.org/officeDocument/2006/relationships/externalLink" Target="externalLinks/externalLink52.xml" /><Relationship Id="rId66" Type="http://schemas.openxmlformats.org/officeDocument/2006/relationships/externalLink" Target="externalLinks/externalLink53.xml" /><Relationship Id="rId67" Type="http://schemas.openxmlformats.org/officeDocument/2006/relationships/externalLink" Target="externalLinks/externalLink54.xml" /><Relationship Id="rId68" Type="http://schemas.openxmlformats.org/officeDocument/2006/relationships/externalLink" Target="externalLinks/externalLink55.xml" /><Relationship Id="rId69" Type="http://schemas.openxmlformats.org/officeDocument/2006/relationships/externalLink" Target="externalLinks/externalLink56.xml" /><Relationship Id="rId7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60</xdr:row>
      <xdr:rowOff>133350</xdr:rowOff>
    </xdr:from>
    <xdr:to>
      <xdr:col>9</xdr:col>
      <xdr:colOff>942975</xdr:colOff>
      <xdr:row>62</xdr:row>
      <xdr:rowOff>0</xdr:rowOff>
    </xdr:to>
    <xdr:sp>
      <xdr:nvSpPr>
        <xdr:cNvPr id="1" name="Texte 2"/>
        <xdr:cNvSpPr txBox="1">
          <a:spLocks noChangeArrowheads="1"/>
        </xdr:cNvSpPr>
      </xdr:nvSpPr>
      <xdr:spPr>
        <a:xfrm>
          <a:off x="742950" y="9601200"/>
          <a:ext cx="6934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et Collecte de la campagne 2014/15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: Estimations des délégations régionales de FranceAgriMer Juin 2015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 de la campagne 2013/14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: Estimations des délégations régionales de FranceAgriMer Juin 2014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Collecte de la campagne 2013/14 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Etats 2 (FranceAgriMer)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38100</xdr:colOff>
      <xdr:row>3</xdr:row>
      <xdr:rowOff>47625</xdr:rowOff>
    </xdr:from>
    <xdr:to>
      <xdr:col>9</xdr:col>
      <xdr:colOff>571500</xdr:colOff>
      <xdr:row>5</xdr:row>
      <xdr:rowOff>104775</xdr:rowOff>
    </xdr:to>
    <xdr:sp>
      <xdr:nvSpPr>
        <xdr:cNvPr id="2" name="Texte 1"/>
        <xdr:cNvSpPr txBox="1">
          <a:spLocks noChangeArrowheads="1"/>
        </xdr:cNvSpPr>
      </xdr:nvSpPr>
      <xdr:spPr>
        <a:xfrm>
          <a:off x="762000" y="504825"/>
          <a:ext cx="6543675" cy="3810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Résultats Nationaux des Prévisions de Récolte 2015</a:t>
          </a:r>
        </a:p>
      </xdr:txBody>
    </xdr:sp>
    <xdr:clientData/>
  </xdr:twoCellAnchor>
  <xdr:twoCellAnchor>
    <xdr:from>
      <xdr:col>1</xdr:col>
      <xdr:colOff>19050</xdr:colOff>
      <xdr:row>62</xdr:row>
      <xdr:rowOff>0</xdr:rowOff>
    </xdr:from>
    <xdr:to>
      <xdr:col>9</xdr:col>
      <xdr:colOff>942975</xdr:colOff>
      <xdr:row>62</xdr:row>
      <xdr:rowOff>0</xdr:rowOff>
    </xdr:to>
    <xdr:sp>
      <xdr:nvSpPr>
        <xdr:cNvPr id="3" name="Texte 2"/>
        <xdr:cNvSpPr txBox="1">
          <a:spLocks noChangeArrowheads="1"/>
        </xdr:cNvSpPr>
      </xdr:nvSpPr>
      <xdr:spPr>
        <a:xfrm>
          <a:off x="742950" y="9601200"/>
          <a:ext cx="693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et Collecte 2015/16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: Estimations Secteurs FranceAgriMer Août 2015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2014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: Estimation Services Régionaux FranceAgriMer Juin 2015
</a:t>
          </a:r>
        </a:p>
      </xdr:txBody>
    </xdr:sp>
    <xdr:clientData/>
  </xdr:twoCellAnchor>
  <xdr:twoCellAnchor>
    <xdr:from>
      <xdr:col>1</xdr:col>
      <xdr:colOff>19050</xdr:colOff>
      <xdr:row>63</xdr:row>
      <xdr:rowOff>28575</xdr:rowOff>
    </xdr:from>
    <xdr:to>
      <xdr:col>9</xdr:col>
      <xdr:colOff>942975</xdr:colOff>
      <xdr:row>67</xdr:row>
      <xdr:rowOff>19050</xdr:rowOff>
    </xdr:to>
    <xdr:sp>
      <xdr:nvSpPr>
        <xdr:cNvPr id="4" name="Texte 2"/>
        <xdr:cNvSpPr txBox="1">
          <a:spLocks noChangeArrowheads="1"/>
        </xdr:cNvSpPr>
      </xdr:nvSpPr>
      <xdr:spPr>
        <a:xfrm>
          <a:off x="742950" y="9772650"/>
          <a:ext cx="6934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et Collecte 2015/16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: Estimations Secteurs FranceAgriMer Août 2015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2014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: Estimation Services Régionaux FranceAgriMer Juin 2015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701\prevreg0106201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701\PrevReg0706201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701\PrevReg07062015_bi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701\PrevReg1606201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701\PrevReg0806201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701\prevreg0906201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701\PrevReg1006201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701\PrevReg1106201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701\prevreg1206201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701\prevreg12062015_bi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701\prevreg1306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701\PrevReg0206201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701\prevreg1706201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516\150701\BLET1516_07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516\150701\BLED1516_070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516\150701\ORGE1516_070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516\150701\AVOI1516_070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516\150701\SEIG1516_070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516\150701\Trit1516_070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516\150902\BLET1516_090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516\150902\BLED1516_0902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516\150902\ORGE1516_09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701\PrevReg0306201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516\150902\AVOI1516_0902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516\150902\SEIG1516_0902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516\150902\Trit1516_0902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516\150902\MAIS1516_0902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516\150902\Sorg1516_0902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902\prevreg01082015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COLLECTE\France%20collecte%201415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902\prevreg02082015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902\PrevReg03082015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902\prevreg03082015_bi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701\PrevReg03062015_bis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902\prevreg04082015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902\prevreg1408201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902\prevreg05082015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902\prevreg06082015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902\prevreg15082015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902\prevreg07082015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902\prevreg07082015_bi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902\PrevReg16082015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902\PrevReg08082015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902\prevreg0908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701\PrevReg04062015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902\prevreg10082015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902\prevreg11082015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902\prevreg12082015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902\prevreg12082015_bis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902\prevreg13082015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902\prevreg17082015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COLLECTE\France%20collecte%2015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701\prevreg1406201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701\PrevReg050620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701\PrevReg0606201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701\prevreg1506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1062015"/>
    </sheetNames>
    <sheetDataSet>
      <sheetData sheetId="1">
        <row r="8">
          <cell r="F8">
            <v>1995</v>
          </cell>
          <cell r="H8">
            <v>9695</v>
          </cell>
        </row>
        <row r="9">
          <cell r="F9">
            <v>98650</v>
          </cell>
          <cell r="H9">
            <v>510400</v>
          </cell>
        </row>
        <row r="10">
          <cell r="F10">
            <v>350</v>
          </cell>
          <cell r="H10">
            <v>1575</v>
          </cell>
        </row>
        <row r="13">
          <cell r="F13">
            <v>18275</v>
          </cell>
          <cell r="H13">
            <v>103610</v>
          </cell>
        </row>
        <row r="14">
          <cell r="F14">
            <v>2045</v>
          </cell>
          <cell r="H14">
            <v>9050</v>
          </cell>
        </row>
        <row r="15">
          <cell r="F15">
            <v>17320</v>
          </cell>
          <cell r="H15">
            <v>86450</v>
          </cell>
        </row>
        <row r="18">
          <cell r="F18">
            <v>330175</v>
          </cell>
          <cell r="H18">
            <v>3394550</v>
          </cell>
        </row>
        <row r="19">
          <cell r="F19">
            <v>7575</v>
          </cell>
          <cell r="H19">
            <v>48025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7062015"/>
    </sheetNames>
    <sheetDataSet>
      <sheetData sheetId="1">
        <row r="9">
          <cell r="F9">
            <v>211100</v>
          </cell>
          <cell r="H9">
            <v>1426000</v>
          </cell>
        </row>
        <row r="10">
          <cell r="F10">
            <v>430</v>
          </cell>
          <cell r="H10">
            <v>1900</v>
          </cell>
        </row>
        <row r="13">
          <cell r="F13">
            <v>172000</v>
          </cell>
          <cell r="H13">
            <v>1040000</v>
          </cell>
        </row>
        <row r="14">
          <cell r="F14">
            <v>5190</v>
          </cell>
          <cell r="H14">
            <v>20500</v>
          </cell>
        </row>
        <row r="15">
          <cell r="F15">
            <v>11300</v>
          </cell>
          <cell r="H15">
            <v>61000</v>
          </cell>
        </row>
        <row r="18">
          <cell r="F18">
            <v>23500</v>
          </cell>
          <cell r="H18">
            <v>225000</v>
          </cell>
        </row>
        <row r="19">
          <cell r="F19">
            <v>540</v>
          </cell>
          <cell r="H19">
            <v>2500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0</v>
          </cell>
        </row>
        <row r="9">
          <cell r="F9">
            <v>44500</v>
          </cell>
          <cell r="H9">
            <v>342000</v>
          </cell>
        </row>
        <row r="10">
          <cell r="F10">
            <v>180</v>
          </cell>
          <cell r="H10">
            <v>800</v>
          </cell>
        </row>
        <row r="13">
          <cell r="F13">
            <v>4700</v>
          </cell>
          <cell r="H13">
            <v>29000</v>
          </cell>
        </row>
        <row r="14">
          <cell r="F14">
            <v>720</v>
          </cell>
          <cell r="H14">
            <v>3000</v>
          </cell>
        </row>
        <row r="15">
          <cell r="F15">
            <v>1700</v>
          </cell>
          <cell r="H15">
            <v>9000</v>
          </cell>
        </row>
        <row r="18">
          <cell r="F18">
            <v>136000</v>
          </cell>
          <cell r="H18">
            <v>1570000</v>
          </cell>
        </row>
        <row r="19">
          <cell r="F19">
            <v>350</v>
          </cell>
          <cell r="H19">
            <v>3150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0</v>
          </cell>
        </row>
        <row r="9">
          <cell r="F9">
            <v>298473</v>
          </cell>
          <cell r="H9">
            <v>2258170.8</v>
          </cell>
        </row>
        <row r="10">
          <cell r="F10">
            <v>347</v>
          </cell>
          <cell r="H10">
            <v>1652.3</v>
          </cell>
        </row>
        <row r="13">
          <cell r="F13">
            <v>71428</v>
          </cell>
          <cell r="H13">
            <v>526260.8176592853</v>
          </cell>
        </row>
        <row r="14">
          <cell r="F14">
            <v>11440</v>
          </cell>
          <cell r="H14">
            <v>63141.1</v>
          </cell>
        </row>
        <row r="15">
          <cell r="F15">
            <v>45700</v>
          </cell>
          <cell r="H15">
            <v>297667</v>
          </cell>
        </row>
        <row r="18">
          <cell r="F18">
            <v>101816.18611078929</v>
          </cell>
          <cell r="H18">
            <v>962709.879220993</v>
          </cell>
        </row>
        <row r="19">
          <cell r="F19">
            <v>175</v>
          </cell>
          <cell r="H19">
            <v>1050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24845</v>
          </cell>
          <cell r="H8">
            <v>166350</v>
          </cell>
        </row>
        <row r="9">
          <cell r="F9">
            <v>394690</v>
          </cell>
          <cell r="H9">
            <v>2870285</v>
          </cell>
        </row>
        <row r="10">
          <cell r="F10">
            <v>1175</v>
          </cell>
          <cell r="H10">
            <v>6500</v>
          </cell>
        </row>
        <row r="13">
          <cell r="F13">
            <v>64490</v>
          </cell>
          <cell r="H13">
            <v>441680</v>
          </cell>
        </row>
        <row r="14">
          <cell r="F14">
            <v>5235</v>
          </cell>
          <cell r="H14">
            <v>28600</v>
          </cell>
        </row>
        <row r="15">
          <cell r="F15">
            <v>55785</v>
          </cell>
          <cell r="H15">
            <v>317520</v>
          </cell>
        </row>
        <row r="18">
          <cell r="F18">
            <v>144700</v>
          </cell>
          <cell r="H18">
            <v>1402930</v>
          </cell>
        </row>
        <row r="19">
          <cell r="F19">
            <v>1635</v>
          </cell>
          <cell r="H19">
            <v>10120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66500</v>
          </cell>
          <cell r="H8">
            <v>459000</v>
          </cell>
        </row>
        <row r="9">
          <cell r="F9">
            <v>677800</v>
          </cell>
          <cell r="H9">
            <v>5013000</v>
          </cell>
        </row>
        <row r="10">
          <cell r="F10">
            <v>6800</v>
          </cell>
          <cell r="H10">
            <v>39000</v>
          </cell>
        </row>
        <row r="13">
          <cell r="F13">
            <v>287900</v>
          </cell>
          <cell r="H13">
            <v>2009000</v>
          </cell>
        </row>
        <row r="14">
          <cell r="F14">
            <v>11100</v>
          </cell>
          <cell r="H14">
            <v>55000</v>
          </cell>
        </row>
        <row r="15">
          <cell r="F15">
            <v>26300</v>
          </cell>
          <cell r="H15">
            <v>139000</v>
          </cell>
        </row>
        <row r="18">
          <cell r="F18">
            <v>164300</v>
          </cell>
          <cell r="H18">
            <v>1700000</v>
          </cell>
        </row>
        <row r="19">
          <cell r="F19">
            <v>7500</v>
          </cell>
          <cell r="H19">
            <v>50000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commentaires"/>
    </sheetNames>
    <sheetDataSet>
      <sheetData sheetId="0">
        <row r="8">
          <cell r="F8">
            <v>2470</v>
          </cell>
          <cell r="H8">
            <v>17290</v>
          </cell>
        </row>
        <row r="9">
          <cell r="F9">
            <v>238350</v>
          </cell>
          <cell r="H9">
            <v>2049810</v>
          </cell>
        </row>
        <row r="10">
          <cell r="F10">
            <v>360</v>
          </cell>
          <cell r="H10">
            <v>2340</v>
          </cell>
        </row>
        <row r="13">
          <cell r="F13">
            <v>74410</v>
          </cell>
          <cell r="H13">
            <v>563339</v>
          </cell>
        </row>
        <row r="14">
          <cell r="F14">
            <v>2450</v>
          </cell>
          <cell r="H14">
            <v>15925</v>
          </cell>
        </row>
        <row r="15">
          <cell r="F15">
            <v>1440</v>
          </cell>
          <cell r="H15">
            <v>9360</v>
          </cell>
        </row>
        <row r="18">
          <cell r="F18">
            <v>43170</v>
          </cell>
          <cell r="H18">
            <v>466236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8">
          <cell r="F8">
            <v>26350</v>
          </cell>
          <cell r="H8">
            <v>167185</v>
          </cell>
        </row>
        <row r="9">
          <cell r="F9">
            <v>394940</v>
          </cell>
          <cell r="H9">
            <v>2660462</v>
          </cell>
        </row>
        <row r="10">
          <cell r="F10">
            <v>655</v>
          </cell>
          <cell r="H10">
            <v>3275</v>
          </cell>
        </row>
        <row r="13">
          <cell r="F13">
            <v>108670</v>
          </cell>
          <cell r="H13">
            <v>674427</v>
          </cell>
        </row>
        <row r="14">
          <cell r="F14">
            <v>5050</v>
          </cell>
          <cell r="H14">
            <v>20887</v>
          </cell>
        </row>
        <row r="15">
          <cell r="F15">
            <v>27650</v>
          </cell>
          <cell r="H15">
            <v>142455</v>
          </cell>
        </row>
        <row r="18">
          <cell r="F18">
            <v>210460</v>
          </cell>
          <cell r="H18">
            <v>2155124</v>
          </cell>
        </row>
        <row r="19">
          <cell r="F19">
            <v>5420</v>
          </cell>
          <cell r="H19">
            <v>35230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651</v>
          </cell>
          <cell r="H8">
            <v>4036.2</v>
          </cell>
        </row>
        <row r="9">
          <cell r="F9">
            <v>273660</v>
          </cell>
          <cell r="H9">
            <v>2318447.52</v>
          </cell>
        </row>
        <row r="10">
          <cell r="F10">
            <v>62</v>
          </cell>
          <cell r="H10">
            <v>434</v>
          </cell>
        </row>
        <row r="13">
          <cell r="F13">
            <v>54336</v>
          </cell>
          <cell r="H13">
            <v>435503.04000000004</v>
          </cell>
        </row>
        <row r="14">
          <cell r="F14">
            <v>1520</v>
          </cell>
          <cell r="H14">
            <v>8127.44</v>
          </cell>
        </row>
        <row r="15">
          <cell r="F15">
            <v>1070</v>
          </cell>
          <cell r="H15">
            <v>5174.5199999999995</v>
          </cell>
        </row>
        <row r="18">
          <cell r="F18">
            <v>10139</v>
          </cell>
          <cell r="H18">
            <v>90216.82200000001</v>
          </cell>
        </row>
        <row r="19">
          <cell r="F19">
            <v>0</v>
          </cell>
          <cell r="H19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8">
          <cell r="F8">
            <v>500</v>
          </cell>
          <cell r="H8">
            <v>2700</v>
          </cell>
        </row>
        <row r="9">
          <cell r="F9">
            <v>219000</v>
          </cell>
          <cell r="H9">
            <v>1650930</v>
          </cell>
        </row>
        <row r="10">
          <cell r="F10">
            <v>265</v>
          </cell>
          <cell r="H10">
            <v>1490</v>
          </cell>
        </row>
        <row r="13">
          <cell r="F13">
            <v>47000</v>
          </cell>
          <cell r="H13">
            <v>335816.25531914894</v>
          </cell>
        </row>
        <row r="14">
          <cell r="F14">
            <v>7200</v>
          </cell>
          <cell r="H14">
            <v>43080</v>
          </cell>
        </row>
        <row r="15">
          <cell r="F15">
            <v>8600</v>
          </cell>
          <cell r="H15">
            <v>50950</v>
          </cell>
        </row>
        <row r="18">
          <cell r="F18">
            <v>16100</v>
          </cell>
          <cell r="H18">
            <v>150000</v>
          </cell>
        </row>
        <row r="19">
          <cell r="F19">
            <v>0</v>
          </cell>
          <cell r="H19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Nomenclatures"/>
      <sheetName val="Récolte_N+1"/>
      <sheetName val="Feuille4"/>
    </sheetNames>
    <sheetDataSet>
      <sheetData sheetId="0">
        <row r="8">
          <cell r="F8">
            <v>54250</v>
          </cell>
          <cell r="H8">
            <v>281371</v>
          </cell>
        </row>
        <row r="9">
          <cell r="F9">
            <v>280080</v>
          </cell>
          <cell r="H9">
            <v>1485460</v>
          </cell>
        </row>
        <row r="10">
          <cell r="F10">
            <v>1155</v>
          </cell>
          <cell r="H10">
            <v>4420</v>
          </cell>
        </row>
        <row r="13">
          <cell r="F13">
            <v>94787</v>
          </cell>
          <cell r="H13">
            <v>459544</v>
          </cell>
        </row>
        <row r="14">
          <cell r="F14">
            <v>6560</v>
          </cell>
          <cell r="H14">
            <v>21361</v>
          </cell>
        </row>
        <row r="15">
          <cell r="F15">
            <v>46641</v>
          </cell>
          <cell r="H15">
            <v>194570</v>
          </cell>
        </row>
        <row r="18">
          <cell r="F18">
            <v>175729</v>
          </cell>
          <cell r="H18">
            <v>1680520</v>
          </cell>
        </row>
        <row r="19">
          <cell r="F19">
            <v>27310</v>
          </cell>
          <cell r="H19">
            <v>174322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2062015"/>
    </sheetNames>
    <sheetDataSet>
      <sheetData sheetId="1">
        <row r="9">
          <cell r="F9">
            <v>138250</v>
          </cell>
          <cell r="H9">
            <v>864745</v>
          </cell>
        </row>
        <row r="10">
          <cell r="F10">
            <v>5510</v>
          </cell>
          <cell r="H10">
            <v>24424</v>
          </cell>
        </row>
        <row r="13">
          <cell r="F13">
            <v>37720</v>
          </cell>
          <cell r="H13">
            <v>214155</v>
          </cell>
        </row>
        <row r="14">
          <cell r="F14">
            <v>5650</v>
          </cell>
          <cell r="H14">
            <v>21176</v>
          </cell>
        </row>
        <row r="15">
          <cell r="F15">
            <v>72700</v>
          </cell>
          <cell r="H15">
            <v>370890</v>
          </cell>
        </row>
        <row r="18">
          <cell r="F18">
            <v>59150</v>
          </cell>
          <cell r="H18">
            <v>593100</v>
          </cell>
        </row>
        <row r="19">
          <cell r="F19">
            <v>510</v>
          </cell>
          <cell r="H19">
            <v>2980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8">
          <cell r="F8">
            <v>59500</v>
          </cell>
          <cell r="H8">
            <v>208000</v>
          </cell>
        </row>
        <row r="9">
          <cell r="F9">
            <v>17400</v>
          </cell>
          <cell r="H9">
            <v>81700</v>
          </cell>
        </row>
        <row r="10">
          <cell r="F10">
            <v>1600</v>
          </cell>
          <cell r="H10">
            <v>5440</v>
          </cell>
        </row>
        <row r="13">
          <cell r="F13">
            <v>13300</v>
          </cell>
          <cell r="H13">
            <v>54800</v>
          </cell>
        </row>
        <row r="14">
          <cell r="F14">
            <v>1000</v>
          </cell>
          <cell r="H14">
            <v>3400</v>
          </cell>
        </row>
        <row r="15">
          <cell r="F15">
            <v>6900</v>
          </cell>
          <cell r="H15">
            <v>28300</v>
          </cell>
        </row>
        <row r="18">
          <cell r="F18">
            <v>5000</v>
          </cell>
          <cell r="H18">
            <v>31500</v>
          </cell>
        </row>
        <row r="19">
          <cell r="F19">
            <v>2800</v>
          </cell>
          <cell r="H19">
            <v>17400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BLETENDRE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BLEDUR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ORGE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VOINE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EIGLE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TRITICAL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BLETENDRE"/>
    </sheetNames>
    <sheetDataSet>
      <sheetData sheetId="0">
        <row r="33">
          <cell r="C33">
            <v>5154610</v>
          </cell>
          <cell r="E33">
            <v>40702652</v>
          </cell>
          <cell r="G33">
            <v>37325200</v>
          </cell>
        </row>
        <row r="35">
          <cell r="C35">
            <v>5005673</v>
          </cell>
          <cell r="E35">
            <v>37483860.32</v>
          </cell>
          <cell r="G35">
            <v>34415376.5</v>
          </cell>
        </row>
        <row r="64">
          <cell r="C64">
            <v>13594993.299999999</v>
          </cell>
          <cell r="D64">
            <v>12183182.4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BLEDUR"/>
    </sheetNames>
    <sheetDataSet>
      <sheetData sheetId="0">
        <row r="33">
          <cell r="C33">
            <v>323085</v>
          </cell>
          <cell r="E33">
            <v>1829880.2</v>
          </cell>
          <cell r="G33">
            <v>1733950</v>
          </cell>
        </row>
        <row r="35">
          <cell r="C35">
            <v>287801</v>
          </cell>
          <cell r="E35">
            <v>1495393.2</v>
          </cell>
          <cell r="G35">
            <v>1418962.2999999998</v>
          </cell>
        </row>
        <row r="64">
          <cell r="C64">
            <v>916302.5000000001</v>
          </cell>
          <cell r="D64">
            <v>735147.6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ORGE"/>
    </sheetNames>
    <sheetDataSet>
      <sheetData sheetId="0">
        <row r="33">
          <cell r="C33">
            <v>1756608</v>
          </cell>
          <cell r="E33">
            <v>12430076.46122449</v>
          </cell>
          <cell r="G33">
            <v>10560000</v>
          </cell>
        </row>
        <row r="35">
          <cell r="C35">
            <v>1753426</v>
          </cell>
          <cell r="E35">
            <v>11672435.112978432</v>
          </cell>
          <cell r="G35">
            <v>9868947.3</v>
          </cell>
        </row>
        <row r="64">
          <cell r="C64">
            <v>6615954.3</v>
          </cell>
          <cell r="D64">
            <v>5596323.6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3062015"/>
    </sheetNames>
    <sheetDataSet>
      <sheetData sheetId="1">
        <row r="8">
          <cell r="F8">
            <v>1680</v>
          </cell>
          <cell r="H8">
            <v>7896</v>
          </cell>
        </row>
        <row r="9">
          <cell r="F9">
            <v>301100</v>
          </cell>
          <cell r="H9">
            <v>1868910</v>
          </cell>
        </row>
        <row r="10">
          <cell r="F10">
            <v>1470</v>
          </cell>
          <cell r="H10">
            <v>6762</v>
          </cell>
        </row>
        <row r="13">
          <cell r="F13">
            <v>192400</v>
          </cell>
          <cell r="H13">
            <v>1141360</v>
          </cell>
        </row>
        <row r="14">
          <cell r="F14">
            <v>13300</v>
          </cell>
          <cell r="H14">
            <v>49220</v>
          </cell>
        </row>
        <row r="15">
          <cell r="F15">
            <v>26300</v>
          </cell>
          <cell r="H15">
            <v>115570</v>
          </cell>
        </row>
        <row r="18">
          <cell r="F18">
            <v>57700</v>
          </cell>
          <cell r="H18">
            <v>621280</v>
          </cell>
        </row>
        <row r="19">
          <cell r="F19">
            <v>750</v>
          </cell>
          <cell r="H19">
            <v>3375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AVOINE"/>
    </sheetNames>
    <sheetDataSet>
      <sheetData sheetId="0">
        <row r="33">
          <cell r="C33">
            <v>94302</v>
          </cell>
          <cell r="E33">
            <v>457782.3</v>
          </cell>
          <cell r="G33">
            <v>248300</v>
          </cell>
        </row>
        <row r="35">
          <cell r="C35">
            <v>97980</v>
          </cell>
          <cell r="E35">
            <v>456167.54</v>
          </cell>
          <cell r="G35">
            <v>244758.39999999997</v>
          </cell>
        </row>
        <row r="64">
          <cell r="C64">
            <v>103822.1</v>
          </cell>
          <cell r="D64">
            <v>102730.7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EIGLE"/>
    </sheetNames>
    <sheetDataSet>
      <sheetData sheetId="0">
        <row r="33">
          <cell r="C33">
            <v>25806</v>
          </cell>
          <cell r="E33">
            <v>128907.1</v>
          </cell>
          <cell r="G33">
            <v>62840</v>
          </cell>
        </row>
        <row r="35">
          <cell r="C35">
            <v>26144</v>
          </cell>
          <cell r="E35">
            <v>127118.3</v>
          </cell>
          <cell r="G35">
            <v>56690.69999999999</v>
          </cell>
        </row>
        <row r="64">
          <cell r="C64">
            <v>26513.5</v>
          </cell>
          <cell r="D64">
            <v>12034.5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RITICALE"/>
    </sheetNames>
    <sheetDataSet>
      <sheetData sheetId="0">
        <row r="33">
          <cell r="C33">
            <v>376011</v>
          </cell>
          <cell r="E33">
            <v>2056604</v>
          </cell>
          <cell r="G33">
            <v>851735</v>
          </cell>
        </row>
        <row r="35">
          <cell r="C35">
            <v>387466</v>
          </cell>
          <cell r="E35">
            <v>2022751.52</v>
          </cell>
          <cell r="G35">
            <v>839436.3000000002</v>
          </cell>
        </row>
        <row r="64">
          <cell r="C64">
            <v>358859.8</v>
          </cell>
          <cell r="D64">
            <v>307348.8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MAIS"/>
    </sheetNames>
    <sheetDataSet>
      <sheetData sheetId="0">
        <row r="33">
          <cell r="C33">
            <v>1607798</v>
          </cell>
          <cell r="E33">
            <v>13256781.679267563</v>
          </cell>
          <cell r="G33">
            <v>11607255</v>
          </cell>
        </row>
        <row r="35">
          <cell r="C35">
            <v>1763519.1861107894</v>
          </cell>
          <cell r="E35">
            <v>17949206.701220993</v>
          </cell>
          <cell r="G35">
            <v>16127330.699999997</v>
          </cell>
        </row>
        <row r="64">
          <cell r="C64">
            <v>376902</v>
          </cell>
          <cell r="D64">
            <v>334502.50000000006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ORGHO"/>
    </sheetNames>
    <sheetDataSet>
      <sheetData sheetId="0">
        <row r="33">
          <cell r="C33">
            <v>62715</v>
          </cell>
          <cell r="E33">
            <v>303405</v>
          </cell>
          <cell r="G33">
            <v>187530</v>
          </cell>
        </row>
        <row r="35">
          <cell r="C35">
            <v>63655</v>
          </cell>
          <cell r="E35">
            <v>407642</v>
          </cell>
          <cell r="G35">
            <v>284519.60000000003</v>
          </cell>
        </row>
        <row r="64">
          <cell r="C64">
            <v>746.6</v>
          </cell>
          <cell r="D64">
            <v>281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1970</v>
          </cell>
          <cell r="H8">
            <v>10150</v>
          </cell>
          <cell r="I8">
            <v>7000</v>
          </cell>
        </row>
        <row r="9">
          <cell r="F9">
            <v>105500</v>
          </cell>
          <cell r="H9">
            <v>613400</v>
          </cell>
          <cell r="I9">
            <v>548500</v>
          </cell>
        </row>
        <row r="10">
          <cell r="F10">
            <v>350</v>
          </cell>
          <cell r="H10">
            <v>1620</v>
          </cell>
          <cell r="I10">
            <v>550</v>
          </cell>
        </row>
        <row r="11">
          <cell r="F11">
            <v>18400</v>
          </cell>
          <cell r="H11">
            <v>108650</v>
          </cell>
        </row>
        <row r="12">
          <cell r="F12">
            <v>2400</v>
          </cell>
          <cell r="H12">
            <v>13230</v>
          </cell>
        </row>
        <row r="13">
          <cell r="F13">
            <v>20800</v>
          </cell>
          <cell r="H13">
            <v>121880</v>
          </cell>
          <cell r="I13">
            <v>76800</v>
          </cell>
        </row>
        <row r="14">
          <cell r="F14">
            <v>2050</v>
          </cell>
          <cell r="H14">
            <v>9350</v>
          </cell>
          <cell r="I14">
            <v>3125</v>
          </cell>
        </row>
        <row r="15">
          <cell r="F15">
            <v>17800</v>
          </cell>
          <cell r="H15">
            <v>93850</v>
          </cell>
          <cell r="I15">
            <v>31300</v>
          </cell>
        </row>
        <row r="18">
          <cell r="F18">
            <v>311550</v>
          </cell>
          <cell r="H18">
            <v>2660600</v>
          </cell>
          <cell r="I18">
            <v>2387600</v>
          </cell>
        </row>
        <row r="19">
          <cell r="F19">
            <v>7550</v>
          </cell>
          <cell r="H19">
            <v>40825</v>
          </cell>
          <cell r="I19">
            <v>25250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BT"/>
      <sheetName val="BD"/>
      <sheetName val="OR"/>
      <sheetName val="MA"/>
      <sheetName val="SE"/>
      <sheetName val="AV"/>
      <sheetName val="SO"/>
      <sheetName val="TR"/>
      <sheetName val="SA"/>
      <sheetName val="AL"/>
      <sheetName val="MI"/>
      <sheetName val="CO"/>
      <sheetName val="TO"/>
      <sheetName val="SJ"/>
      <sheetName val="LI"/>
      <sheetName val="PO"/>
      <sheetName val="FE"/>
      <sheetName val="LU"/>
    </sheetNames>
    <sheetDataSet>
      <sheetData sheetId="0">
        <row r="168">
          <cell r="X168">
            <v>273035.5</v>
          </cell>
          <cell r="AI168">
            <v>450859.1</v>
          </cell>
        </row>
        <row r="169">
          <cell r="X169">
            <v>195692.4</v>
          </cell>
          <cell r="AI169">
            <v>618791.1</v>
          </cell>
        </row>
        <row r="170">
          <cell r="X170">
            <v>774643.7</v>
          </cell>
          <cell r="AI170">
            <v>1833012.7</v>
          </cell>
        </row>
        <row r="171">
          <cell r="X171">
            <v>220544.2</v>
          </cell>
          <cell r="AI171">
            <v>391246.9</v>
          </cell>
        </row>
        <row r="172">
          <cell r="X172">
            <v>127323.1</v>
          </cell>
          <cell r="AI172">
            <v>2499041</v>
          </cell>
        </row>
        <row r="173">
          <cell r="X173">
            <v>1531593.6</v>
          </cell>
          <cell r="AI173">
            <v>4659945.6</v>
          </cell>
        </row>
        <row r="174">
          <cell r="X174">
            <v>406691.9</v>
          </cell>
          <cell r="AI174">
            <v>554474.4</v>
          </cell>
        </row>
        <row r="175">
          <cell r="X175">
            <v>21399.7</v>
          </cell>
          <cell r="AI175">
            <v>30518.3</v>
          </cell>
        </row>
        <row r="176">
          <cell r="X176">
            <v>1870613.1</v>
          </cell>
          <cell r="AI176">
            <v>3223051.6</v>
          </cell>
        </row>
        <row r="177">
          <cell r="X177">
            <v>536793.1</v>
          </cell>
          <cell r="AI177">
            <v>1329328.3</v>
          </cell>
        </row>
        <row r="178">
          <cell r="X178">
            <v>224266.1</v>
          </cell>
          <cell r="AI178">
            <v>324699.5</v>
          </cell>
        </row>
        <row r="179">
          <cell r="X179">
            <v>718970.6</v>
          </cell>
          <cell r="AI179">
            <v>1842089.9</v>
          </cell>
        </row>
        <row r="180">
          <cell r="X180">
            <v>1151917.3</v>
          </cell>
          <cell r="AI180">
            <v>2437754.4</v>
          </cell>
        </row>
        <row r="181">
          <cell r="X181">
            <v>1072885.8</v>
          </cell>
          <cell r="AI181">
            <v>4772210.8</v>
          </cell>
        </row>
        <row r="182">
          <cell r="X182">
            <v>568931.1</v>
          </cell>
          <cell r="AI182">
            <v>1900080.6</v>
          </cell>
        </row>
        <row r="183">
          <cell r="X183">
            <v>1568563.8</v>
          </cell>
          <cell r="AI183">
            <v>2479007.7</v>
          </cell>
        </row>
        <row r="184">
          <cell r="X184">
            <v>163861.7</v>
          </cell>
          <cell r="AI184">
            <v>2334257.1</v>
          </cell>
        </row>
        <row r="185">
          <cell r="X185">
            <v>177480</v>
          </cell>
          <cell r="AI185">
            <v>1409035.8</v>
          </cell>
        </row>
        <row r="186">
          <cell r="X186">
            <v>551730.8</v>
          </cell>
          <cell r="AI186">
            <v>1274634.3</v>
          </cell>
        </row>
        <row r="187">
          <cell r="X187">
            <v>26244.9</v>
          </cell>
          <cell r="AI187">
            <v>51337.4</v>
          </cell>
        </row>
      </sheetData>
      <sheetData sheetId="1">
        <row r="168">
          <cell r="X168">
            <v>1020.6</v>
          </cell>
          <cell r="AI168">
            <v>3165.6</v>
          </cell>
        </row>
        <row r="169">
          <cell r="X169">
            <v>791.9</v>
          </cell>
          <cell r="AI169">
            <v>942.4</v>
          </cell>
        </row>
        <row r="170">
          <cell r="X170">
            <v>310.5</v>
          </cell>
          <cell r="AI170">
            <v>900.3</v>
          </cell>
        </row>
        <row r="171">
          <cell r="X171">
            <v>0</v>
          </cell>
          <cell r="AI171">
            <v>5.8</v>
          </cell>
        </row>
        <row r="172">
          <cell r="X172">
            <v>3.9</v>
          </cell>
          <cell r="AI172">
            <v>3486.7</v>
          </cell>
        </row>
        <row r="173">
          <cell r="X173">
            <v>0</v>
          </cell>
          <cell r="AI173">
            <v>75.5</v>
          </cell>
        </row>
        <row r="174">
          <cell r="X174">
            <v>24468.2</v>
          </cell>
          <cell r="AI174">
            <v>27795.4</v>
          </cell>
        </row>
        <row r="175">
          <cell r="X175">
            <v>120822.8</v>
          </cell>
          <cell r="AI175">
            <v>128845</v>
          </cell>
        </row>
        <row r="176">
          <cell r="X176">
            <v>173.3</v>
          </cell>
          <cell r="AI176">
            <v>2074.6</v>
          </cell>
        </row>
        <row r="177">
          <cell r="X177">
            <v>0</v>
          </cell>
          <cell r="AI177">
            <v>630.4</v>
          </cell>
        </row>
        <row r="178">
          <cell r="X178">
            <v>0</v>
          </cell>
          <cell r="AI178">
            <v>0</v>
          </cell>
        </row>
        <row r="179">
          <cell r="X179">
            <v>458</v>
          </cell>
          <cell r="AI179">
            <v>476.4</v>
          </cell>
        </row>
        <row r="180">
          <cell r="X180">
            <v>101747</v>
          </cell>
          <cell r="AI180">
            <v>157839.4</v>
          </cell>
        </row>
        <row r="181">
          <cell r="X181">
            <v>120893.1</v>
          </cell>
          <cell r="AI181">
            <v>446900.9</v>
          </cell>
        </row>
        <row r="182">
          <cell r="X182">
            <v>3027.1</v>
          </cell>
          <cell r="AI182">
            <v>13609.7</v>
          </cell>
        </row>
        <row r="183">
          <cell r="X183">
            <v>114034.3</v>
          </cell>
          <cell r="AI183">
            <v>158642.9</v>
          </cell>
        </row>
        <row r="184">
          <cell r="X184">
            <v>0</v>
          </cell>
          <cell r="AI184">
            <v>221.3</v>
          </cell>
        </row>
        <row r="185">
          <cell r="X185">
            <v>591</v>
          </cell>
          <cell r="AI185">
            <v>1429.1</v>
          </cell>
        </row>
        <row r="186">
          <cell r="X186">
            <v>114266.3</v>
          </cell>
          <cell r="AI186">
            <v>285507.5</v>
          </cell>
        </row>
        <row r="187">
          <cell r="X187">
            <v>132539.6</v>
          </cell>
          <cell r="AI187">
            <v>186413.4</v>
          </cell>
        </row>
      </sheetData>
      <sheetData sheetId="2">
        <row r="168">
          <cell r="X168">
            <v>38916.5</v>
          </cell>
          <cell r="AI168">
            <v>52859</v>
          </cell>
        </row>
        <row r="169">
          <cell r="X169">
            <v>42505.2</v>
          </cell>
          <cell r="AI169">
            <v>84846.6</v>
          </cell>
        </row>
        <row r="170">
          <cell r="X170">
            <v>611394.4</v>
          </cell>
          <cell r="AI170">
            <v>1037330.3</v>
          </cell>
        </row>
        <row r="171">
          <cell r="X171">
            <v>88162.5</v>
          </cell>
          <cell r="AI171">
            <v>121891.2</v>
          </cell>
        </row>
        <row r="172">
          <cell r="X172">
            <v>100268.8</v>
          </cell>
          <cell r="AI172">
            <v>341813.3</v>
          </cell>
        </row>
        <row r="173">
          <cell r="X173">
            <v>417837.6</v>
          </cell>
          <cell r="AI173">
            <v>735504</v>
          </cell>
        </row>
        <row r="174">
          <cell r="X174">
            <v>96435.2</v>
          </cell>
          <cell r="AI174">
            <v>117209.6</v>
          </cell>
        </row>
        <row r="175">
          <cell r="X175">
            <v>12787.7</v>
          </cell>
          <cell r="AI175">
            <v>17276.8</v>
          </cell>
        </row>
        <row r="176">
          <cell r="X176">
            <v>1379468.6</v>
          </cell>
          <cell r="AI176">
            <v>1885939.5</v>
          </cell>
        </row>
        <row r="177">
          <cell r="X177">
            <v>459050.7</v>
          </cell>
          <cell r="AI177">
            <v>888766</v>
          </cell>
        </row>
        <row r="178">
          <cell r="X178">
            <v>6743.8</v>
          </cell>
          <cell r="AI178">
            <v>9964.4</v>
          </cell>
        </row>
        <row r="179">
          <cell r="X179">
            <v>306320.9</v>
          </cell>
          <cell r="AI179">
            <v>408671.2</v>
          </cell>
        </row>
        <row r="180">
          <cell r="X180">
            <v>157379.8</v>
          </cell>
          <cell r="AI180">
            <v>280826.5</v>
          </cell>
        </row>
        <row r="181">
          <cell r="X181">
            <v>792437.8</v>
          </cell>
          <cell r="AI181">
            <v>1887222.3</v>
          </cell>
        </row>
        <row r="182">
          <cell r="X182">
            <v>263443.2</v>
          </cell>
          <cell r="AI182">
            <v>507223.6</v>
          </cell>
        </row>
        <row r="183">
          <cell r="X183">
            <v>407337.2</v>
          </cell>
          <cell r="AI183">
            <v>561092.6</v>
          </cell>
        </row>
        <row r="184">
          <cell r="X184">
            <v>165140.1</v>
          </cell>
          <cell r="AI184">
            <v>418225.9</v>
          </cell>
        </row>
        <row r="185">
          <cell r="X185">
            <v>93232.2</v>
          </cell>
          <cell r="AI185">
            <v>262118.3</v>
          </cell>
        </row>
        <row r="186">
          <cell r="X186">
            <v>139363.1</v>
          </cell>
          <cell r="AI186">
            <v>227804.7</v>
          </cell>
        </row>
        <row r="187">
          <cell r="X187">
            <v>18098.3</v>
          </cell>
          <cell r="AI187">
            <v>22361.5</v>
          </cell>
        </row>
      </sheetData>
      <sheetData sheetId="3">
        <row r="168">
          <cell r="AI168">
            <v>3094820.2</v>
          </cell>
        </row>
        <row r="169">
          <cell r="AI169">
            <v>485007.2</v>
          </cell>
        </row>
        <row r="170">
          <cell r="AI170">
            <v>549145.4</v>
          </cell>
        </row>
        <row r="171">
          <cell r="AI171">
            <v>312933.1</v>
          </cell>
        </row>
        <row r="172">
          <cell r="AI172">
            <v>152216.7</v>
          </cell>
        </row>
        <row r="173">
          <cell r="AI173">
            <v>403068.1</v>
          </cell>
        </row>
        <row r="174">
          <cell r="AI174">
            <v>1326649.5</v>
          </cell>
        </row>
        <row r="175">
          <cell r="AI175">
            <v>31539.1</v>
          </cell>
        </row>
        <row r="176">
          <cell r="AI176">
            <v>518913.5</v>
          </cell>
        </row>
        <row r="177">
          <cell r="AI177">
            <v>223726.4</v>
          </cell>
        </row>
        <row r="178">
          <cell r="AI178">
            <v>1526777.8</v>
          </cell>
        </row>
        <row r="179">
          <cell r="AI179">
            <v>725649.1</v>
          </cell>
        </row>
        <row r="180">
          <cell r="AI180">
            <v>1274833.7</v>
          </cell>
        </row>
        <row r="181">
          <cell r="AI181">
            <v>1470792.5</v>
          </cell>
        </row>
        <row r="182">
          <cell r="AI182">
            <v>437319.5</v>
          </cell>
        </row>
        <row r="183">
          <cell r="AI183">
            <v>2004256.6</v>
          </cell>
        </row>
        <row r="184">
          <cell r="AI184">
            <v>62128.7</v>
          </cell>
        </row>
        <row r="185">
          <cell r="AI185">
            <v>121100.7</v>
          </cell>
        </row>
        <row r="186">
          <cell r="AI186">
            <v>1390574.8</v>
          </cell>
        </row>
        <row r="187">
          <cell r="AI187">
            <v>15878.1</v>
          </cell>
        </row>
      </sheetData>
      <sheetData sheetId="4">
        <row r="168">
          <cell r="X168">
            <v>59.2</v>
          </cell>
          <cell r="AI168">
            <v>209.9</v>
          </cell>
        </row>
        <row r="169">
          <cell r="X169">
            <v>366.5</v>
          </cell>
          <cell r="AI169">
            <v>6036.7</v>
          </cell>
        </row>
        <row r="170">
          <cell r="X170">
            <v>1493.3</v>
          </cell>
          <cell r="AI170">
            <v>3798.7</v>
          </cell>
        </row>
        <row r="171">
          <cell r="X171">
            <v>909.1</v>
          </cell>
          <cell r="AI171">
            <v>4996.6</v>
          </cell>
        </row>
        <row r="172">
          <cell r="X172">
            <v>0</v>
          </cell>
          <cell r="AI172">
            <v>990.9</v>
          </cell>
        </row>
        <row r="173">
          <cell r="X173">
            <v>1187.5</v>
          </cell>
          <cell r="AI173">
            <v>2851.3</v>
          </cell>
        </row>
        <row r="174">
          <cell r="X174">
            <v>1603.3</v>
          </cell>
          <cell r="AI174">
            <v>3517.1</v>
          </cell>
        </row>
        <row r="175">
          <cell r="X175">
            <v>60.2</v>
          </cell>
          <cell r="AI175">
            <v>328.6</v>
          </cell>
        </row>
        <row r="176">
          <cell r="X176">
            <v>14.1</v>
          </cell>
          <cell r="AI176">
            <v>589.7</v>
          </cell>
        </row>
        <row r="177">
          <cell r="X177">
            <v>191.1</v>
          </cell>
          <cell r="AI177">
            <v>293.4</v>
          </cell>
        </row>
        <row r="178">
          <cell r="X178">
            <v>123.6</v>
          </cell>
          <cell r="AI178">
            <v>227.4</v>
          </cell>
        </row>
        <row r="179">
          <cell r="X179">
            <v>149.2</v>
          </cell>
          <cell r="AI179">
            <v>959</v>
          </cell>
        </row>
        <row r="180">
          <cell r="X180">
            <v>1124.2</v>
          </cell>
          <cell r="AI180">
            <v>4024.6</v>
          </cell>
        </row>
        <row r="181">
          <cell r="X181">
            <v>2803</v>
          </cell>
          <cell r="AI181">
            <v>22188</v>
          </cell>
        </row>
        <row r="182">
          <cell r="X182">
            <v>1064.5</v>
          </cell>
          <cell r="AI182">
            <v>1525.6</v>
          </cell>
        </row>
        <row r="183">
          <cell r="X183">
            <v>699.2</v>
          </cell>
          <cell r="AI183">
            <v>1171.7</v>
          </cell>
        </row>
        <row r="184">
          <cell r="X184">
            <v>12.9</v>
          </cell>
          <cell r="AI184">
            <v>414.1</v>
          </cell>
        </row>
        <row r="185">
          <cell r="X185">
            <v>103.7</v>
          </cell>
          <cell r="AI185">
            <v>621.5</v>
          </cell>
        </row>
        <row r="186">
          <cell r="X186">
            <v>69.9</v>
          </cell>
          <cell r="AI186">
            <v>1511.9</v>
          </cell>
        </row>
        <row r="187">
          <cell r="X187">
            <v>0</v>
          </cell>
          <cell r="AI187">
            <v>434</v>
          </cell>
        </row>
      </sheetData>
      <sheetData sheetId="5">
        <row r="168">
          <cell r="X168">
            <v>1522.8</v>
          </cell>
          <cell r="AI168">
            <v>2217.1</v>
          </cell>
        </row>
        <row r="169">
          <cell r="X169">
            <v>1820.1</v>
          </cell>
          <cell r="AI169">
            <v>6905.5</v>
          </cell>
        </row>
        <row r="170">
          <cell r="X170">
            <v>13733.7</v>
          </cell>
          <cell r="AI170">
            <v>26330.9</v>
          </cell>
        </row>
        <row r="171">
          <cell r="X171">
            <v>1167.9</v>
          </cell>
          <cell r="AI171">
            <v>3409.6</v>
          </cell>
        </row>
        <row r="172">
          <cell r="X172">
            <v>405.8</v>
          </cell>
          <cell r="AI172">
            <v>8236.4</v>
          </cell>
        </row>
        <row r="173">
          <cell r="X173">
            <v>5889.2</v>
          </cell>
          <cell r="AI173">
            <v>18347.6</v>
          </cell>
        </row>
        <row r="174">
          <cell r="X174">
            <v>2935.8</v>
          </cell>
          <cell r="AI174">
            <v>5653.2</v>
          </cell>
        </row>
        <row r="175">
          <cell r="X175">
            <v>98</v>
          </cell>
          <cell r="AI175">
            <v>320.9</v>
          </cell>
        </row>
        <row r="176">
          <cell r="X176">
            <v>7444.3</v>
          </cell>
          <cell r="AI176">
            <v>19331.7</v>
          </cell>
        </row>
        <row r="177">
          <cell r="X177">
            <v>1768.7</v>
          </cell>
          <cell r="AI177">
            <v>7186.6</v>
          </cell>
        </row>
        <row r="178">
          <cell r="X178">
            <v>112.5</v>
          </cell>
          <cell r="AI178">
            <v>642.1</v>
          </cell>
        </row>
        <row r="179">
          <cell r="X179">
            <v>22523.2</v>
          </cell>
          <cell r="AI179">
            <v>41012.2</v>
          </cell>
        </row>
        <row r="180">
          <cell r="X180">
            <v>7436.1</v>
          </cell>
          <cell r="AI180">
            <v>13415.9</v>
          </cell>
        </row>
        <row r="181">
          <cell r="X181">
            <v>8261.8</v>
          </cell>
          <cell r="AI181">
            <v>32564.2</v>
          </cell>
        </row>
        <row r="182">
          <cell r="X182">
            <v>5934.4</v>
          </cell>
          <cell r="AI182">
            <v>10849.4</v>
          </cell>
        </row>
        <row r="183">
          <cell r="X183">
            <v>4868.2</v>
          </cell>
          <cell r="AI183">
            <v>7183.5</v>
          </cell>
        </row>
        <row r="184">
          <cell r="X184">
            <v>967.7</v>
          </cell>
          <cell r="AI184">
            <v>4435.3</v>
          </cell>
        </row>
        <row r="185">
          <cell r="X185">
            <v>10959.4</v>
          </cell>
          <cell r="AI185">
            <v>28525</v>
          </cell>
        </row>
        <row r="186">
          <cell r="X186">
            <v>4576.5</v>
          </cell>
          <cell r="AI186">
            <v>7669.3</v>
          </cell>
        </row>
        <row r="187">
          <cell r="X187">
            <v>304.6</v>
          </cell>
          <cell r="AI187">
            <v>522</v>
          </cell>
        </row>
      </sheetData>
      <sheetData sheetId="6">
        <row r="168">
          <cell r="X168">
            <v>47.8</v>
          </cell>
          <cell r="AI168">
            <v>36671.8</v>
          </cell>
        </row>
        <row r="169">
          <cell r="X169">
            <v>0</v>
          </cell>
          <cell r="AI169">
            <v>600.4</v>
          </cell>
        </row>
        <row r="170">
          <cell r="X170">
            <v>0</v>
          </cell>
          <cell r="AI170">
            <v>694.9</v>
          </cell>
        </row>
        <row r="171">
          <cell r="X171">
            <v>0</v>
          </cell>
          <cell r="AI171">
            <v>199.5</v>
          </cell>
        </row>
        <row r="172">
          <cell r="X172">
            <v>0</v>
          </cell>
          <cell r="AI172">
            <v>0</v>
          </cell>
        </row>
        <row r="173">
          <cell r="X173">
            <v>0</v>
          </cell>
          <cell r="AI173">
            <v>0</v>
          </cell>
        </row>
        <row r="174">
          <cell r="X174">
            <v>0</v>
          </cell>
          <cell r="AI174">
            <v>32536.6</v>
          </cell>
        </row>
        <row r="175">
          <cell r="X175">
            <v>0</v>
          </cell>
          <cell r="AI175">
            <v>5475.1</v>
          </cell>
        </row>
        <row r="176">
          <cell r="X176">
            <v>0</v>
          </cell>
          <cell r="AI176">
            <v>30.4</v>
          </cell>
        </row>
        <row r="177">
          <cell r="X177">
            <v>0</v>
          </cell>
          <cell r="AI177">
            <v>0</v>
          </cell>
        </row>
        <row r="178">
          <cell r="X178">
            <v>0</v>
          </cell>
          <cell r="AI178">
            <v>2153</v>
          </cell>
        </row>
        <row r="179">
          <cell r="X179">
            <v>0</v>
          </cell>
          <cell r="AI179">
            <v>0</v>
          </cell>
        </row>
        <row r="180">
          <cell r="X180">
            <v>0</v>
          </cell>
          <cell r="AI180">
            <v>2672.3</v>
          </cell>
        </row>
        <row r="181">
          <cell r="X181">
            <v>54.4</v>
          </cell>
          <cell r="AI181">
            <v>28228.2</v>
          </cell>
        </row>
        <row r="182">
          <cell r="X182">
            <v>0</v>
          </cell>
          <cell r="AI182">
            <v>287.3</v>
          </cell>
        </row>
        <row r="183">
          <cell r="X183">
            <v>0</v>
          </cell>
          <cell r="AI183">
            <v>19500.9</v>
          </cell>
        </row>
        <row r="184">
          <cell r="X184">
            <v>0</v>
          </cell>
          <cell r="AI184">
            <v>0</v>
          </cell>
        </row>
        <row r="185">
          <cell r="X185">
            <v>0</v>
          </cell>
          <cell r="AI185">
            <v>0</v>
          </cell>
        </row>
        <row r="186">
          <cell r="X186">
            <v>178.8</v>
          </cell>
          <cell r="AI186">
            <v>145382.7</v>
          </cell>
        </row>
        <row r="187">
          <cell r="X187">
            <v>0</v>
          </cell>
          <cell r="AI187">
            <v>10086.5</v>
          </cell>
        </row>
      </sheetData>
      <sheetData sheetId="7">
        <row r="168">
          <cell r="X168">
            <v>10647.3</v>
          </cell>
          <cell r="AI168">
            <v>21187</v>
          </cell>
        </row>
        <row r="169">
          <cell r="X169">
            <v>13027.6</v>
          </cell>
          <cell r="AI169">
            <v>75659.5</v>
          </cell>
        </row>
        <row r="170">
          <cell r="X170">
            <v>8206</v>
          </cell>
          <cell r="AI170">
            <v>33523.1</v>
          </cell>
        </row>
        <row r="171">
          <cell r="X171">
            <v>4090.2</v>
          </cell>
          <cell r="AI171">
            <v>12076.4</v>
          </cell>
        </row>
        <row r="172">
          <cell r="X172">
            <v>299.6</v>
          </cell>
          <cell r="AI172">
            <v>3352.6</v>
          </cell>
        </row>
        <row r="173">
          <cell r="X173">
            <v>1780.1</v>
          </cell>
          <cell r="AI173">
            <v>5697.9</v>
          </cell>
        </row>
        <row r="174">
          <cell r="X174">
            <v>13703.4</v>
          </cell>
          <cell r="AI174">
            <v>32284.3</v>
          </cell>
        </row>
        <row r="175">
          <cell r="X175">
            <v>590.4</v>
          </cell>
          <cell r="AI175">
            <v>2704.2</v>
          </cell>
        </row>
        <row r="176">
          <cell r="X176">
            <v>13395.2</v>
          </cell>
          <cell r="AI176">
            <v>19813.7</v>
          </cell>
        </row>
        <row r="177">
          <cell r="X177">
            <v>13803.5</v>
          </cell>
          <cell r="AI177">
            <v>26423.8</v>
          </cell>
        </row>
        <row r="178">
          <cell r="X178">
            <v>1243.7</v>
          </cell>
          <cell r="AI178">
            <v>2137.7</v>
          </cell>
        </row>
        <row r="179">
          <cell r="X179">
            <v>83026.5</v>
          </cell>
          <cell r="AI179">
            <v>217271.1</v>
          </cell>
        </row>
        <row r="180">
          <cell r="X180">
            <v>81269.3</v>
          </cell>
          <cell r="AI180">
            <v>165764.5</v>
          </cell>
        </row>
        <row r="181">
          <cell r="X181">
            <v>16567.3</v>
          </cell>
          <cell r="AI181">
            <v>71623.7</v>
          </cell>
        </row>
        <row r="182">
          <cell r="X182">
            <v>424.4</v>
          </cell>
          <cell r="AI182">
            <v>4816.9</v>
          </cell>
        </row>
        <row r="183">
          <cell r="X183">
            <v>25937.8</v>
          </cell>
          <cell r="AI183">
            <v>60839.5</v>
          </cell>
        </row>
        <row r="184">
          <cell r="X184">
            <v>397.7</v>
          </cell>
          <cell r="AI184">
            <v>2765.9</v>
          </cell>
        </row>
        <row r="185">
          <cell r="X185">
            <v>3431.5</v>
          </cell>
          <cell r="AI185">
            <v>22934.9</v>
          </cell>
        </row>
        <row r="186">
          <cell r="X186">
            <v>15015.3</v>
          </cell>
          <cell r="AI186">
            <v>56010.3</v>
          </cell>
        </row>
        <row r="187">
          <cell r="X187">
            <v>492</v>
          </cell>
          <cell r="AI187">
            <v>2549.3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9">
          <cell r="F9">
            <v>141250</v>
          </cell>
          <cell r="H9">
            <v>850085</v>
          </cell>
          <cell r="I9">
            <v>604000</v>
          </cell>
        </row>
        <row r="10">
          <cell r="F10">
            <v>5480</v>
          </cell>
          <cell r="H10">
            <v>23886</v>
          </cell>
          <cell r="I10">
            <v>5800</v>
          </cell>
        </row>
        <row r="11">
          <cell r="F11">
            <v>34470</v>
          </cell>
          <cell r="H11">
            <v>196657</v>
          </cell>
        </row>
        <row r="12">
          <cell r="F12">
            <v>3850</v>
          </cell>
          <cell r="H12">
            <v>13374</v>
          </cell>
        </row>
        <row r="13">
          <cell r="F13">
            <v>38320</v>
          </cell>
          <cell r="H13">
            <v>210031</v>
          </cell>
          <cell r="I13">
            <v>83000</v>
          </cell>
        </row>
        <row r="14">
          <cell r="F14">
            <v>5450</v>
          </cell>
          <cell r="H14">
            <v>19437</v>
          </cell>
          <cell r="I14">
            <v>6000</v>
          </cell>
        </row>
        <row r="15">
          <cell r="F15">
            <v>71100</v>
          </cell>
          <cell r="H15">
            <v>362520</v>
          </cell>
          <cell r="I15">
            <v>70000</v>
          </cell>
        </row>
        <row r="18">
          <cell r="F18">
            <v>59780</v>
          </cell>
          <cell r="H18">
            <v>388570</v>
          </cell>
          <cell r="I18">
            <v>270000</v>
          </cell>
        </row>
        <row r="19">
          <cell r="F19">
            <v>570</v>
          </cell>
          <cell r="H19">
            <v>3000</v>
          </cell>
          <cell r="I19">
            <v>500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-1 supp"/>
      <sheetName val="Récolte_N"/>
    </sheetNames>
    <sheetDataSet>
      <sheetData sheetId="2">
        <row r="8">
          <cell r="F8">
            <v>1150</v>
          </cell>
          <cell r="H8">
            <v>5520</v>
          </cell>
          <cell r="I8">
            <v>850</v>
          </cell>
        </row>
        <row r="9">
          <cell r="F9">
            <v>313300</v>
          </cell>
          <cell r="H9">
            <v>2290030</v>
          </cell>
          <cell r="I9">
            <v>2230000</v>
          </cell>
        </row>
        <row r="10">
          <cell r="F10">
            <v>1470</v>
          </cell>
          <cell r="H10">
            <v>7336</v>
          </cell>
          <cell r="I10">
            <v>3900</v>
          </cell>
        </row>
        <row r="11">
          <cell r="F11">
            <v>145100</v>
          </cell>
          <cell r="H11">
            <v>1070090</v>
          </cell>
        </row>
        <row r="12">
          <cell r="F12">
            <v>43900</v>
          </cell>
          <cell r="H12">
            <v>215480</v>
          </cell>
        </row>
        <row r="13">
          <cell r="F13">
            <v>189000</v>
          </cell>
          <cell r="H13">
            <v>1254680</v>
          </cell>
          <cell r="I13">
            <v>1140000</v>
          </cell>
        </row>
        <row r="14">
          <cell r="F14">
            <v>13300</v>
          </cell>
          <cell r="H14">
            <v>57250</v>
          </cell>
          <cell r="I14">
            <v>30000</v>
          </cell>
        </row>
        <row r="15">
          <cell r="F15">
            <v>26200</v>
          </cell>
          <cell r="H15">
            <v>138980</v>
          </cell>
          <cell r="I15">
            <v>40000</v>
          </cell>
        </row>
        <row r="18">
          <cell r="F18">
            <v>56000</v>
          </cell>
          <cell r="H18">
            <v>389410</v>
          </cell>
          <cell r="I18">
            <v>320000</v>
          </cell>
        </row>
        <row r="19">
          <cell r="F19">
            <v>750</v>
          </cell>
          <cell r="H19">
            <v>3525</v>
          </cell>
          <cell r="I19">
            <v>750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</sheetNames>
    <sheetDataSet>
      <sheetData sheetId="1">
        <row r="9">
          <cell r="F9">
            <v>67000</v>
          </cell>
          <cell r="H9">
            <v>455600</v>
          </cell>
          <cell r="I9">
            <v>420000</v>
          </cell>
        </row>
        <row r="10">
          <cell r="F10">
            <v>1150</v>
          </cell>
          <cell r="H10">
            <v>6210</v>
          </cell>
          <cell r="I10">
            <v>4500</v>
          </cell>
        </row>
        <row r="11">
          <cell r="F11">
            <v>29500</v>
          </cell>
          <cell r="H11">
            <v>200600</v>
          </cell>
        </row>
        <row r="12">
          <cell r="F12">
            <v>3300</v>
          </cell>
          <cell r="H12">
            <v>18150</v>
          </cell>
        </row>
        <row r="13">
          <cell r="F13">
            <v>32800</v>
          </cell>
          <cell r="H13">
            <v>218750</v>
          </cell>
          <cell r="I13">
            <v>136000</v>
          </cell>
        </row>
        <row r="14">
          <cell r="F14">
            <v>1200</v>
          </cell>
          <cell r="H14">
            <v>4560</v>
          </cell>
          <cell r="I14">
            <v>3000</v>
          </cell>
        </row>
        <row r="15">
          <cell r="F15">
            <v>5400</v>
          </cell>
          <cell r="H15">
            <v>30240</v>
          </cell>
          <cell r="I15">
            <v>10000</v>
          </cell>
        </row>
        <row r="18">
          <cell r="F18">
            <v>28000</v>
          </cell>
          <cell r="H18">
            <v>196000</v>
          </cell>
          <cell r="I18">
            <v>170000</v>
          </cell>
        </row>
        <row r="19">
          <cell r="F19">
            <v>50</v>
          </cell>
          <cell r="H19">
            <v>250</v>
          </cell>
          <cell r="I19">
            <v>230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3062015_bis"/>
    </sheetNames>
    <sheetDataSet>
      <sheetData sheetId="1">
        <row r="9">
          <cell r="F9">
            <v>62300</v>
          </cell>
          <cell r="H9">
            <v>423640</v>
          </cell>
        </row>
        <row r="10">
          <cell r="F10">
            <v>1370</v>
          </cell>
          <cell r="H10">
            <v>7261</v>
          </cell>
        </row>
        <row r="13">
          <cell r="F13">
            <v>31320</v>
          </cell>
          <cell r="H13">
            <v>198690</v>
          </cell>
        </row>
        <row r="14">
          <cell r="F14">
            <v>1920</v>
          </cell>
          <cell r="H14">
            <v>7680</v>
          </cell>
        </row>
        <row r="15">
          <cell r="F15">
            <v>5680</v>
          </cell>
          <cell r="H15">
            <v>22720</v>
          </cell>
        </row>
        <row r="18">
          <cell r="F18">
            <v>33000</v>
          </cell>
          <cell r="H18">
            <v>346500</v>
          </cell>
        </row>
        <row r="19">
          <cell r="F19">
            <v>50</v>
          </cell>
          <cell r="H19">
            <v>250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9">
          <cell r="F9">
            <v>299000</v>
          </cell>
          <cell r="H9">
            <v>2990000</v>
          </cell>
          <cell r="I9">
            <v>2800000</v>
          </cell>
        </row>
        <row r="10">
          <cell r="F10">
            <v>100</v>
          </cell>
          <cell r="H10">
            <v>700</v>
          </cell>
          <cell r="I10">
            <v>700</v>
          </cell>
        </row>
        <row r="11">
          <cell r="F11">
            <v>38000</v>
          </cell>
          <cell r="H11">
            <v>342000</v>
          </cell>
        </row>
        <row r="12">
          <cell r="F12">
            <v>9000</v>
          </cell>
          <cell r="H12">
            <v>67500</v>
          </cell>
        </row>
        <row r="13">
          <cell r="F13">
            <v>47000</v>
          </cell>
          <cell r="H13">
            <v>409500</v>
          </cell>
          <cell r="I13">
            <v>345200</v>
          </cell>
        </row>
        <row r="14">
          <cell r="F14">
            <v>2600</v>
          </cell>
          <cell r="H14">
            <v>16120</v>
          </cell>
          <cell r="I14">
            <v>9500</v>
          </cell>
        </row>
        <row r="15">
          <cell r="F15">
            <v>1200</v>
          </cell>
          <cell r="H15">
            <v>8520</v>
          </cell>
          <cell r="I15">
            <v>3400</v>
          </cell>
        </row>
        <row r="18">
          <cell r="F18">
            <v>18000</v>
          </cell>
          <cell r="H18">
            <v>180000</v>
          </cell>
          <cell r="I18">
            <v>180000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50</v>
          </cell>
          <cell r="H8">
            <v>300</v>
          </cell>
          <cell r="I8">
            <v>200</v>
          </cell>
        </row>
        <row r="9">
          <cell r="F9">
            <v>552500</v>
          </cell>
          <cell r="H9">
            <v>5276000</v>
          </cell>
          <cell r="I9">
            <v>4890000</v>
          </cell>
        </row>
        <row r="10">
          <cell r="F10">
            <v>700</v>
          </cell>
          <cell r="H10">
            <v>4500</v>
          </cell>
          <cell r="I10">
            <v>4300</v>
          </cell>
        </row>
        <row r="11">
          <cell r="F11">
            <v>71500</v>
          </cell>
          <cell r="H11">
            <v>680000</v>
          </cell>
        </row>
        <row r="12">
          <cell r="F12">
            <v>35000</v>
          </cell>
          <cell r="H12">
            <v>267000</v>
          </cell>
        </row>
        <row r="13">
          <cell r="F13">
            <v>106500</v>
          </cell>
          <cell r="H13">
            <v>947000</v>
          </cell>
          <cell r="I13">
            <v>865000</v>
          </cell>
        </row>
        <row r="14">
          <cell r="F14">
            <v>4300</v>
          </cell>
          <cell r="H14">
            <v>27000</v>
          </cell>
          <cell r="I14">
            <v>23000</v>
          </cell>
        </row>
        <row r="15">
          <cell r="F15">
            <v>1700</v>
          </cell>
          <cell r="H15">
            <v>10800</v>
          </cell>
          <cell r="I15">
            <v>4600</v>
          </cell>
        </row>
        <row r="18">
          <cell r="F18">
            <v>37100</v>
          </cell>
          <cell r="H18">
            <v>350000</v>
          </cell>
          <cell r="I18">
            <v>300000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</sheetNames>
    <sheetDataSet>
      <sheetData sheetId="1">
        <row r="8">
          <cell r="F8">
            <v>9135</v>
          </cell>
          <cell r="H8">
            <v>49250</v>
          </cell>
          <cell r="I8">
            <v>37000</v>
          </cell>
        </row>
        <row r="9">
          <cell r="F9">
            <v>111110</v>
          </cell>
          <cell r="H9">
            <v>681070</v>
          </cell>
          <cell r="I9">
            <v>590000</v>
          </cell>
        </row>
        <row r="10">
          <cell r="F10">
            <v>3125</v>
          </cell>
          <cell r="H10">
            <v>13050</v>
          </cell>
          <cell r="I10">
            <v>4000</v>
          </cell>
        </row>
        <row r="11">
          <cell r="F11">
            <v>36580</v>
          </cell>
          <cell r="H11">
            <v>213630</v>
          </cell>
        </row>
        <row r="12">
          <cell r="F12">
            <v>2620</v>
          </cell>
          <cell r="H12">
            <v>9800</v>
          </cell>
        </row>
        <row r="13">
          <cell r="F13">
            <v>39200</v>
          </cell>
          <cell r="H13">
            <v>223430</v>
          </cell>
          <cell r="I13">
            <v>120000</v>
          </cell>
        </row>
        <row r="14">
          <cell r="F14">
            <v>2268</v>
          </cell>
          <cell r="H14">
            <v>8440</v>
          </cell>
          <cell r="I14">
            <v>4000</v>
          </cell>
        </row>
        <row r="15">
          <cell r="F15">
            <v>19215</v>
          </cell>
          <cell r="H15">
            <v>102530</v>
          </cell>
          <cell r="I15">
            <v>30500</v>
          </cell>
        </row>
        <row r="18">
          <cell r="F18">
            <v>120220</v>
          </cell>
          <cell r="H18">
            <v>868520</v>
          </cell>
          <cell r="I18">
            <v>830000</v>
          </cell>
        </row>
        <row r="19">
          <cell r="F19">
            <v>6125</v>
          </cell>
          <cell r="H19">
            <v>32175</v>
          </cell>
          <cell r="I19">
            <v>21000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40775</v>
          </cell>
          <cell r="H8">
            <v>139300</v>
          </cell>
          <cell r="I8">
            <v>135000</v>
          </cell>
        </row>
        <row r="9">
          <cell r="F9">
            <v>10250</v>
          </cell>
          <cell r="H9">
            <v>37200</v>
          </cell>
          <cell r="I9">
            <v>30200</v>
          </cell>
        </row>
        <row r="10">
          <cell r="F10">
            <v>320</v>
          </cell>
          <cell r="H10">
            <v>940</v>
          </cell>
          <cell r="I10">
            <v>300</v>
          </cell>
        </row>
        <row r="11">
          <cell r="F11">
            <v>8500</v>
          </cell>
          <cell r="H11">
            <v>28700</v>
          </cell>
        </row>
        <row r="12">
          <cell r="F12">
            <v>2900</v>
          </cell>
          <cell r="H12">
            <v>9350</v>
          </cell>
        </row>
        <row r="13">
          <cell r="F13">
            <v>11400</v>
          </cell>
          <cell r="H13">
            <v>38050</v>
          </cell>
          <cell r="I13">
            <v>18000</v>
          </cell>
        </row>
        <row r="14">
          <cell r="F14">
            <v>1550</v>
          </cell>
          <cell r="H14">
            <v>3600</v>
          </cell>
          <cell r="I14">
            <v>300</v>
          </cell>
        </row>
        <row r="15">
          <cell r="F15">
            <v>3350</v>
          </cell>
          <cell r="H15">
            <v>12950</v>
          </cell>
          <cell r="I15">
            <v>2500</v>
          </cell>
        </row>
        <row r="18">
          <cell r="F18">
            <v>4350</v>
          </cell>
          <cell r="H18">
            <v>34500</v>
          </cell>
          <cell r="I18">
            <v>27500</v>
          </cell>
        </row>
        <row r="19">
          <cell r="F19">
            <v>2250</v>
          </cell>
          <cell r="H19">
            <v>11400</v>
          </cell>
          <cell r="I19">
            <v>5500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600</v>
          </cell>
          <cell r="H8">
            <v>4000</v>
          </cell>
          <cell r="I8">
            <v>900</v>
          </cell>
        </row>
        <row r="9">
          <cell r="F9">
            <v>403000</v>
          </cell>
          <cell r="H9">
            <v>3531400</v>
          </cell>
          <cell r="I9">
            <v>3285000</v>
          </cell>
        </row>
        <row r="10">
          <cell r="F10">
            <v>284</v>
          </cell>
          <cell r="H10">
            <v>2155</v>
          </cell>
          <cell r="I10">
            <v>500</v>
          </cell>
        </row>
        <row r="11">
          <cell r="F11">
            <v>128500</v>
          </cell>
          <cell r="H11">
            <v>1055750</v>
          </cell>
        </row>
        <row r="12">
          <cell r="F12">
            <v>155000</v>
          </cell>
          <cell r="H12">
            <v>1098050</v>
          </cell>
        </row>
        <row r="13">
          <cell r="F13">
            <v>283500</v>
          </cell>
          <cell r="H13">
            <v>2153800</v>
          </cell>
          <cell r="I13">
            <v>2070000</v>
          </cell>
        </row>
        <row r="14">
          <cell r="F14">
            <v>5000</v>
          </cell>
          <cell r="H14">
            <v>27830</v>
          </cell>
          <cell r="I14">
            <v>15000</v>
          </cell>
        </row>
        <row r="15">
          <cell r="F15">
            <v>5500</v>
          </cell>
          <cell r="H15">
            <v>32200</v>
          </cell>
          <cell r="I15">
            <v>20000</v>
          </cell>
        </row>
        <row r="18">
          <cell r="F18">
            <v>42000</v>
          </cell>
          <cell r="H18">
            <v>273000</v>
          </cell>
          <cell r="I18">
            <v>268000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</sheetNames>
    <sheetDataSet>
      <sheetData sheetId="1">
        <row r="9">
          <cell r="F9">
            <v>248000</v>
          </cell>
          <cell r="H9">
            <v>1880000</v>
          </cell>
          <cell r="I9">
            <v>1720000</v>
          </cell>
        </row>
        <row r="10">
          <cell r="F10">
            <v>200</v>
          </cell>
          <cell r="H10">
            <v>1300</v>
          </cell>
          <cell r="I10">
            <v>300</v>
          </cell>
        </row>
        <row r="11">
          <cell r="F11">
            <v>98000</v>
          </cell>
          <cell r="H11">
            <v>725000</v>
          </cell>
        </row>
        <row r="12">
          <cell r="F12">
            <v>44000</v>
          </cell>
          <cell r="H12">
            <v>210000</v>
          </cell>
        </row>
        <row r="13">
          <cell r="F13">
            <v>142000</v>
          </cell>
          <cell r="H13">
            <v>935000</v>
          </cell>
          <cell r="I13">
            <v>800000</v>
          </cell>
        </row>
        <row r="14">
          <cell r="F14">
            <v>3500</v>
          </cell>
          <cell r="H14">
            <v>15400</v>
          </cell>
          <cell r="I14">
            <v>7000</v>
          </cell>
        </row>
        <row r="15">
          <cell r="F15">
            <v>11700</v>
          </cell>
          <cell r="H15">
            <v>83000</v>
          </cell>
          <cell r="I15">
            <v>32000</v>
          </cell>
        </row>
        <row r="18">
          <cell r="F18">
            <v>11000</v>
          </cell>
          <cell r="H18">
            <v>80000</v>
          </cell>
          <cell r="I18">
            <v>80000</v>
          </cell>
        </row>
        <row r="19">
          <cell r="F19">
            <v>1200</v>
          </cell>
          <cell r="H19">
            <v>5000</v>
          </cell>
          <cell r="I19">
            <v>100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</sheetNames>
    <sheetDataSet>
      <sheetData sheetId="1">
        <row r="8">
          <cell r="F8">
            <v>0</v>
          </cell>
        </row>
        <row r="9">
          <cell r="F9">
            <v>49000</v>
          </cell>
          <cell r="H9">
            <v>405000</v>
          </cell>
          <cell r="I9">
            <v>385000</v>
          </cell>
        </row>
        <row r="10">
          <cell r="F10">
            <v>180</v>
          </cell>
          <cell r="H10">
            <v>900</v>
          </cell>
          <cell r="I10">
            <v>350</v>
          </cell>
        </row>
        <row r="11">
          <cell r="F11">
            <v>3900</v>
          </cell>
          <cell r="H11">
            <v>29000</v>
          </cell>
        </row>
        <row r="12">
          <cell r="F12">
            <v>1100</v>
          </cell>
          <cell r="H12">
            <v>5500</v>
          </cell>
        </row>
        <row r="13">
          <cell r="F13">
            <v>5000</v>
          </cell>
          <cell r="H13">
            <v>34500</v>
          </cell>
          <cell r="I13">
            <v>14000</v>
          </cell>
        </row>
        <row r="14">
          <cell r="F14">
            <v>700</v>
          </cell>
          <cell r="H14">
            <v>3100</v>
          </cell>
          <cell r="I14">
            <v>700</v>
          </cell>
        </row>
        <row r="15">
          <cell r="F15">
            <v>1600</v>
          </cell>
          <cell r="H15">
            <v>9600</v>
          </cell>
          <cell r="I15">
            <v>2200</v>
          </cell>
        </row>
        <row r="18">
          <cell r="F18">
            <v>126000</v>
          </cell>
          <cell r="H18">
            <v>1200000</v>
          </cell>
          <cell r="I18">
            <v>1180000</v>
          </cell>
        </row>
        <row r="19">
          <cell r="F19">
            <v>300</v>
          </cell>
          <cell r="H19">
            <v>2100</v>
          </cell>
          <cell r="I19">
            <v>1500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</sheetNames>
    <sheetDataSet>
      <sheetData sheetId="1">
        <row r="8">
          <cell r="F8">
            <v>0</v>
          </cell>
        </row>
        <row r="9">
          <cell r="F9">
            <v>298620</v>
          </cell>
          <cell r="H9">
            <v>2184404</v>
          </cell>
          <cell r="I9">
            <v>1782000</v>
          </cell>
        </row>
        <row r="10">
          <cell r="F10">
            <v>347</v>
          </cell>
          <cell r="H10">
            <v>1639.1</v>
          </cell>
          <cell r="I10">
            <v>950</v>
          </cell>
        </row>
        <row r="11">
          <cell r="F11">
            <v>76279</v>
          </cell>
          <cell r="H11">
            <v>556037.5</v>
          </cell>
        </row>
        <row r="12">
          <cell r="F12">
            <v>5919</v>
          </cell>
          <cell r="H12">
            <v>41464.9</v>
          </cell>
        </row>
        <row r="13">
          <cell r="F13">
            <v>82198</v>
          </cell>
          <cell r="H13">
            <v>597502.4</v>
          </cell>
          <cell r="I13">
            <v>465000</v>
          </cell>
        </row>
        <row r="14">
          <cell r="F14">
            <v>11094</v>
          </cell>
          <cell r="H14">
            <v>56774.3</v>
          </cell>
          <cell r="I14">
            <v>37000</v>
          </cell>
        </row>
        <row r="15">
          <cell r="F15">
            <v>44216</v>
          </cell>
          <cell r="H15">
            <v>279027.6</v>
          </cell>
          <cell r="I15">
            <v>205000</v>
          </cell>
        </row>
        <row r="18">
          <cell r="F18">
            <v>100548</v>
          </cell>
          <cell r="H18">
            <v>850526.6792675626</v>
          </cell>
          <cell r="I18">
            <v>625000</v>
          </cell>
        </row>
        <row r="19">
          <cell r="F19">
            <v>175</v>
          </cell>
          <cell r="H19">
            <v>1050</v>
          </cell>
          <cell r="I19">
            <v>0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29100</v>
          </cell>
          <cell r="H8">
            <v>204120</v>
          </cell>
          <cell r="I8">
            <v>194000</v>
          </cell>
        </row>
        <row r="9">
          <cell r="F9">
            <v>406000</v>
          </cell>
          <cell r="H9">
            <v>3086570</v>
          </cell>
          <cell r="I9">
            <v>2660000</v>
          </cell>
        </row>
        <row r="10">
          <cell r="F10">
            <v>1070</v>
          </cell>
          <cell r="H10">
            <v>6595</v>
          </cell>
          <cell r="I10">
            <v>4000</v>
          </cell>
        </row>
        <row r="11">
          <cell r="F11">
            <v>72500</v>
          </cell>
          <cell r="H11">
            <v>517550</v>
          </cell>
        </row>
        <row r="12">
          <cell r="F12">
            <v>5800</v>
          </cell>
          <cell r="H12">
            <v>30110</v>
          </cell>
        </row>
        <row r="13">
          <cell r="F13">
            <v>78300</v>
          </cell>
          <cell r="H13">
            <v>547660</v>
          </cell>
          <cell r="I13">
            <v>323000</v>
          </cell>
        </row>
        <row r="14">
          <cell r="F14">
            <v>5100</v>
          </cell>
          <cell r="H14">
            <v>33280</v>
          </cell>
          <cell r="I14">
            <v>16500</v>
          </cell>
        </row>
        <row r="15">
          <cell r="F15">
            <v>50000</v>
          </cell>
          <cell r="H15">
            <v>310470</v>
          </cell>
          <cell r="I15">
            <v>153000</v>
          </cell>
        </row>
        <row r="18">
          <cell r="F18">
            <v>120150</v>
          </cell>
          <cell r="H18">
            <v>972110</v>
          </cell>
          <cell r="I18">
            <v>890000</v>
          </cell>
        </row>
        <row r="19">
          <cell r="F19">
            <v>2160</v>
          </cell>
          <cell r="H19">
            <v>12000</v>
          </cell>
          <cell r="I19">
            <v>2600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</sheetNames>
    <sheetDataSet>
      <sheetData sheetId="1">
        <row r="8">
          <cell r="F8">
            <v>72000</v>
          </cell>
          <cell r="H8">
            <v>532000</v>
          </cell>
          <cell r="I8">
            <v>530000</v>
          </cell>
        </row>
        <row r="9">
          <cell r="F9">
            <v>693500</v>
          </cell>
          <cell r="H9">
            <v>5338000</v>
          </cell>
          <cell r="I9">
            <v>5100000</v>
          </cell>
        </row>
        <row r="10">
          <cell r="F10">
            <v>7100</v>
          </cell>
          <cell r="H10">
            <v>43000</v>
          </cell>
          <cell r="I10">
            <v>25000</v>
          </cell>
        </row>
        <row r="11">
          <cell r="F11">
            <v>204000</v>
          </cell>
          <cell r="H11">
            <v>1514000</v>
          </cell>
        </row>
        <row r="12">
          <cell r="F12">
            <v>81000</v>
          </cell>
          <cell r="H12">
            <v>567000</v>
          </cell>
        </row>
        <row r="13">
          <cell r="F13">
            <v>285000</v>
          </cell>
          <cell r="H13">
            <v>2081000</v>
          </cell>
          <cell r="I13">
            <v>1965000</v>
          </cell>
        </row>
        <row r="14">
          <cell r="F14">
            <v>11200</v>
          </cell>
          <cell r="H14">
            <v>60500</v>
          </cell>
          <cell r="I14">
            <v>35000</v>
          </cell>
        </row>
        <row r="15">
          <cell r="F15">
            <v>26500</v>
          </cell>
          <cell r="H15">
            <v>150000</v>
          </cell>
          <cell r="I15">
            <v>78000</v>
          </cell>
        </row>
        <row r="18">
          <cell r="F18">
            <v>150000</v>
          </cell>
          <cell r="H18">
            <v>1291000</v>
          </cell>
          <cell r="I18">
            <v>1060000</v>
          </cell>
        </row>
        <row r="19">
          <cell r="F19">
            <v>8200</v>
          </cell>
          <cell r="H19">
            <v>50000</v>
          </cell>
          <cell r="I19">
            <v>28000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4062015"/>
    </sheetNames>
    <sheetDataSet>
      <sheetData sheetId="1">
        <row r="9">
          <cell r="F9">
            <v>295500</v>
          </cell>
          <cell r="H9">
            <v>2600400</v>
          </cell>
        </row>
        <row r="10">
          <cell r="F10">
            <v>100</v>
          </cell>
          <cell r="H10">
            <v>700</v>
          </cell>
        </row>
        <row r="13">
          <cell r="F13">
            <v>48000</v>
          </cell>
          <cell r="H13">
            <v>405600</v>
          </cell>
        </row>
        <row r="14">
          <cell r="F14">
            <v>3000</v>
          </cell>
          <cell r="H14">
            <v>16500</v>
          </cell>
        </row>
        <row r="15">
          <cell r="F15">
            <v>1250</v>
          </cell>
          <cell r="H15">
            <v>8875</v>
          </cell>
        </row>
        <row r="18">
          <cell r="F18">
            <v>18000</v>
          </cell>
          <cell r="H18">
            <v>185400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commentaires"/>
    </sheetNames>
    <sheetDataSet>
      <sheetData sheetId="0">
        <row r="8">
          <cell r="F8">
            <v>2700</v>
          </cell>
          <cell r="H8">
            <v>19980</v>
          </cell>
          <cell r="I8">
            <v>17000</v>
          </cell>
        </row>
        <row r="9">
          <cell r="F9">
            <v>240700</v>
          </cell>
          <cell r="H9">
            <v>2118160</v>
          </cell>
          <cell r="I9">
            <v>1960000</v>
          </cell>
        </row>
        <row r="10">
          <cell r="F10">
            <v>330</v>
          </cell>
          <cell r="H10">
            <v>2145</v>
          </cell>
          <cell r="I10">
            <v>2000</v>
          </cell>
        </row>
        <row r="11">
          <cell r="F11">
            <v>41300</v>
          </cell>
          <cell r="H11">
            <v>351050</v>
          </cell>
        </row>
        <row r="12">
          <cell r="F12">
            <v>34800</v>
          </cell>
          <cell r="H12">
            <v>247080</v>
          </cell>
        </row>
        <row r="13">
          <cell r="F13">
            <v>76100</v>
          </cell>
          <cell r="H13">
            <v>598130</v>
          </cell>
          <cell r="I13">
            <v>535000</v>
          </cell>
        </row>
        <row r="14">
          <cell r="F14">
            <v>2100</v>
          </cell>
          <cell r="H14">
            <v>14700</v>
          </cell>
          <cell r="I14">
            <v>11000</v>
          </cell>
        </row>
        <row r="15">
          <cell r="F15">
            <v>1400</v>
          </cell>
          <cell r="H15">
            <v>9100</v>
          </cell>
          <cell r="I15">
            <v>5500</v>
          </cell>
        </row>
        <row r="18">
          <cell r="F18">
            <v>40100</v>
          </cell>
          <cell r="H18">
            <v>320800</v>
          </cell>
          <cell r="I18">
            <v>300000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</sheetNames>
    <sheetDataSet>
      <sheetData sheetId="0">
        <row r="8">
          <cell r="F8">
            <v>37205</v>
          </cell>
          <cell r="H8">
            <v>252350</v>
          </cell>
          <cell r="I8">
            <v>238000</v>
          </cell>
        </row>
        <row r="9">
          <cell r="F9">
            <v>409240</v>
          </cell>
          <cell r="H9">
            <v>2872430</v>
          </cell>
          <cell r="I9">
            <v>2700000</v>
          </cell>
        </row>
        <row r="10">
          <cell r="F10">
            <v>490</v>
          </cell>
          <cell r="H10">
            <v>2442</v>
          </cell>
          <cell r="I10">
            <v>950</v>
          </cell>
        </row>
        <row r="11">
          <cell r="F11">
            <v>88000</v>
          </cell>
          <cell r="H11">
            <v>564900</v>
          </cell>
        </row>
        <row r="12">
          <cell r="F12">
            <v>19550</v>
          </cell>
          <cell r="H12">
            <v>115325</v>
          </cell>
        </row>
        <row r="13">
          <cell r="F13">
            <v>107550</v>
          </cell>
          <cell r="H13">
            <v>680225</v>
          </cell>
          <cell r="I13">
            <v>590000</v>
          </cell>
        </row>
        <row r="14">
          <cell r="F14">
            <v>4550</v>
          </cell>
          <cell r="H14">
            <v>20000</v>
          </cell>
          <cell r="I14">
            <v>6500</v>
          </cell>
        </row>
        <row r="15">
          <cell r="F15">
            <v>27650</v>
          </cell>
          <cell r="H15">
            <v>152695</v>
          </cell>
          <cell r="I15">
            <v>81500</v>
          </cell>
        </row>
        <row r="18">
          <cell r="F18">
            <v>196850</v>
          </cell>
          <cell r="H18">
            <v>1582140</v>
          </cell>
          <cell r="I18">
            <v>1450000</v>
          </cell>
        </row>
        <row r="19">
          <cell r="F19">
            <v>4700</v>
          </cell>
          <cell r="H19">
            <v>23660</v>
          </cell>
          <cell r="I19">
            <v>13000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</sheetNames>
    <sheetDataSet>
      <sheetData sheetId="1">
        <row r="8">
          <cell r="F8">
            <v>700</v>
          </cell>
          <cell r="H8">
            <v>4260.2</v>
          </cell>
          <cell r="I8">
            <v>200</v>
          </cell>
        </row>
        <row r="9">
          <cell r="F9">
            <v>284600</v>
          </cell>
          <cell r="H9">
            <v>2621425.0000000005</v>
          </cell>
          <cell r="I9">
            <v>2600000</v>
          </cell>
        </row>
        <row r="10">
          <cell r="F10">
            <v>65</v>
          </cell>
          <cell r="H10">
            <v>455</v>
          </cell>
          <cell r="I10">
            <v>425</v>
          </cell>
        </row>
        <row r="11">
          <cell r="F11">
            <v>52200</v>
          </cell>
          <cell r="H11">
            <v>443700</v>
          </cell>
        </row>
        <row r="12">
          <cell r="F12">
            <v>3500</v>
          </cell>
          <cell r="H12">
            <v>28350</v>
          </cell>
        </row>
        <row r="13">
          <cell r="F13">
            <v>55700</v>
          </cell>
          <cell r="H13">
            <v>472050</v>
          </cell>
          <cell r="I13">
            <v>455000</v>
          </cell>
        </row>
        <row r="14">
          <cell r="F14">
            <v>700</v>
          </cell>
          <cell r="H14">
            <v>4200</v>
          </cell>
          <cell r="I14">
            <v>2300</v>
          </cell>
        </row>
        <row r="15">
          <cell r="F15">
            <v>1200</v>
          </cell>
          <cell r="H15">
            <v>6500.4</v>
          </cell>
          <cell r="I15">
            <v>3475</v>
          </cell>
        </row>
        <row r="18">
          <cell r="F18">
            <v>9100</v>
          </cell>
          <cell r="H18">
            <v>77330</v>
          </cell>
          <cell r="I18">
            <v>53255</v>
          </cell>
        </row>
        <row r="19">
          <cell r="F19">
            <v>0</v>
          </cell>
          <cell r="H19">
            <v>0</v>
          </cell>
          <cell r="I19">
            <v>0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BLE TENDRE"/>
      <sheetName val="ORGES"/>
      <sheetName val="MAÏS"/>
      <sheetName val="AVOINE"/>
      <sheetName val="SEIGLE"/>
      <sheetName val="BLE DUR"/>
      <sheetName val="TRITICALE"/>
      <sheetName val="POIS"/>
      <sheetName val="FEVES ET FEVEROLES"/>
      <sheetName val="COLZA"/>
      <sheetName val="TOURNESOL"/>
      <sheetName val="CALVADOS"/>
      <sheetName val="MANCHE"/>
      <sheetName val="ORNE "/>
      <sheetName val="BASSE-NORMANDIE"/>
      <sheetName val="Récolte_N"/>
    </sheetNames>
    <sheetDataSet>
      <sheetData sheetId="15">
        <row r="8">
          <cell r="F8">
            <v>300</v>
          </cell>
          <cell r="H8">
            <v>1800</v>
          </cell>
          <cell r="I8">
            <v>1800</v>
          </cell>
        </row>
        <row r="9">
          <cell r="F9">
            <v>223000</v>
          </cell>
          <cell r="H9">
            <v>1806300</v>
          </cell>
          <cell r="I9">
            <v>1530000</v>
          </cell>
        </row>
        <row r="10">
          <cell r="F10">
            <v>250</v>
          </cell>
          <cell r="H10">
            <v>1415</v>
          </cell>
          <cell r="I10">
            <v>875</v>
          </cell>
        </row>
        <row r="11">
          <cell r="F11">
            <v>46000</v>
          </cell>
          <cell r="H11">
            <v>357373.0612244898</v>
          </cell>
        </row>
        <row r="12">
          <cell r="F12">
            <v>3000</v>
          </cell>
          <cell r="H12">
            <v>21060</v>
          </cell>
        </row>
        <row r="13">
          <cell r="F13">
            <v>49000</v>
          </cell>
          <cell r="H13">
            <v>378433.0612244898</v>
          </cell>
          <cell r="I13">
            <v>297000</v>
          </cell>
        </row>
        <row r="14">
          <cell r="F14">
            <v>7200</v>
          </cell>
          <cell r="H14">
            <v>44240</v>
          </cell>
          <cell r="I14">
            <v>29300</v>
          </cell>
        </row>
        <row r="15">
          <cell r="F15">
            <v>8000</v>
          </cell>
          <cell r="H15">
            <v>48840</v>
          </cell>
          <cell r="I15">
            <v>22000</v>
          </cell>
        </row>
        <row r="18">
          <cell r="F18">
            <v>12700</v>
          </cell>
          <cell r="H18">
            <v>114300</v>
          </cell>
          <cell r="I18">
            <v>106600</v>
          </cell>
        </row>
        <row r="19">
          <cell r="F19">
            <v>0</v>
          </cell>
          <cell r="H19">
            <v>0</v>
          </cell>
          <cell r="I19">
            <v>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-1 "/>
      <sheetName val="Nomenclatures"/>
      <sheetName val="Récolte_N"/>
      <sheetName val="Feuille4"/>
    </sheetNames>
    <sheetDataSet>
      <sheetData sheetId="2">
        <row r="8">
          <cell r="F8">
            <v>67600</v>
          </cell>
          <cell r="H8">
            <v>358850</v>
          </cell>
          <cell r="I8">
            <v>350000</v>
          </cell>
        </row>
        <row r="9">
          <cell r="F9">
            <v>284540</v>
          </cell>
          <cell r="H9">
            <v>1601083</v>
          </cell>
          <cell r="I9">
            <v>1450000</v>
          </cell>
        </row>
        <row r="10">
          <cell r="F10">
            <v>1170</v>
          </cell>
          <cell r="H10">
            <v>4499</v>
          </cell>
          <cell r="I10">
            <v>3000</v>
          </cell>
        </row>
        <row r="11">
          <cell r="F11">
            <v>88600</v>
          </cell>
          <cell r="H11">
            <v>452070</v>
          </cell>
        </row>
        <row r="12">
          <cell r="F12">
            <v>5840</v>
          </cell>
          <cell r="H12">
            <v>23095</v>
          </cell>
        </row>
        <row r="13">
          <cell r="F13">
            <v>94440</v>
          </cell>
          <cell r="H13">
            <v>475165</v>
          </cell>
          <cell r="I13">
            <v>240000</v>
          </cell>
        </row>
        <row r="14">
          <cell r="F14">
            <v>8040</v>
          </cell>
          <cell r="H14">
            <v>25001</v>
          </cell>
          <cell r="I14">
            <v>8000</v>
          </cell>
        </row>
        <row r="15">
          <cell r="F15">
            <v>45530</v>
          </cell>
          <cell r="H15">
            <v>195276</v>
          </cell>
          <cell r="I15">
            <v>55000</v>
          </cell>
        </row>
        <row r="18">
          <cell r="F18">
            <v>160400</v>
          </cell>
          <cell r="H18">
            <v>1409475</v>
          </cell>
          <cell r="I18">
            <v>1100000</v>
          </cell>
        </row>
        <row r="19">
          <cell r="F19">
            <v>25670</v>
          </cell>
          <cell r="H19">
            <v>102660</v>
          </cell>
          <cell r="I19">
            <v>80000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8">
          <cell r="F8">
            <v>59800</v>
          </cell>
          <cell r="H8">
            <v>248000</v>
          </cell>
          <cell r="I8">
            <v>222000</v>
          </cell>
        </row>
        <row r="9">
          <cell r="F9">
            <v>14500</v>
          </cell>
          <cell r="H9">
            <v>64495</v>
          </cell>
          <cell r="I9">
            <v>40500</v>
          </cell>
        </row>
        <row r="10">
          <cell r="F10">
            <v>1625</v>
          </cell>
          <cell r="H10">
            <v>4120</v>
          </cell>
          <cell r="I10">
            <v>440</v>
          </cell>
        </row>
        <row r="11">
          <cell r="F11">
            <v>11050</v>
          </cell>
          <cell r="H11">
            <v>47825</v>
          </cell>
        </row>
        <row r="12">
          <cell r="F12">
            <v>1750</v>
          </cell>
          <cell r="H12">
            <v>5465</v>
          </cell>
        </row>
        <row r="13">
          <cell r="F13">
            <v>12800</v>
          </cell>
          <cell r="H13">
            <v>53290</v>
          </cell>
          <cell r="I13">
            <v>22000</v>
          </cell>
        </row>
        <row r="14">
          <cell r="F14">
            <v>2400</v>
          </cell>
          <cell r="H14">
            <v>7000</v>
          </cell>
          <cell r="I14">
            <v>1075</v>
          </cell>
        </row>
        <row r="15">
          <cell r="F15">
            <v>6750</v>
          </cell>
          <cell r="H15">
            <v>19505</v>
          </cell>
          <cell r="I15">
            <v>1760</v>
          </cell>
        </row>
        <row r="18">
          <cell r="F18">
            <v>3950</v>
          </cell>
          <cell r="H18">
            <v>18500</v>
          </cell>
          <cell r="I18">
            <v>9300</v>
          </cell>
        </row>
        <row r="19">
          <cell r="F19">
            <v>3015</v>
          </cell>
          <cell r="H19">
            <v>15760</v>
          </cell>
          <cell r="I19">
            <v>9100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BT"/>
      <sheetName val="BD"/>
      <sheetName val="OR"/>
      <sheetName val="MA"/>
      <sheetName val="SE"/>
      <sheetName val="AV"/>
      <sheetName val="SO"/>
      <sheetName val="TR"/>
      <sheetName val="SA"/>
      <sheetName val="AL"/>
      <sheetName val="MI"/>
      <sheetName val="CO"/>
      <sheetName val="TO"/>
      <sheetName val="SJ"/>
      <sheetName val="LI"/>
      <sheetName val="PO"/>
      <sheetName val="FE"/>
      <sheetName val="LU"/>
    </sheetNames>
    <sheetDataSet>
      <sheetData sheetId="0">
        <row r="168">
          <cell r="AI168">
            <v>390503.1</v>
          </cell>
        </row>
        <row r="169">
          <cell r="AI169">
            <v>284380.8</v>
          </cell>
        </row>
        <row r="170">
          <cell r="AI170">
            <v>975600.9</v>
          </cell>
        </row>
        <row r="171">
          <cell r="AI171">
            <v>291579.9</v>
          </cell>
        </row>
        <row r="172">
          <cell r="AI172">
            <v>48626.8</v>
          </cell>
        </row>
        <row r="173">
          <cell r="AI173">
            <v>1425928</v>
          </cell>
        </row>
        <row r="174">
          <cell r="AI174">
            <v>461101.6</v>
          </cell>
        </row>
        <row r="175">
          <cell r="AI175">
            <v>26569.9</v>
          </cell>
        </row>
        <row r="176">
          <cell r="AI176">
            <v>1968734.3</v>
          </cell>
        </row>
        <row r="177">
          <cell r="AI177">
            <v>733652.3</v>
          </cell>
        </row>
        <row r="178">
          <cell r="AI178">
            <v>270659.2</v>
          </cell>
        </row>
        <row r="179">
          <cell r="AI179">
            <v>345624</v>
          </cell>
        </row>
        <row r="180">
          <cell r="AI180">
            <v>1353614.5</v>
          </cell>
        </row>
        <row r="181">
          <cell r="AI181">
            <v>1499222.1</v>
          </cell>
        </row>
        <row r="182">
          <cell r="AI182">
            <v>698747.2</v>
          </cell>
        </row>
        <row r="183">
          <cell r="AI183">
            <v>1820085.7</v>
          </cell>
        </row>
        <row r="184">
          <cell r="AI184">
            <v>147866.1</v>
          </cell>
        </row>
        <row r="185">
          <cell r="AI185">
            <v>115075.8</v>
          </cell>
        </row>
        <row r="186">
          <cell r="AI186">
            <v>713254.7</v>
          </cell>
        </row>
        <row r="187">
          <cell r="AI187">
            <v>24166.4</v>
          </cell>
        </row>
      </sheetData>
      <sheetData sheetId="1">
        <row r="168">
          <cell r="AI168">
            <v>6580.8</v>
          </cell>
        </row>
        <row r="169">
          <cell r="AI169">
            <v>193.3</v>
          </cell>
        </row>
        <row r="170">
          <cell r="AI170">
            <v>755.2</v>
          </cell>
        </row>
        <row r="171">
          <cell r="AI171">
            <v>0</v>
          </cell>
        </row>
        <row r="172">
          <cell r="AI172">
            <v>0</v>
          </cell>
        </row>
        <row r="173">
          <cell r="AI173">
            <v>44</v>
          </cell>
        </row>
        <row r="174">
          <cell r="AI174">
            <v>32610.5</v>
          </cell>
        </row>
        <row r="175">
          <cell r="AI175">
            <v>122415.2</v>
          </cell>
        </row>
        <row r="176">
          <cell r="AI176">
            <v>204.5</v>
          </cell>
        </row>
        <row r="177">
          <cell r="AI177">
            <v>0</v>
          </cell>
        </row>
        <row r="178">
          <cell r="AI178">
            <v>12.7</v>
          </cell>
        </row>
        <row r="179">
          <cell r="AI179">
            <v>130.7</v>
          </cell>
        </row>
        <row r="180">
          <cell r="AI180">
            <v>114684.1</v>
          </cell>
        </row>
        <row r="181">
          <cell r="AI181">
            <v>178889.9</v>
          </cell>
        </row>
        <row r="182">
          <cell r="AI182">
            <v>5130.5</v>
          </cell>
        </row>
        <row r="183">
          <cell r="AI183">
            <v>165646.9</v>
          </cell>
        </row>
        <row r="184">
          <cell r="AI184">
            <v>186.3</v>
          </cell>
        </row>
        <row r="185">
          <cell r="AI185">
            <v>209.9</v>
          </cell>
        </row>
        <row r="186">
          <cell r="AI186">
            <v>153593.9</v>
          </cell>
        </row>
        <row r="187">
          <cell r="AI187">
            <v>135014.1</v>
          </cell>
        </row>
      </sheetData>
      <sheetData sheetId="2">
        <row r="168">
          <cell r="AI168">
            <v>60109</v>
          </cell>
        </row>
        <row r="169">
          <cell r="AI169">
            <v>57016.8</v>
          </cell>
        </row>
        <row r="170">
          <cell r="AI170">
            <v>747211.6</v>
          </cell>
        </row>
        <row r="171">
          <cell r="AI171">
            <v>105360.7</v>
          </cell>
        </row>
        <row r="172">
          <cell r="AI172">
            <v>52603.5</v>
          </cell>
        </row>
        <row r="173">
          <cell r="AI173">
            <v>559180.8</v>
          </cell>
        </row>
        <row r="174">
          <cell r="AI174">
            <v>104914.6</v>
          </cell>
        </row>
        <row r="175">
          <cell r="AI175">
            <v>15856.8</v>
          </cell>
        </row>
        <row r="176">
          <cell r="AI176">
            <v>1626130.5</v>
          </cell>
        </row>
        <row r="177">
          <cell r="AI177">
            <v>469776.7</v>
          </cell>
        </row>
        <row r="178">
          <cell r="AI178">
            <v>11326.4</v>
          </cell>
        </row>
        <row r="179">
          <cell r="AI179">
            <v>353056.4</v>
          </cell>
        </row>
        <row r="180">
          <cell r="AI180">
            <v>221984.7</v>
          </cell>
        </row>
        <row r="181">
          <cell r="AI181">
            <v>917393</v>
          </cell>
        </row>
        <row r="182">
          <cell r="AI182">
            <v>342907</v>
          </cell>
        </row>
        <row r="183">
          <cell r="AI183">
            <v>473438</v>
          </cell>
        </row>
        <row r="184">
          <cell r="AI184">
            <v>184924.3</v>
          </cell>
        </row>
        <row r="185">
          <cell r="AI185">
            <v>133862.8</v>
          </cell>
        </row>
        <row r="186">
          <cell r="AI186">
            <v>159111.5</v>
          </cell>
        </row>
        <row r="187">
          <cell r="AI187">
            <v>19789.2</v>
          </cell>
        </row>
      </sheetData>
      <sheetData sheetId="4">
        <row r="168">
          <cell r="AI168">
            <v>434</v>
          </cell>
        </row>
        <row r="169">
          <cell r="AI169">
            <v>2757.8</v>
          </cell>
        </row>
        <row r="170">
          <cell r="AI170">
            <v>2210.5</v>
          </cell>
        </row>
        <row r="171">
          <cell r="AI171">
            <v>1875.9</v>
          </cell>
        </row>
        <row r="172">
          <cell r="AI172">
            <v>0</v>
          </cell>
        </row>
        <row r="173">
          <cell r="AI173">
            <v>2324.8</v>
          </cell>
        </row>
        <row r="174">
          <cell r="AI174">
            <v>3579.8</v>
          </cell>
        </row>
        <row r="175">
          <cell r="AI175">
            <v>174.7</v>
          </cell>
        </row>
        <row r="176">
          <cell r="AI176">
            <v>3</v>
          </cell>
        </row>
        <row r="177">
          <cell r="AI177">
            <v>49.4</v>
          </cell>
        </row>
        <row r="178">
          <cell r="AI178">
            <v>143.7</v>
          </cell>
        </row>
        <row r="179">
          <cell r="AI179">
            <v>197.7</v>
          </cell>
        </row>
        <row r="180">
          <cell r="AI180">
            <v>2981.2</v>
          </cell>
        </row>
        <row r="181">
          <cell r="AI181">
            <v>6349.4</v>
          </cell>
        </row>
        <row r="182">
          <cell r="AI182">
            <v>1545.1</v>
          </cell>
        </row>
        <row r="183">
          <cell r="AI183">
            <v>732.7</v>
          </cell>
        </row>
        <row r="184">
          <cell r="AI184">
            <v>57</v>
          </cell>
        </row>
        <row r="185">
          <cell r="AI185">
            <v>356.3</v>
          </cell>
        </row>
        <row r="186">
          <cell r="AI186">
            <v>709</v>
          </cell>
        </row>
        <row r="187">
          <cell r="AI187">
            <v>31.5</v>
          </cell>
        </row>
      </sheetData>
      <sheetData sheetId="5">
        <row r="168">
          <cell r="AI168">
            <v>2313.7</v>
          </cell>
        </row>
        <row r="169">
          <cell r="AI169">
            <v>3345.6</v>
          </cell>
        </row>
        <row r="170">
          <cell r="AI170">
            <v>17380.3</v>
          </cell>
        </row>
        <row r="171">
          <cell r="AI171">
            <v>1326.7</v>
          </cell>
        </row>
        <row r="172">
          <cell r="AI172">
            <v>189.1</v>
          </cell>
        </row>
        <row r="173">
          <cell r="AI173">
            <v>7203</v>
          </cell>
        </row>
        <row r="174">
          <cell r="AI174">
            <v>3337.5</v>
          </cell>
        </row>
        <row r="175">
          <cell r="AI175">
            <v>166.8</v>
          </cell>
        </row>
        <row r="176">
          <cell r="AI176">
            <v>9341.8</v>
          </cell>
        </row>
        <row r="177">
          <cell r="AI177">
            <v>1436.5</v>
          </cell>
        </row>
        <row r="178">
          <cell r="AI178">
            <v>353</v>
          </cell>
        </row>
        <row r="179">
          <cell r="AI179">
            <v>12711.1</v>
          </cell>
        </row>
        <row r="180">
          <cell r="AI180">
            <v>8557.9</v>
          </cell>
        </row>
        <row r="181">
          <cell r="AI181">
            <v>7342.4</v>
          </cell>
        </row>
        <row r="182">
          <cell r="AI182">
            <v>7587.1</v>
          </cell>
        </row>
        <row r="183">
          <cell r="AI183">
            <v>4216.1</v>
          </cell>
        </row>
        <row r="184">
          <cell r="AI184">
            <v>891.9</v>
          </cell>
        </row>
        <row r="185">
          <cell r="AI185">
            <v>10681</v>
          </cell>
        </row>
        <row r="186">
          <cell r="AI186">
            <v>5172.3</v>
          </cell>
        </row>
        <row r="187">
          <cell r="AI187">
            <v>268.3</v>
          </cell>
        </row>
      </sheetData>
      <sheetData sheetId="6">
        <row r="168">
          <cell r="AI168">
            <v>138.3</v>
          </cell>
        </row>
        <row r="169">
          <cell r="AI169">
            <v>0</v>
          </cell>
        </row>
        <row r="170">
          <cell r="AI170">
            <v>0</v>
          </cell>
        </row>
        <row r="171">
          <cell r="AI171">
            <v>0</v>
          </cell>
        </row>
        <row r="172">
          <cell r="AI172">
            <v>0</v>
          </cell>
        </row>
        <row r="173">
          <cell r="AI173">
            <v>0</v>
          </cell>
        </row>
        <row r="174">
          <cell r="AI174">
            <v>14.3</v>
          </cell>
        </row>
        <row r="175">
          <cell r="AI175">
            <v>0</v>
          </cell>
        </row>
        <row r="176">
          <cell r="AI176">
            <v>0</v>
          </cell>
        </row>
        <row r="177">
          <cell r="AI177">
            <v>0</v>
          </cell>
        </row>
        <row r="178">
          <cell r="AI178">
            <v>0</v>
          </cell>
        </row>
        <row r="179">
          <cell r="AI179">
            <v>0</v>
          </cell>
        </row>
        <row r="180">
          <cell r="AI180">
            <v>0</v>
          </cell>
        </row>
        <row r="181">
          <cell r="AI181">
            <v>226.9</v>
          </cell>
        </row>
        <row r="182">
          <cell r="AI182">
            <v>82</v>
          </cell>
        </row>
        <row r="183">
          <cell r="AI183">
            <v>0</v>
          </cell>
        </row>
        <row r="184">
          <cell r="AI184">
            <v>0</v>
          </cell>
        </row>
        <row r="185">
          <cell r="AI185">
            <v>0</v>
          </cell>
        </row>
        <row r="186">
          <cell r="AI186">
            <v>285.1</v>
          </cell>
        </row>
        <row r="187">
          <cell r="AI187">
            <v>0</v>
          </cell>
        </row>
      </sheetData>
      <sheetData sheetId="7">
        <row r="168">
          <cell r="AI168">
            <v>25791.5</v>
          </cell>
        </row>
        <row r="169">
          <cell r="AI169">
            <v>36320.8</v>
          </cell>
        </row>
        <row r="170">
          <cell r="AI170">
            <v>18185</v>
          </cell>
        </row>
        <row r="171">
          <cell r="AI171">
            <v>6091.1</v>
          </cell>
        </row>
        <row r="172">
          <cell r="AI172">
            <v>204.8</v>
          </cell>
        </row>
        <row r="173">
          <cell r="AI173">
            <v>2186.4</v>
          </cell>
        </row>
        <row r="174">
          <cell r="AI174">
            <v>19662.1</v>
          </cell>
        </row>
        <row r="175">
          <cell r="AI175">
            <v>2096.1</v>
          </cell>
        </row>
        <row r="176">
          <cell r="AI176">
            <v>9156.1</v>
          </cell>
        </row>
        <row r="177">
          <cell r="AI177">
            <v>11282</v>
          </cell>
        </row>
        <row r="178">
          <cell r="AI178">
            <v>1501.4</v>
          </cell>
        </row>
        <row r="179">
          <cell r="AI179">
            <v>29701.4</v>
          </cell>
        </row>
        <row r="180">
          <cell r="AI180">
            <v>86277.7</v>
          </cell>
        </row>
        <row r="181">
          <cell r="AI181">
            <v>21544.1</v>
          </cell>
        </row>
        <row r="182">
          <cell r="AI182">
            <v>1008</v>
          </cell>
        </row>
        <row r="183">
          <cell r="AI183">
            <v>44894.2</v>
          </cell>
        </row>
        <row r="184">
          <cell r="AI184">
            <v>239.7</v>
          </cell>
        </row>
        <row r="185">
          <cell r="AI185">
            <v>1855.2</v>
          </cell>
        </row>
        <row r="186">
          <cell r="AI186">
            <v>39663.1</v>
          </cell>
        </row>
        <row r="187">
          <cell r="AI187">
            <v>1199.1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100</v>
          </cell>
          <cell r="H8">
            <v>600</v>
          </cell>
        </row>
        <row r="9">
          <cell r="F9">
            <v>552300</v>
          </cell>
          <cell r="H9">
            <v>5050900</v>
          </cell>
        </row>
        <row r="10">
          <cell r="F10">
            <v>600</v>
          </cell>
          <cell r="H10">
            <v>3800</v>
          </cell>
        </row>
        <row r="13">
          <cell r="F13">
            <v>102200</v>
          </cell>
          <cell r="H13">
            <v>824400</v>
          </cell>
        </row>
        <row r="14">
          <cell r="F14">
            <v>4300</v>
          </cell>
          <cell r="H14">
            <v>26000</v>
          </cell>
        </row>
        <row r="15">
          <cell r="F15">
            <v>1700</v>
          </cell>
          <cell r="H15">
            <v>10800</v>
          </cell>
        </row>
        <row r="18">
          <cell r="F18">
            <v>42800</v>
          </cell>
          <cell r="H18">
            <v>432500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5062015"/>
    </sheetNames>
    <sheetDataSet>
      <sheetData sheetId="1">
        <row r="8">
          <cell r="F8">
            <v>6980</v>
          </cell>
          <cell r="H8">
            <v>32840</v>
          </cell>
        </row>
        <row r="9">
          <cell r="F9">
            <v>105500</v>
          </cell>
          <cell r="H9">
            <v>627000</v>
          </cell>
        </row>
        <row r="10">
          <cell r="F10">
            <v>3100</v>
          </cell>
          <cell r="H10">
            <v>13050</v>
          </cell>
        </row>
        <row r="13">
          <cell r="F13">
            <v>38740</v>
          </cell>
          <cell r="H13">
            <v>214650</v>
          </cell>
        </row>
        <row r="14">
          <cell r="F14">
            <v>2660</v>
          </cell>
          <cell r="H14">
            <v>9370</v>
          </cell>
        </row>
        <row r="15">
          <cell r="F15">
            <v>20400</v>
          </cell>
          <cell r="H15">
            <v>102400</v>
          </cell>
        </row>
        <row r="18">
          <cell r="F18">
            <v>133200</v>
          </cell>
          <cell r="H18">
            <v>1370000</v>
          </cell>
        </row>
        <row r="19">
          <cell r="F19">
            <v>6890</v>
          </cell>
          <cell r="H19">
            <v>48340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6062015"/>
    </sheetNames>
    <sheetDataSet>
      <sheetData sheetId="1">
        <row r="8">
          <cell r="F8">
            <v>41200</v>
          </cell>
          <cell r="H8">
            <v>134000</v>
          </cell>
        </row>
        <row r="9">
          <cell r="F9">
            <v>10200</v>
          </cell>
          <cell r="H9">
            <v>38600</v>
          </cell>
        </row>
        <row r="10">
          <cell r="F10">
            <v>335</v>
          </cell>
          <cell r="H10">
            <v>1025</v>
          </cell>
        </row>
        <row r="13">
          <cell r="F13">
            <v>10950</v>
          </cell>
          <cell r="H13">
            <v>36900</v>
          </cell>
        </row>
        <row r="14">
          <cell r="F14">
            <v>1500</v>
          </cell>
          <cell r="H14">
            <v>3650</v>
          </cell>
        </row>
        <row r="15">
          <cell r="F15">
            <v>3250</v>
          </cell>
          <cell r="H15">
            <v>13450</v>
          </cell>
        </row>
        <row r="18">
          <cell r="F18">
            <v>5350</v>
          </cell>
          <cell r="H18">
            <v>42500</v>
          </cell>
        </row>
        <row r="19">
          <cell r="F19">
            <v>2150</v>
          </cell>
          <cell r="H19">
            <v>10900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780</v>
          </cell>
          <cell r="H8">
            <v>4430</v>
          </cell>
        </row>
        <row r="9">
          <cell r="F9">
            <v>391880</v>
          </cell>
          <cell r="H9">
            <v>3343000</v>
          </cell>
        </row>
        <row r="10">
          <cell r="F10">
            <v>280</v>
          </cell>
          <cell r="H10">
            <v>1270</v>
          </cell>
        </row>
        <row r="13">
          <cell r="F13">
            <v>280800</v>
          </cell>
          <cell r="H13">
            <v>1963700</v>
          </cell>
        </row>
        <row r="14">
          <cell r="F14">
            <v>6140</v>
          </cell>
          <cell r="H14">
            <v>30500</v>
          </cell>
        </row>
        <row r="15">
          <cell r="F15">
            <v>5780</v>
          </cell>
          <cell r="H15">
            <v>36600</v>
          </cell>
        </row>
        <row r="18">
          <cell r="F18">
            <v>53230</v>
          </cell>
          <cell r="H18">
            <v>529140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">
      <selection activeCell="B7" sqref="B7"/>
    </sheetView>
  </sheetViews>
  <sheetFormatPr defaultColWidth="12" defaultRowHeight="11.25"/>
  <cols>
    <col min="1" max="1" width="12.66015625" style="6" customWidth="1"/>
    <col min="2" max="2" width="20.66015625" style="6" customWidth="1"/>
    <col min="3" max="3" width="11.5" style="6" customWidth="1"/>
    <col min="4" max="4" width="12.33203125" style="22" bestFit="1" customWidth="1"/>
    <col min="5" max="5" width="14.66015625" style="23" customWidth="1"/>
    <col min="6" max="6" width="11.5" style="22" customWidth="1"/>
    <col min="7" max="7" width="11.5" style="24" customWidth="1"/>
    <col min="8" max="9" width="11.5" style="6" customWidth="1"/>
    <col min="10" max="10" width="16.66015625" style="7" customWidth="1"/>
    <col min="11" max="16384" width="11.5" style="6" customWidth="1"/>
  </cols>
  <sheetData>
    <row r="1" spans="2:9" ht="10.5">
      <c r="B1" s="102"/>
      <c r="C1" s="103"/>
      <c r="D1" s="104"/>
      <c r="E1" s="105"/>
      <c r="F1" s="106"/>
      <c r="G1" s="106"/>
      <c r="H1" s="106"/>
      <c r="I1" s="106"/>
    </row>
    <row r="2" spans="1:9" ht="12.75">
      <c r="A2" s="8"/>
      <c r="B2" s="107"/>
      <c r="C2" s="9"/>
      <c r="D2" s="10"/>
      <c r="E2" s="11"/>
      <c r="F2" s="108"/>
      <c r="G2" s="108"/>
      <c r="H2" s="108"/>
      <c r="I2" s="108"/>
    </row>
    <row r="3" spans="1:10" s="12" customFormat="1" ht="12.75">
      <c r="A3" s="109"/>
      <c r="B3" s="110"/>
      <c r="C3" s="111"/>
      <c r="D3" s="111"/>
      <c r="E3" s="111"/>
      <c r="F3" s="112"/>
      <c r="G3" s="111"/>
      <c r="H3" s="111"/>
      <c r="I3" s="111"/>
      <c r="J3" s="7"/>
    </row>
    <row r="4" spans="1:10" s="12" customFormat="1" ht="12.75">
      <c r="A4" s="109"/>
      <c r="B4" s="111"/>
      <c r="C4" s="111"/>
      <c r="D4" s="111"/>
      <c r="E4" s="111"/>
      <c r="F4" s="112"/>
      <c r="G4" s="111"/>
      <c r="H4" s="111"/>
      <c r="I4" s="111"/>
      <c r="J4" s="7"/>
    </row>
    <row r="5" spans="1:9" ht="12.75">
      <c r="A5" s="8"/>
      <c r="B5" s="9"/>
      <c r="C5" s="9"/>
      <c r="D5" s="10"/>
      <c r="E5" s="11"/>
      <c r="F5" s="10"/>
      <c r="G5" s="13"/>
      <c r="H5" s="9"/>
      <c r="I5" s="9"/>
    </row>
    <row r="6" spans="1:11" s="12" customFormat="1" ht="24.75" customHeight="1">
      <c r="A6" s="109"/>
      <c r="B6" s="83"/>
      <c r="C6" s="83"/>
      <c r="D6" s="83"/>
      <c r="E6" s="83"/>
      <c r="F6" s="83"/>
      <c r="G6" s="83"/>
      <c r="H6" s="83"/>
      <c r="I6" s="83"/>
      <c r="J6" s="7"/>
      <c r="K6" s="14"/>
    </row>
    <row r="7" spans="1:9" ht="12.75">
      <c r="A7" s="8"/>
      <c r="B7" s="9"/>
      <c r="C7" s="9"/>
      <c r="D7" s="10"/>
      <c r="E7" s="10"/>
      <c r="F7" s="10"/>
      <c r="G7" s="13"/>
      <c r="H7" s="9"/>
      <c r="I7" s="9"/>
    </row>
    <row r="8" spans="1:10" s="12" customFormat="1" ht="20.25">
      <c r="A8" s="109"/>
      <c r="B8" s="113"/>
      <c r="C8" s="111"/>
      <c r="D8" s="112"/>
      <c r="E8" s="114"/>
      <c r="F8" s="115"/>
      <c r="G8" s="111"/>
      <c r="H8" s="111"/>
      <c r="I8" s="111"/>
      <c r="J8" s="7"/>
    </row>
    <row r="9" spans="1:9" ht="13.5" thickBot="1">
      <c r="A9" s="8"/>
      <c r="B9" s="9"/>
      <c r="C9" s="9"/>
      <c r="D9" s="10"/>
      <c r="E9" s="11"/>
      <c r="F9" s="10"/>
      <c r="G9" s="13"/>
      <c r="H9" s="9"/>
      <c r="I9" s="9"/>
    </row>
    <row r="10" spans="1:12" ht="24">
      <c r="A10" s="8"/>
      <c r="B10" s="81"/>
      <c r="C10" s="4" t="s">
        <v>2</v>
      </c>
      <c r="D10" s="5" t="s">
        <v>32</v>
      </c>
      <c r="E10" s="87" t="s">
        <v>1</v>
      </c>
      <c r="F10" s="88" t="s">
        <v>50</v>
      </c>
      <c r="G10" s="87" t="s">
        <v>51</v>
      </c>
      <c r="H10" s="88" t="s">
        <v>52</v>
      </c>
      <c r="I10" s="89" t="s">
        <v>53</v>
      </c>
      <c r="J10" s="90" t="s">
        <v>54</v>
      </c>
      <c r="L10" s="7"/>
    </row>
    <row r="11" spans="1:10" ht="12.75">
      <c r="A11" s="8"/>
      <c r="B11" s="1"/>
      <c r="C11" s="2" t="s">
        <v>33</v>
      </c>
      <c r="D11" s="82" t="s">
        <v>34</v>
      </c>
      <c r="E11" s="91" t="s">
        <v>35</v>
      </c>
      <c r="F11" s="92" t="s">
        <v>55</v>
      </c>
      <c r="G11" s="91" t="s">
        <v>56</v>
      </c>
      <c r="H11" s="92" t="s">
        <v>50</v>
      </c>
      <c r="I11" s="93" t="s">
        <v>57</v>
      </c>
      <c r="J11" s="94"/>
    </row>
    <row r="12" spans="1:10" ht="12.75">
      <c r="A12" s="8"/>
      <c r="B12" s="3"/>
      <c r="C12" s="95"/>
      <c r="D12" s="96"/>
      <c r="E12" s="97"/>
      <c r="F12" s="98" t="s">
        <v>35</v>
      </c>
      <c r="G12" s="99" t="s">
        <v>58</v>
      </c>
      <c r="H12" s="98" t="s">
        <v>59</v>
      </c>
      <c r="I12" s="100"/>
      <c r="J12" s="101"/>
    </row>
    <row r="13" spans="1:10" ht="12.75">
      <c r="A13" s="8"/>
      <c r="B13" s="15" t="s">
        <v>36</v>
      </c>
      <c r="C13" s="116"/>
      <c r="D13" s="116"/>
      <c r="E13" s="117"/>
      <c r="F13" s="116"/>
      <c r="G13" s="117"/>
      <c r="H13" s="116"/>
      <c r="I13" s="118"/>
      <c r="J13" s="119"/>
    </row>
    <row r="14" spans="1:10" ht="12.75">
      <c r="A14" s="8" t="s">
        <v>26</v>
      </c>
      <c r="B14" s="16" t="s">
        <v>48</v>
      </c>
      <c r="C14" s="120">
        <f>'[27]BLETENDRE'!$C$33</f>
        <v>5154610</v>
      </c>
      <c r="D14" s="120">
        <f>IF(C14=0,0,(E14/C14)*10)</f>
        <v>78.96359181392967</v>
      </c>
      <c r="E14" s="17">
        <f>'[27]BLETENDRE'!$E$33</f>
        <v>40702652</v>
      </c>
      <c r="F14" s="120">
        <f>'[27]BLETENDRE'!$G$33</f>
        <v>37325200</v>
      </c>
      <c r="G14" s="121">
        <f>'[27]BLETENDRE'!$C$64</f>
        <v>13594993.299999999</v>
      </c>
      <c r="H14" s="122">
        <f>IF(G14=0,"",(G14/F14))</f>
        <v>0.36423095656553744</v>
      </c>
      <c r="I14" s="121">
        <f>E14-F14</f>
        <v>3377452</v>
      </c>
      <c r="J14" s="123">
        <f>(F14/E14)</f>
        <v>0.9170213282417077</v>
      </c>
    </row>
    <row r="15" spans="1:10" ht="12.75">
      <c r="A15" s="8" t="s">
        <v>26</v>
      </c>
      <c r="B15" s="16"/>
      <c r="C15" s="18"/>
      <c r="D15" s="124"/>
      <c r="E15" s="125"/>
      <c r="F15" s="18"/>
      <c r="G15" s="126"/>
      <c r="H15" s="19"/>
      <c r="I15" s="126"/>
      <c r="J15" s="127"/>
    </row>
    <row r="16" spans="1:10" ht="12.75">
      <c r="A16" s="8" t="s">
        <v>26</v>
      </c>
      <c r="B16" s="16" t="s">
        <v>46</v>
      </c>
      <c r="C16" s="18">
        <f>'[27]BLETENDRE'!$C$35</f>
        <v>5005673</v>
      </c>
      <c r="D16" s="18">
        <f>IF(C16=0,0,(E16/C16)*10)</f>
        <v>74.88275866202207</v>
      </c>
      <c r="E16" s="125">
        <f>'[27]BLETENDRE'!$E$35</f>
        <v>37483860.32</v>
      </c>
      <c r="F16" s="18">
        <f>'[27]BLETENDRE'!$G$35</f>
        <v>34415376.5</v>
      </c>
      <c r="G16" s="128">
        <f>'[27]BLETENDRE'!$D$64</f>
        <v>12183182.4</v>
      </c>
      <c r="H16" s="19">
        <f>IF(G16=0,"",(G16/F16))</f>
        <v>0.35400404235008154</v>
      </c>
      <c r="I16" s="126">
        <f>E16-F16</f>
        <v>3068483.8200000003</v>
      </c>
      <c r="J16" s="129">
        <f>(F16/E16)</f>
        <v>0.9181385323228629</v>
      </c>
    </row>
    <row r="17" spans="1:10" ht="12.75">
      <c r="A17" s="8" t="s">
        <v>26</v>
      </c>
      <c r="B17" s="130" t="s">
        <v>37</v>
      </c>
      <c r="C17" s="131">
        <f>(C14/C16)-1</f>
        <v>0.029753641518333263</v>
      </c>
      <c r="D17" s="131">
        <f>(D14/D16)-1</f>
        <v>0.05449629827776703</v>
      </c>
      <c r="E17" s="132">
        <f>(E14/E16)-1</f>
        <v>0.08587140311913322</v>
      </c>
      <c r="F17" s="131">
        <f>(F14/F16)-1</f>
        <v>0.08455009928483559</v>
      </c>
      <c r="G17" s="133">
        <f>IF(G16=0,"",(G14/G16)-1)</f>
        <v>0.11588194723244061</v>
      </c>
      <c r="H17" s="131">
        <f>IF(H14="","",H14-H16)</f>
        <v>0.010226914215455907</v>
      </c>
      <c r="I17" s="133">
        <f>(I14/I16)-1</f>
        <v>0.1006908291274613</v>
      </c>
      <c r="J17" s="134">
        <f>(J14/J16)-1</f>
        <v>-0.0012168142843637098</v>
      </c>
    </row>
    <row r="18" spans="1:10" ht="12.75">
      <c r="A18" s="8"/>
      <c r="B18" s="15" t="s">
        <v>38</v>
      </c>
      <c r="C18" s="19"/>
      <c r="D18" s="19"/>
      <c r="E18" s="135"/>
      <c r="F18" s="19"/>
      <c r="G18" s="135"/>
      <c r="H18" s="19"/>
      <c r="I18" s="136"/>
      <c r="J18" s="137"/>
    </row>
    <row r="19" spans="1:10" ht="12.75">
      <c r="A19" s="8" t="s">
        <v>26</v>
      </c>
      <c r="B19" s="16" t="s">
        <v>48</v>
      </c>
      <c r="C19" s="120">
        <f>'[28]BLEDUR'!$C$33</f>
        <v>323085</v>
      </c>
      <c r="D19" s="120">
        <f>IF(C19=0,0,(E19/C19)*10)</f>
        <v>56.637733104291435</v>
      </c>
      <c r="E19" s="17">
        <f>'[28]BLEDUR'!$E$33</f>
        <v>1829880.2</v>
      </c>
      <c r="F19" s="120">
        <f>'[28]BLEDUR'!$G$33</f>
        <v>1733950</v>
      </c>
      <c r="G19" s="17">
        <f>'[28]BLEDUR'!$C$64</f>
        <v>916302.5000000001</v>
      </c>
      <c r="H19" s="122">
        <f>IF(G19=0,"",(G19/F19))</f>
        <v>0.5284480521352981</v>
      </c>
      <c r="I19" s="121">
        <f>E19-F19</f>
        <v>95930.19999999995</v>
      </c>
      <c r="J19" s="123">
        <f>(F19/E19)</f>
        <v>0.9475756937530665</v>
      </c>
    </row>
    <row r="20" spans="1:10" ht="12.75">
      <c r="A20" s="8" t="s">
        <v>26</v>
      </c>
      <c r="B20" s="16"/>
      <c r="C20" s="18"/>
      <c r="D20" s="124"/>
      <c r="E20" s="125"/>
      <c r="F20" s="18"/>
      <c r="G20" s="125"/>
      <c r="H20" s="19"/>
      <c r="I20" s="126"/>
      <c r="J20" s="127"/>
    </row>
    <row r="21" spans="1:10" ht="12.75">
      <c r="A21" s="8" t="s">
        <v>26</v>
      </c>
      <c r="B21" s="16" t="s">
        <v>46</v>
      </c>
      <c r="C21" s="18">
        <f>'[28]BLEDUR'!$C$35</f>
        <v>287801</v>
      </c>
      <c r="D21" s="18">
        <f>IF(C21=0,0,(E21/C21)*10)</f>
        <v>51.959277417382154</v>
      </c>
      <c r="E21" s="125">
        <f>'[28]BLEDUR'!$E$35</f>
        <v>1495393.2</v>
      </c>
      <c r="F21" s="18">
        <f>'[28]BLEDUR'!$G$35</f>
        <v>1418962.2999999998</v>
      </c>
      <c r="G21" s="138">
        <f>'[28]BLEDUR'!$D$64</f>
        <v>735147.6</v>
      </c>
      <c r="H21" s="19">
        <f>IF(G21=0,"",(G21/F21))</f>
        <v>0.5180881831744226</v>
      </c>
      <c r="I21" s="126">
        <f>E21-F21</f>
        <v>76430.90000000014</v>
      </c>
      <c r="J21" s="129">
        <f>(F21/E21)</f>
        <v>0.9488890948547846</v>
      </c>
    </row>
    <row r="22" spans="1:10" ht="12.75">
      <c r="A22" s="8" t="s">
        <v>26</v>
      </c>
      <c r="B22" s="130" t="s">
        <v>37</v>
      </c>
      <c r="C22" s="131">
        <f>(C19/C21)-1</f>
        <v>0.12259860111674392</v>
      </c>
      <c r="D22" s="131">
        <f>(D19/D21)-1</f>
        <v>0.09004081502765815</v>
      </c>
      <c r="E22" s="132">
        <f>(E19/E21)-1</f>
        <v>0.22367829411020468</v>
      </c>
      <c r="F22" s="131">
        <f>(F19/F21)-1</f>
        <v>0.22198454462109396</v>
      </c>
      <c r="G22" s="132">
        <f>IF(G21=0,"",(G19/G21)-1)</f>
        <v>0.24641976658836962</v>
      </c>
      <c r="H22" s="131">
        <f>IF(H19="","",H19-H21)</f>
        <v>0.010359868960875485</v>
      </c>
      <c r="I22" s="133">
        <f>(I19/I21)-1</f>
        <v>0.2551232551232523</v>
      </c>
      <c r="J22" s="134">
        <f>(J19/J21)-1</f>
        <v>-0.0013841460596816235</v>
      </c>
    </row>
    <row r="23" spans="1:10" ht="12.75">
      <c r="A23" s="8"/>
      <c r="B23" s="15" t="s">
        <v>39</v>
      </c>
      <c r="C23" s="18"/>
      <c r="D23" s="124"/>
      <c r="E23" s="125"/>
      <c r="F23" s="139"/>
      <c r="G23" s="140"/>
      <c r="H23" s="141"/>
      <c r="I23" s="142"/>
      <c r="J23" s="143"/>
    </row>
    <row r="24" spans="1:10" ht="12.75">
      <c r="A24" s="8" t="s">
        <v>26</v>
      </c>
      <c r="B24" s="16" t="s">
        <v>48</v>
      </c>
      <c r="C24" s="120">
        <f>'[29]ORGE'!$C$33</f>
        <v>1756608</v>
      </c>
      <c r="D24" s="120">
        <f>IF(C24=0,0,(E24/C24)*10)</f>
        <v>70.76181174869117</v>
      </c>
      <c r="E24" s="17">
        <f>'[29]ORGE'!$E$33</f>
        <v>12430076.46122449</v>
      </c>
      <c r="F24" s="120">
        <f>'[29]ORGE'!$G$33</f>
        <v>10560000</v>
      </c>
      <c r="G24" s="17">
        <f>'[29]ORGE'!$C$64</f>
        <v>6615954.3</v>
      </c>
      <c r="H24" s="122">
        <f>IF(G24=0,"",(G24/F24))</f>
        <v>0.6265108238636363</v>
      </c>
      <c r="I24" s="121">
        <f>E24-F24</f>
        <v>1870076.4612244908</v>
      </c>
      <c r="J24" s="123">
        <f>(F24/E24)</f>
        <v>0.8495522962342045</v>
      </c>
    </row>
    <row r="25" spans="1:10" ht="12.75">
      <c r="A25" s="8" t="s">
        <v>26</v>
      </c>
      <c r="B25" s="16"/>
      <c r="C25" s="18"/>
      <c r="D25" s="124"/>
      <c r="E25" s="125"/>
      <c r="F25" s="18"/>
      <c r="G25" s="125"/>
      <c r="H25" s="19"/>
      <c r="I25" s="126"/>
      <c r="J25" s="127"/>
    </row>
    <row r="26" spans="1:10" ht="12.75">
      <c r="A26" s="8" t="s">
        <v>26</v>
      </c>
      <c r="B26" s="16" t="s">
        <v>46</v>
      </c>
      <c r="C26" s="18">
        <f>'[29]ORGE'!$C$35</f>
        <v>1753426</v>
      </c>
      <c r="D26" s="18">
        <f>IF(C26=0,0,(E26/C26)*10)</f>
        <v>66.56930553658057</v>
      </c>
      <c r="E26" s="125">
        <f>'[29]ORGE'!$E$35</f>
        <v>11672435.112978432</v>
      </c>
      <c r="F26" s="18">
        <f>'[29]ORGE'!$G$35</f>
        <v>9868947.3</v>
      </c>
      <c r="G26" s="138">
        <f>'[29]ORGE'!$D$64</f>
        <v>5596323.6</v>
      </c>
      <c r="H26" s="19">
        <f>IF(G26=0,"",(G26/F26))</f>
        <v>0.5670638853244255</v>
      </c>
      <c r="I26" s="126">
        <f>E26-F26</f>
        <v>1803487.8129784316</v>
      </c>
      <c r="J26" s="129">
        <f>(F26/E26)</f>
        <v>0.8454917251179956</v>
      </c>
    </row>
    <row r="27" spans="1:10" ht="12.75">
      <c r="A27" s="8" t="s">
        <v>26</v>
      </c>
      <c r="B27" s="130" t="s">
        <v>37</v>
      </c>
      <c r="C27" s="131">
        <f>(C24/C26)-1</f>
        <v>0.001814732985595091</v>
      </c>
      <c r="D27" s="131">
        <f>(D24/D26)-1</f>
        <v>0.06297956961270645</v>
      </c>
      <c r="E27" s="132">
        <f>(E24/E26)-1</f>
        <v>0.06490859370069635</v>
      </c>
      <c r="F27" s="131">
        <f>(F24/F26)-1</f>
        <v>0.07002293952871752</v>
      </c>
      <c r="G27" s="132">
        <f>IF(G26=0,"",(G24/G26)-1)</f>
        <v>0.18219652273145903</v>
      </c>
      <c r="H27" s="131">
        <f>IF(H24="","",H24-H26)</f>
        <v>0.05944693853921079</v>
      </c>
      <c r="I27" s="133">
        <f>(I24/I26)-1</f>
        <v>0.036922150383755126</v>
      </c>
      <c r="J27" s="134">
        <f>(J24/J26)-1</f>
        <v>0.004802614851898257</v>
      </c>
    </row>
    <row r="28" spans="1:10" ht="12.75">
      <c r="A28" s="8"/>
      <c r="B28" s="15" t="s">
        <v>40</v>
      </c>
      <c r="C28" s="18"/>
      <c r="D28" s="124"/>
      <c r="E28" s="125"/>
      <c r="F28" s="139"/>
      <c r="G28" s="140"/>
      <c r="H28" s="141"/>
      <c r="I28" s="142"/>
      <c r="J28" s="143"/>
    </row>
    <row r="29" spans="1:10" ht="12.75">
      <c r="A29" s="8"/>
      <c r="B29" s="16" t="s">
        <v>48</v>
      </c>
      <c r="C29" s="120">
        <f>'[30]AVOINE'!$C$33</f>
        <v>94302</v>
      </c>
      <c r="D29" s="120">
        <f>IF(C29=0,0,(E29/C29)*10)</f>
        <v>48.54428326016415</v>
      </c>
      <c r="E29" s="17">
        <f>'[30]AVOINE'!$E$33</f>
        <v>457782.3</v>
      </c>
      <c r="F29" s="120">
        <f>'[30]AVOINE'!$G$33</f>
        <v>248300</v>
      </c>
      <c r="G29" s="17">
        <f>'[30]AVOINE'!$C$64</f>
        <v>103822.1</v>
      </c>
      <c r="H29" s="122">
        <f>IF(G29=0,"",(G29/F29))</f>
        <v>0.41813169552960133</v>
      </c>
      <c r="I29" s="121">
        <f>E29-F29</f>
        <v>209482.3</v>
      </c>
      <c r="J29" s="123">
        <f>(F29/E29)</f>
        <v>0.5423975544707604</v>
      </c>
    </row>
    <row r="30" spans="1:10" ht="12.75">
      <c r="A30" s="8"/>
      <c r="B30" s="16"/>
      <c r="C30" s="18"/>
      <c r="D30" s="124"/>
      <c r="E30" s="125"/>
      <c r="F30" s="18"/>
      <c r="G30" s="125"/>
      <c r="H30" s="19"/>
      <c r="I30" s="126"/>
      <c r="J30" s="127"/>
    </row>
    <row r="31" spans="1:10" ht="12.75">
      <c r="A31" s="8"/>
      <c r="B31" s="16" t="s">
        <v>46</v>
      </c>
      <c r="C31" s="18">
        <f>'[30]AVOINE'!$C$35</f>
        <v>97980</v>
      </c>
      <c r="D31" s="18">
        <f>IF(C31=0,0,(E31/C31)*10)</f>
        <v>46.55720963461931</v>
      </c>
      <c r="E31" s="125">
        <f>'[30]AVOINE'!$E$35</f>
        <v>456167.54</v>
      </c>
      <c r="F31" s="18">
        <f>'[30]AVOINE'!$G$35</f>
        <v>244758.39999999997</v>
      </c>
      <c r="G31" s="138">
        <f>'[30]AVOINE'!$D$64</f>
        <v>102730.7</v>
      </c>
      <c r="H31" s="19">
        <f>IF(G31=0,"",(G31/F31))</f>
        <v>0.4197228777439304</v>
      </c>
      <c r="I31" s="126">
        <f>E31-F31</f>
        <v>211409.14</v>
      </c>
      <c r="J31" s="129">
        <f>(F31/E31)</f>
        <v>0.5365537407593709</v>
      </c>
    </row>
    <row r="32" spans="1:10" ht="12.75">
      <c r="A32" s="8"/>
      <c r="B32" s="130" t="s">
        <v>37</v>
      </c>
      <c r="C32" s="131">
        <f>(C29/C31)-1</f>
        <v>-0.03753827311696267</v>
      </c>
      <c r="D32" s="131">
        <f>(D29/D31)-1</f>
        <v>0.04268025599341918</v>
      </c>
      <c r="E32" s="132">
        <f>(E29/E31)-1</f>
        <v>0.003539839770273945</v>
      </c>
      <c r="F32" s="131">
        <f>(F29/F31)-1</f>
        <v>0.014469779178161168</v>
      </c>
      <c r="G32" s="132">
        <f>IF(G31=0,"",(G29/G31)-1)</f>
        <v>0.010623893344443358</v>
      </c>
      <c r="H32" s="131">
        <f>IF(H29="","",H29-H31)</f>
        <v>-0.0015911822143290788</v>
      </c>
      <c r="I32" s="133">
        <f>(I29/I31)-1</f>
        <v>-0.009114270083119491</v>
      </c>
      <c r="J32" s="134">
        <f>(J29/J31)-1</f>
        <v>0.010891385647817664</v>
      </c>
    </row>
    <row r="33" spans="1:10" ht="12.75">
      <c r="A33" s="8"/>
      <c r="B33" s="15" t="s">
        <v>41</v>
      </c>
      <c r="C33" s="18"/>
      <c r="D33" s="124"/>
      <c r="E33" s="125"/>
      <c r="F33" s="139"/>
      <c r="G33" s="140"/>
      <c r="H33" s="141"/>
      <c r="I33" s="142"/>
      <c r="J33" s="143"/>
    </row>
    <row r="34" spans="1:10" ht="12.75">
      <c r="A34" s="8"/>
      <c r="B34" s="16" t="s">
        <v>48</v>
      </c>
      <c r="C34" s="120">
        <f>'[31]SEIGLE'!$C$33</f>
        <v>25806</v>
      </c>
      <c r="D34" s="120">
        <f>IF(C34=0,0,(E34/C34)*10)</f>
        <v>49.952375416569794</v>
      </c>
      <c r="E34" s="17">
        <f>'[31]SEIGLE'!$E$33</f>
        <v>128907.1</v>
      </c>
      <c r="F34" s="120">
        <f>'[31]SEIGLE'!$G$33</f>
        <v>62840</v>
      </c>
      <c r="G34" s="17">
        <f>'[31]SEIGLE'!$C$64</f>
        <v>26513.5</v>
      </c>
      <c r="H34" s="122">
        <f>IF(G34=0,"",(G34/F34))</f>
        <v>0.4219207511139402</v>
      </c>
      <c r="I34" s="121">
        <f>E34-F34</f>
        <v>66067.1</v>
      </c>
      <c r="J34" s="123">
        <f>(F34/E34)</f>
        <v>0.48748284617371734</v>
      </c>
    </row>
    <row r="35" spans="1:10" ht="12.75">
      <c r="A35" s="8"/>
      <c r="B35" s="16"/>
      <c r="C35" s="18"/>
      <c r="D35" s="124"/>
      <c r="E35" s="125"/>
      <c r="F35" s="18"/>
      <c r="G35" s="125"/>
      <c r="H35" s="19"/>
      <c r="I35" s="126"/>
      <c r="J35" s="127"/>
    </row>
    <row r="36" spans="1:10" ht="12.75">
      <c r="A36" s="8"/>
      <c r="B36" s="16" t="s">
        <v>46</v>
      </c>
      <c r="C36" s="18">
        <f>'[31]SEIGLE'!$C$35</f>
        <v>26144</v>
      </c>
      <c r="D36" s="18">
        <f>IF(C36=0,0,(E36/C36)*10)</f>
        <v>48.62236077111383</v>
      </c>
      <c r="E36" s="125">
        <f>'[31]SEIGLE'!$E$35</f>
        <v>127118.3</v>
      </c>
      <c r="F36" s="18">
        <f>'[31]SEIGLE'!$G$35</f>
        <v>56690.69999999999</v>
      </c>
      <c r="G36" s="138">
        <f>'[31]SEIGLE'!$D$64</f>
        <v>12034.5</v>
      </c>
      <c r="H36" s="19">
        <f>IF(G36=0,"",(G36/F36))</f>
        <v>0.2122834962348322</v>
      </c>
      <c r="I36" s="126">
        <f>E36-F36</f>
        <v>70427.6</v>
      </c>
      <c r="J36" s="129">
        <f>(F36/E36)</f>
        <v>0.44596804708684734</v>
      </c>
    </row>
    <row r="37" spans="1:10" ht="12.75">
      <c r="A37" s="8"/>
      <c r="B37" s="130" t="s">
        <v>37</v>
      </c>
      <c r="C37" s="131">
        <f>(C34/C36)-1</f>
        <v>-0.012928396572827405</v>
      </c>
      <c r="D37" s="131">
        <f>(D34/D36)-1</f>
        <v>0.02735397097884462</v>
      </c>
      <c r="E37" s="132">
        <f>(E34/E36)-1</f>
        <v>0.014071931421361095</v>
      </c>
      <c r="F37" s="131">
        <f>(F34/F36)-1</f>
        <v>0.108471054335191</v>
      </c>
      <c r="G37" s="132">
        <f>IF(G36=0,"",(G34/G36)-1)</f>
        <v>1.2031243508247123</v>
      </c>
      <c r="H37" s="131">
        <f>IF(H34="","",H34-H36)</f>
        <v>0.20963725487910798</v>
      </c>
      <c r="I37" s="133">
        <f>(I34/I36)-1</f>
        <v>-0.06191464709858063</v>
      </c>
      <c r="J37" s="134">
        <f>(J34/J36)-1</f>
        <v>0.09308917837960129</v>
      </c>
    </row>
    <row r="38" spans="1:10" ht="12.75">
      <c r="A38" s="8"/>
      <c r="B38" s="15" t="s">
        <v>42</v>
      </c>
      <c r="C38" s="18"/>
      <c r="D38" s="124"/>
      <c r="E38" s="125"/>
      <c r="F38" s="139"/>
      <c r="G38" s="140"/>
      <c r="H38" s="141"/>
      <c r="I38" s="142"/>
      <c r="J38" s="143"/>
    </row>
    <row r="39" spans="1:10" ht="12.75">
      <c r="A39" s="8"/>
      <c r="B39" s="16" t="s">
        <v>48</v>
      </c>
      <c r="C39" s="120">
        <f>'[32]TRITICALE'!$C$33</f>
        <v>376011</v>
      </c>
      <c r="D39" s="120">
        <f>IF(C39=0,0,(E39/C39)*10)</f>
        <v>54.69531476472763</v>
      </c>
      <c r="E39" s="17">
        <f>'[32]TRITICALE'!$E$33</f>
        <v>2056604</v>
      </c>
      <c r="F39" s="120">
        <f>'[32]TRITICALE'!$G$33</f>
        <v>851735</v>
      </c>
      <c r="G39" s="17">
        <f>'[32]TRITICALE'!$C$64</f>
        <v>358859.8</v>
      </c>
      <c r="H39" s="122">
        <f>IF(G39=0,"",(G39/F39))</f>
        <v>0.42132799520977765</v>
      </c>
      <c r="I39" s="121">
        <f>E39-F39</f>
        <v>1204869</v>
      </c>
      <c r="J39" s="123">
        <f>(F39/E39)</f>
        <v>0.41414633055269756</v>
      </c>
    </row>
    <row r="40" spans="1:10" ht="12.75">
      <c r="A40" s="8"/>
      <c r="B40" s="16"/>
      <c r="C40" s="18"/>
      <c r="D40" s="124"/>
      <c r="E40" s="125"/>
      <c r="F40" s="18"/>
      <c r="G40" s="125"/>
      <c r="H40" s="19"/>
      <c r="I40" s="126"/>
      <c r="J40" s="127"/>
    </row>
    <row r="41" spans="1:10" ht="12.75">
      <c r="A41" s="8"/>
      <c r="B41" s="16" t="s">
        <v>46</v>
      </c>
      <c r="C41" s="18">
        <f>'[32]TRITICALE'!$C$35</f>
        <v>387466</v>
      </c>
      <c r="D41" s="18">
        <f>IF(C41=0,0,(E41/C41)*10)</f>
        <v>52.20461976018541</v>
      </c>
      <c r="E41" s="125">
        <f>'[32]TRITICALE'!$E$35</f>
        <v>2022751.52</v>
      </c>
      <c r="F41" s="18">
        <f>'[32]TRITICALE'!$G$35</f>
        <v>839436.3000000002</v>
      </c>
      <c r="G41" s="138">
        <f>'[32]TRITICALE'!$D$64</f>
        <v>307348.8</v>
      </c>
      <c r="H41" s="19">
        <f>IF(G41=0,"",(G41/F41))</f>
        <v>0.3661371327401495</v>
      </c>
      <c r="I41" s="126">
        <f>E41-F41</f>
        <v>1183315.2199999997</v>
      </c>
      <c r="J41" s="129">
        <f>(F41/E41)</f>
        <v>0.41499724098588253</v>
      </c>
    </row>
    <row r="42" spans="1:10" ht="12.75" customHeight="1">
      <c r="A42" s="8"/>
      <c r="B42" s="130" t="s">
        <v>37</v>
      </c>
      <c r="C42" s="131">
        <f>(C39/C41)-1</f>
        <v>-0.02956388431501089</v>
      </c>
      <c r="D42" s="131">
        <f>(D39/D41)-1</f>
        <v>0.04771024127718637</v>
      </c>
      <c r="E42" s="132">
        <f>(E39/E41)-1</f>
        <v>0.016735856908415503</v>
      </c>
      <c r="F42" s="131">
        <f>(F39/F41)-1</f>
        <v>0.01465114148625668</v>
      </c>
      <c r="G42" s="132">
        <f>IF(G41=0,"",(G39/G41)-1)</f>
        <v>0.16759785624671375</v>
      </c>
      <c r="H42" s="131">
        <f>IF(H39="","",H39-H41)</f>
        <v>0.05519086246962818</v>
      </c>
      <c r="I42" s="133">
        <f>(I39/I41)-1</f>
        <v>0.018214740785638117</v>
      </c>
      <c r="J42" s="134">
        <f>(J39/J41)-1</f>
        <v>-0.0020504002175135705</v>
      </c>
    </row>
    <row r="43" spans="1:10" ht="12.75" customHeight="1">
      <c r="A43" s="8"/>
      <c r="B43" s="15" t="s">
        <v>60</v>
      </c>
      <c r="C43" s="18"/>
      <c r="D43" s="124"/>
      <c r="E43" s="125"/>
      <c r="F43" s="139"/>
      <c r="G43" s="140"/>
      <c r="H43" s="141"/>
      <c r="I43" s="142"/>
      <c r="J43" s="143"/>
    </row>
    <row r="44" spans="1:10" ht="12.75" customHeight="1">
      <c r="A44" s="8"/>
      <c r="B44" s="16" t="s">
        <v>48</v>
      </c>
      <c r="C44" s="120">
        <f>'[33]MAIS'!$C$33</f>
        <v>1607798</v>
      </c>
      <c r="D44" s="144">
        <f>IF(C44=0,0,(E44/C44)*10)</f>
        <v>82.45303004026354</v>
      </c>
      <c r="E44" s="17">
        <f>'[33]MAIS'!$E$33</f>
        <v>13256781.679267563</v>
      </c>
      <c r="F44" s="145">
        <f>'[33]MAIS'!$G$33</f>
        <v>11607255</v>
      </c>
      <c r="G44" s="17">
        <f>'[33]MAIS'!$C$64</f>
        <v>376902</v>
      </c>
      <c r="H44" s="122">
        <f>IF(G44=0,"",(G44/F44))</f>
        <v>0.032471243200911847</v>
      </c>
      <c r="I44" s="121">
        <f>E44-F44</f>
        <v>1649526.679267563</v>
      </c>
      <c r="J44" s="123">
        <f>(F44/E44)</f>
        <v>0.8755711062325725</v>
      </c>
    </row>
    <row r="45" spans="1:10" ht="12.75" customHeight="1">
      <c r="A45" s="8"/>
      <c r="B45" s="16"/>
      <c r="C45" s="18"/>
      <c r="D45" s="18"/>
      <c r="E45" s="125"/>
      <c r="F45" s="18"/>
      <c r="G45" s="140"/>
      <c r="H45" s="141"/>
      <c r="I45" s="142"/>
      <c r="J45" s="143"/>
    </row>
    <row r="46" spans="1:10" ht="12.75" customHeight="1">
      <c r="A46" s="8"/>
      <c r="B46" s="16" t="s">
        <v>46</v>
      </c>
      <c r="C46" s="18">
        <f>'[33]MAIS'!$C$35</f>
        <v>1763519.1861107894</v>
      </c>
      <c r="D46" s="139">
        <f>IF(C46=0,0,(E46/C46)*10)</f>
        <v>101.78061482169423</v>
      </c>
      <c r="E46" s="126">
        <f>'[33]MAIS'!$E$35</f>
        <v>17949206.701220993</v>
      </c>
      <c r="F46" s="146">
        <f>'[33]MAIS'!$G$35</f>
        <v>16127330.699999997</v>
      </c>
      <c r="G46" s="138">
        <f>'[33]MAIS'!$D$64</f>
        <v>334502.50000000006</v>
      </c>
      <c r="H46" s="19">
        <f>IF(G46=0,"",(G46/F46))</f>
        <v>0.020741343141180833</v>
      </c>
      <c r="I46" s="126">
        <f>E46-F46</f>
        <v>1821876.0012209956</v>
      </c>
      <c r="J46" s="129">
        <f>(F46/E46)</f>
        <v>0.8984982438751979</v>
      </c>
    </row>
    <row r="47" spans="1:10" ht="12.75" customHeight="1">
      <c r="A47" s="8"/>
      <c r="B47" s="130" t="s">
        <v>37</v>
      </c>
      <c r="C47" s="131">
        <f>(C44/C46)-1</f>
        <v>-0.0883013847182531</v>
      </c>
      <c r="D47" s="131">
        <f>(D44/D46)-1</f>
        <v>-0.18989455718350667</v>
      </c>
      <c r="E47" s="132">
        <f>(E44/E46)-1</f>
        <v>-0.26142798955199664</v>
      </c>
      <c r="F47" s="131">
        <f>(F44/F46)-1</f>
        <v>-0.28027426138164313</v>
      </c>
      <c r="G47" s="132">
        <f>IF(G46=0,"",(G44/G46)-1)</f>
        <v>0.1267539106583655</v>
      </c>
      <c r="H47" s="131">
        <f>IF(H44="","",H44-H46)</f>
        <v>0.011729900059731013</v>
      </c>
      <c r="I47" s="133">
        <f>(I44/I46)-1</f>
        <v>-0.09459991889564745</v>
      </c>
      <c r="J47" s="134">
        <f>(J44/J46)-1</f>
        <v>-0.025517175797407643</v>
      </c>
    </row>
    <row r="48" spans="1:10" ht="12.75" customHeight="1">
      <c r="A48" s="8"/>
      <c r="B48" s="15" t="s">
        <v>61</v>
      </c>
      <c r="C48" s="18"/>
      <c r="D48" s="124"/>
      <c r="E48" s="125"/>
      <c r="F48" s="139"/>
      <c r="G48" s="140"/>
      <c r="H48" s="141"/>
      <c r="I48" s="142"/>
      <c r="J48" s="143"/>
    </row>
    <row r="49" spans="1:10" ht="12.75" customHeight="1">
      <c r="A49" s="8"/>
      <c r="B49" s="16" t="s">
        <v>48</v>
      </c>
      <c r="C49" s="120">
        <f>'[34]SORGHO'!$C$33</f>
        <v>62715</v>
      </c>
      <c r="D49" s="120">
        <f>IF(C49=0,0,(E49/C49)*10)</f>
        <v>48.37837837837838</v>
      </c>
      <c r="E49" s="17">
        <f>'[34]SORGHO'!$E$33</f>
        <v>303405</v>
      </c>
      <c r="F49" s="120">
        <f>'[34]SORGHO'!$G$33</f>
        <v>187530</v>
      </c>
      <c r="G49" s="17">
        <f>'[34]SORGHO'!$C$64</f>
        <v>746.6</v>
      </c>
      <c r="H49" s="122">
        <f>IF(G49=0,"",(G49/F49))</f>
        <v>0.0039812296699194795</v>
      </c>
      <c r="I49" s="121">
        <f>E49-F49</f>
        <v>115875</v>
      </c>
      <c r="J49" s="123">
        <f>(F49/E49)</f>
        <v>0.6180847382211895</v>
      </c>
    </row>
    <row r="50" spans="1:10" ht="12.75" customHeight="1">
      <c r="A50" s="8"/>
      <c r="B50" s="16"/>
      <c r="C50" s="18"/>
      <c r="D50" s="18"/>
      <c r="E50" s="125"/>
      <c r="F50" s="139"/>
      <c r="G50" s="125"/>
      <c r="H50" s="141"/>
      <c r="I50" s="142"/>
      <c r="J50" s="143"/>
    </row>
    <row r="51" spans="1:10" ht="12.75" customHeight="1">
      <c r="A51" s="8"/>
      <c r="B51" s="16" t="s">
        <v>46</v>
      </c>
      <c r="C51" s="18">
        <f>'[34]SORGHO'!$C$35</f>
        <v>63655</v>
      </c>
      <c r="D51" s="18">
        <f>IF(C51=0,0,(E51/C51)*10)</f>
        <v>64.03927421255203</v>
      </c>
      <c r="E51" s="126">
        <f>'[34]SORGHO'!$E$35</f>
        <v>407642</v>
      </c>
      <c r="F51" s="146">
        <f>'[34]SORGHO'!$G$35</f>
        <v>284519.60000000003</v>
      </c>
      <c r="G51" s="138">
        <f>'[34]SORGHO'!$D$64</f>
        <v>281</v>
      </c>
      <c r="H51" s="19">
        <f>IF(G51=0,"",(G51/F51))</f>
        <v>0.000987629674721882</v>
      </c>
      <c r="I51" s="126">
        <f>E51-F51</f>
        <v>123122.39999999997</v>
      </c>
      <c r="J51" s="129">
        <f>(F51/E51)</f>
        <v>0.6979643903228815</v>
      </c>
    </row>
    <row r="52" spans="1:10" ht="12.75" customHeight="1">
      <c r="A52" s="8"/>
      <c r="B52" s="130" t="s">
        <v>37</v>
      </c>
      <c r="C52" s="131">
        <f>(C49/C51)-1</f>
        <v>-0.014767103919566371</v>
      </c>
      <c r="D52" s="131">
        <f>(D49/D51)-1</f>
        <v>-0.24455142608571345</v>
      </c>
      <c r="E52" s="132">
        <f>(E49/E51)-1</f>
        <v>-0.2557072136825941</v>
      </c>
      <c r="F52" s="131">
        <f>(F49/F51)-1</f>
        <v>-0.3408889932363184</v>
      </c>
      <c r="G52" s="132">
        <f>IF(G51=0,"",(G49/G51)-1)</f>
        <v>1.6569395017793593</v>
      </c>
      <c r="H52" s="131">
        <f>IF(H49="","",H49-H51)</f>
        <v>0.0029935999951975975</v>
      </c>
      <c r="I52" s="133">
        <f>(I49/I51)-1</f>
        <v>-0.058863374982943584</v>
      </c>
      <c r="J52" s="134">
        <f>(J49/J51)-1</f>
        <v>-0.11444660101461523</v>
      </c>
    </row>
    <row r="53" spans="1:10" ht="12.75" customHeight="1">
      <c r="A53" s="8"/>
      <c r="B53" s="15" t="s">
        <v>43</v>
      </c>
      <c r="C53" s="18"/>
      <c r="D53" s="124"/>
      <c r="E53" s="125"/>
      <c r="F53" s="139"/>
      <c r="G53" s="140"/>
      <c r="H53" s="141"/>
      <c r="I53" s="142"/>
      <c r="J53" s="143"/>
    </row>
    <row r="54" spans="1:10" ht="12.75" customHeight="1">
      <c r="A54" s="8"/>
      <c r="B54" s="16" t="s">
        <v>48</v>
      </c>
      <c r="C54" s="120">
        <f>C$14+C$19+C$24+C$29+C$34+C$39+C44+C49</f>
        <v>9400935</v>
      </c>
      <c r="D54" s="120">
        <f>IF(C54=0,0,(E54/C54)*10)</f>
        <v>75.70107520208579</v>
      </c>
      <c r="E54" s="121">
        <f>E$14+E$19+E$24+E$29+E$34+E$39+E44+E49</f>
        <v>71166088.74049205</v>
      </c>
      <c r="F54" s="145">
        <f>F$14+F$19+F$24+F$29+F$34+F$39+F44+F49</f>
        <v>62576810</v>
      </c>
      <c r="G54" s="17">
        <f>G$14+G$19+G$24+G$29+G$34+G$39+G44+G49</f>
        <v>21994094.1</v>
      </c>
      <c r="H54" s="122">
        <f>IF(G54=0,"",(G54/F54))</f>
        <v>0.35147355865535496</v>
      </c>
      <c r="I54" s="121">
        <f>E54-F54</f>
        <v>8589278.740492046</v>
      </c>
      <c r="J54" s="123">
        <f>(F54/E54)</f>
        <v>0.8793065785614136</v>
      </c>
    </row>
    <row r="55" spans="1:10" ht="12.75" customHeight="1">
      <c r="A55" s="8"/>
      <c r="B55" s="16"/>
      <c r="C55" s="18"/>
      <c r="D55" s="124"/>
      <c r="E55" s="125"/>
      <c r="F55" s="18"/>
      <c r="G55" s="125"/>
      <c r="H55" s="18"/>
      <c r="I55" s="126"/>
      <c r="J55" s="127"/>
    </row>
    <row r="56" spans="1:10" ht="12.75" customHeight="1">
      <c r="A56" s="8"/>
      <c r="B56" s="16" t="s">
        <v>46</v>
      </c>
      <c r="C56" s="125">
        <f>C$16+C$21+C$26+C$31+C$36+C$41+C46+C51</f>
        <v>9385664.186110789</v>
      </c>
      <c r="D56" s="18">
        <f>(E56/C56)*10</f>
        <v>76.30208504601838</v>
      </c>
      <c r="E56" s="125">
        <f>E$16+E$21+E$26+E$31+E$36+E$41+E46+E51</f>
        <v>71614574.69419943</v>
      </c>
      <c r="F56" s="147">
        <f>F$16+F$21+F$26+F$31+F$36+F$41+F46+F51</f>
        <v>63256021.79999999</v>
      </c>
      <c r="G56" s="125">
        <f>G$16+G$21+G$26+G$31+G$36+G$41+G46+G51</f>
        <v>19271551.1</v>
      </c>
      <c r="H56" s="19">
        <f>(G56/F56)</f>
        <v>0.3046595494249056</v>
      </c>
      <c r="I56" s="126">
        <f>E56-F56</f>
        <v>8358552.894199438</v>
      </c>
      <c r="J56" s="129">
        <f>(F56/E56)</f>
        <v>0.8832841927793162</v>
      </c>
    </row>
    <row r="57" spans="1:10" ht="12.75" customHeight="1" thickBot="1">
      <c r="A57" s="8"/>
      <c r="B57" s="20" t="s">
        <v>37</v>
      </c>
      <c r="C57" s="148">
        <f>(C54/C56)-1</f>
        <v>0.0016270360399011086</v>
      </c>
      <c r="D57" s="21">
        <f>(D54/D56)-1</f>
        <v>-0.007876715866546924</v>
      </c>
      <c r="E57" s="149">
        <f>(E54/E56)-1</f>
        <v>-0.006262495527236678</v>
      </c>
      <c r="F57" s="21">
        <f>(F54/F56)-1</f>
        <v>-0.010737504203907844</v>
      </c>
      <c r="G57" s="149">
        <f>IF(G56=0,"",(G54/G56)-1)</f>
        <v>0.14127264514790405</v>
      </c>
      <c r="H57" s="21">
        <f>IF(H54="","",H54-H56)</f>
        <v>0.04681400923044937</v>
      </c>
      <c r="I57" s="150">
        <f>(I54/I56)-1</f>
        <v>0.02760356358487881</v>
      </c>
      <c r="J57" s="151">
        <f>(J54/J56)-1</f>
        <v>-0.004503210009212166</v>
      </c>
    </row>
    <row r="58" spans="1:10" ht="12.75" customHeight="1" hidden="1">
      <c r="A58" s="8"/>
      <c r="B58" s="15" t="s">
        <v>43</v>
      </c>
      <c r="C58" s="18"/>
      <c r="D58" s="124"/>
      <c r="E58" s="125"/>
      <c r="F58" s="139"/>
      <c r="G58" s="140"/>
      <c r="H58" s="141"/>
      <c r="I58" s="142"/>
      <c r="J58" s="143"/>
    </row>
    <row r="59" spans="1:10" ht="12.75" customHeight="1" hidden="1">
      <c r="A59" s="8"/>
      <c r="B59" s="16" t="s">
        <v>62</v>
      </c>
      <c r="C59" s="120">
        <f>C$14+C$19+C$24+C$29+C$34+C$39</f>
        <v>7730422</v>
      </c>
      <c r="D59" s="152">
        <f>IF(C59=0,0,(E59/C59)*10)</f>
        <v>74.51844422105867</v>
      </c>
      <c r="E59" s="17">
        <f>E$14+E$19+E$24+E$29+E$34+E$39</f>
        <v>57605902.06122449</v>
      </c>
      <c r="F59" s="120">
        <f>F$14+F$19+F$24+F$29+F$34+F$39</f>
        <v>50782025</v>
      </c>
      <c r="G59" s="17">
        <f>G$14+G$19+G$24+G$29+G$34+G$39</f>
        <v>21616445.5</v>
      </c>
      <c r="H59" s="122">
        <f>IF(G59=0,"",(G59/F59))</f>
        <v>0.4256711996026153</v>
      </c>
      <c r="I59" s="121">
        <f>E59-F59</f>
        <v>6823877.06122449</v>
      </c>
      <c r="J59" s="123">
        <f>(F59/E59)</f>
        <v>0.8815420500841743</v>
      </c>
    </row>
    <row r="60" spans="1:10" ht="12.75" customHeight="1" hidden="1">
      <c r="A60" s="8"/>
      <c r="B60" s="16"/>
      <c r="C60" s="18"/>
      <c r="D60" s="124"/>
      <c r="E60" s="125"/>
      <c r="F60" s="18"/>
      <c r="G60" s="125"/>
      <c r="H60" s="18"/>
      <c r="I60" s="126"/>
      <c r="J60" s="127"/>
    </row>
    <row r="61" spans="1:10" ht="12.75" customHeight="1" hidden="1">
      <c r="A61" s="8"/>
      <c r="B61" s="16" t="s">
        <v>63</v>
      </c>
      <c r="C61" s="18">
        <f>C$16+C$21+C$26+C$31+C$36+C$41</f>
        <v>7558490</v>
      </c>
      <c r="D61" s="124">
        <f>(E61/C61)*10</f>
        <v>70.46080102372093</v>
      </c>
      <c r="E61" s="125">
        <f>E$16+E$21+E$26+E$31+E$36+E$41</f>
        <v>53257725.99297844</v>
      </c>
      <c r="F61" s="18">
        <f>F$16+F$21+F$26+F$31+F$36+F$41</f>
        <v>46844171.49999999</v>
      </c>
      <c r="G61" s="125">
        <f>G$16+G$21+G$26+G$31+G$36+G$41</f>
        <v>18936767.6</v>
      </c>
      <c r="H61" s="19">
        <f>(G61/F61)</f>
        <v>0.40425024060890913</v>
      </c>
      <c r="I61" s="126">
        <f>E61-F61</f>
        <v>6413554.492978446</v>
      </c>
      <c r="J61" s="129">
        <f>(F61/E61)</f>
        <v>0.8795751344354429</v>
      </c>
    </row>
    <row r="62" spans="1:10" ht="12.75" customHeight="1" hidden="1">
      <c r="A62" s="8"/>
      <c r="B62" s="20" t="s">
        <v>37</v>
      </c>
      <c r="C62" s="21">
        <f>(C59/C61)-1</f>
        <v>0.022746871398916957</v>
      </c>
      <c r="D62" s="21">
        <f>(D59/D61)-1</f>
        <v>0.05758724196126752</v>
      </c>
      <c r="E62" s="149">
        <f>(E59/E61)-1</f>
        <v>0.08164404294729599</v>
      </c>
      <c r="F62" s="21">
        <f>(F59/F61)-1</f>
        <v>0.0840628273252737</v>
      </c>
      <c r="G62" s="149">
        <f>IF(G61=0,"",(G59/G61)-1)</f>
        <v>0.14150661594431768</v>
      </c>
      <c r="H62" s="21">
        <f>IF(H59="","",H59-H61)</f>
        <v>0.021420958993706163</v>
      </c>
      <c r="I62" s="150">
        <f>(I59/I61)-1</f>
        <v>0.06397740421403841</v>
      </c>
      <c r="J62" s="153">
        <f>(J59/J61)-1</f>
        <v>0.0022362110656912737</v>
      </c>
    </row>
    <row r="65" ht="10.5">
      <c r="F65" s="15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1">
      <selection activeCell="D65" sqref="D65"/>
    </sheetView>
  </sheetViews>
  <sheetFormatPr defaultColWidth="12" defaultRowHeight="11.25"/>
  <cols>
    <col min="1" max="1" width="5.66015625" style="6" customWidth="1"/>
    <col min="2" max="2" width="33.66015625" style="6" customWidth="1"/>
    <col min="3" max="3" width="14.66015625" style="22" customWidth="1"/>
    <col min="4" max="4" width="14.66015625" style="23" customWidth="1"/>
    <col min="5" max="5" width="14.16015625" style="22" customWidth="1"/>
    <col min="6" max="7" width="14.66015625" style="22" customWidth="1"/>
    <col min="8" max="8" width="14.5" style="26" customWidth="1"/>
    <col min="9" max="9" width="16.5" style="24" customWidth="1"/>
    <col min="10" max="10" width="14.66015625" style="6" customWidth="1"/>
    <col min="11" max="11" width="13.66015625" style="6" customWidth="1"/>
    <col min="12" max="12" width="22" style="6" customWidth="1"/>
    <col min="13" max="13" width="24" style="6" bestFit="1" customWidth="1"/>
    <col min="14" max="15" width="10.66015625" style="6" customWidth="1"/>
    <col min="16" max="16" width="11.5" style="6" customWidth="1"/>
    <col min="17" max="16384" width="11.5" style="6" customWidth="1"/>
  </cols>
  <sheetData>
    <row r="1" spans="1:2" ht="12">
      <c r="A1" s="6">
        <v>10285</v>
      </c>
      <c r="B1" s="25" t="s">
        <v>64</v>
      </c>
    </row>
    <row r="2" spans="1:5" ht="10.5">
      <c r="A2" s="6">
        <v>18512</v>
      </c>
      <c r="B2" s="27"/>
      <c r="E2" s="28"/>
    </row>
    <row r="3" ht="15" customHeight="1" hidden="1">
      <c r="A3" s="6">
        <v>31465</v>
      </c>
    </row>
    <row r="4" spans="1:5" s="12" customFormat="1" ht="15" customHeight="1" thickBot="1">
      <c r="A4" s="12">
        <v>6356</v>
      </c>
      <c r="B4" s="29"/>
      <c r="D4" s="28"/>
      <c r="E4" s="30"/>
    </row>
    <row r="5" spans="1:10" ht="30">
      <c r="A5" s="6">
        <v>13608</v>
      </c>
      <c r="B5" s="31" t="s">
        <v>105</v>
      </c>
      <c r="C5" s="31"/>
      <c r="D5" s="32"/>
      <c r="E5" s="33"/>
      <c r="F5" s="33"/>
      <c r="G5" s="33"/>
      <c r="H5" s="33"/>
      <c r="I5" s="34"/>
      <c r="J5" s="35"/>
    </row>
    <row r="6" spans="1:8" ht="15" customHeight="1">
      <c r="A6" s="6">
        <v>7877</v>
      </c>
      <c r="B6" s="36"/>
      <c r="C6" s="7"/>
      <c r="D6" s="7"/>
      <c r="E6" s="7"/>
      <c r="F6" s="7"/>
      <c r="G6" s="7"/>
      <c r="H6" s="7"/>
    </row>
    <row r="7" ht="11.25" thickBot="1">
      <c r="A7" s="6">
        <v>1679</v>
      </c>
    </row>
    <row r="8" spans="1:17" ht="16.5" thickTop="1">
      <c r="A8" s="6">
        <v>16914</v>
      </c>
      <c r="B8" s="37" t="s">
        <v>0</v>
      </c>
      <c r="C8" s="84" t="s">
        <v>1</v>
      </c>
      <c r="D8" s="85"/>
      <c r="E8" s="85"/>
      <c r="F8" s="86"/>
      <c r="G8" s="155" t="s">
        <v>49</v>
      </c>
      <c r="H8" s="155" t="s">
        <v>47</v>
      </c>
      <c r="I8" s="156"/>
      <c r="J8" s="157" t="s">
        <v>66</v>
      </c>
      <c r="K8" s="157"/>
      <c r="M8" s="158" t="s">
        <v>0</v>
      </c>
      <c r="N8" s="38"/>
      <c r="O8" s="39" t="s">
        <v>1</v>
      </c>
      <c r="P8" s="159"/>
      <c r="Q8" s="155" t="s">
        <v>47</v>
      </c>
    </row>
    <row r="9" spans="1:17" ht="12.75">
      <c r="A9" s="6">
        <v>7818</v>
      </c>
      <c r="B9" s="40"/>
      <c r="C9" s="41" t="s">
        <v>49</v>
      </c>
      <c r="D9" s="42" t="s">
        <v>49</v>
      </c>
      <c r="E9" s="42" t="s">
        <v>49</v>
      </c>
      <c r="F9" s="160" t="s">
        <v>72</v>
      </c>
      <c r="G9" s="161" t="s">
        <v>50</v>
      </c>
      <c r="H9" s="161" t="s">
        <v>50</v>
      </c>
      <c r="I9" s="162" t="s">
        <v>73</v>
      </c>
      <c r="J9" s="163"/>
      <c r="K9" s="164"/>
      <c r="M9" s="165" t="s">
        <v>76</v>
      </c>
      <c r="N9" s="43"/>
      <c r="O9" s="44"/>
      <c r="P9" s="166"/>
      <c r="Q9" s="161" t="s">
        <v>50</v>
      </c>
    </row>
    <row r="10" spans="1:17" ht="12" customHeight="1">
      <c r="A10" s="6">
        <v>30702</v>
      </c>
      <c r="B10" s="40"/>
      <c r="C10" s="45" t="s">
        <v>2</v>
      </c>
      <c r="D10" s="46" t="s">
        <v>3</v>
      </c>
      <c r="E10" s="47" t="s">
        <v>4</v>
      </c>
      <c r="F10" s="167" t="s">
        <v>4</v>
      </c>
      <c r="G10" s="166" t="s">
        <v>78</v>
      </c>
      <c r="H10" s="166" t="s">
        <v>78</v>
      </c>
      <c r="I10" s="168" t="s">
        <v>79</v>
      </c>
      <c r="J10" s="169" t="s">
        <v>49</v>
      </c>
      <c r="K10" s="169" t="s">
        <v>47</v>
      </c>
      <c r="L10" s="48"/>
      <c r="M10" s="165" t="s">
        <v>80</v>
      </c>
      <c r="N10" s="49" t="s">
        <v>2</v>
      </c>
      <c r="O10" s="50" t="s">
        <v>3</v>
      </c>
      <c r="P10" s="49" t="s">
        <v>4</v>
      </c>
      <c r="Q10" s="166" t="s">
        <v>78</v>
      </c>
    </row>
    <row r="11" spans="1:17" ht="12">
      <c r="A11" s="6">
        <v>31458</v>
      </c>
      <c r="B11" s="51"/>
      <c r="C11" s="52" t="s">
        <v>5</v>
      </c>
      <c r="D11" s="53" t="s">
        <v>6</v>
      </c>
      <c r="E11" s="54" t="s">
        <v>7</v>
      </c>
      <c r="F11" s="170" t="s">
        <v>7</v>
      </c>
      <c r="G11" s="55" t="s">
        <v>55</v>
      </c>
      <c r="H11" s="55" t="s">
        <v>84</v>
      </c>
      <c r="I11" s="171"/>
      <c r="J11" s="172"/>
      <c r="K11" s="173"/>
      <c r="M11" s="174"/>
      <c r="N11" s="55" t="s">
        <v>5</v>
      </c>
      <c r="O11" s="53" t="s">
        <v>6</v>
      </c>
      <c r="P11" s="55" t="s">
        <v>7</v>
      </c>
      <c r="Q11" s="55" t="s">
        <v>84</v>
      </c>
    </row>
    <row r="12" spans="1:17" ht="13.5" customHeight="1">
      <c r="A12" s="6">
        <v>60665</v>
      </c>
      <c r="B12" s="56" t="s">
        <v>8</v>
      </c>
      <c r="C12" s="57">
        <f>IF(ISERROR('[35]Récolte_N'!$F$19)=TRUE,"",'[35]Récolte_N'!$F$19)</f>
        <v>7550</v>
      </c>
      <c r="D12" s="57">
        <f aca="true" t="shared" si="0" ref="D12:D31">IF(OR(C12="",C12=0),"",(E12/C12)*10)</f>
        <v>54.0728476821192</v>
      </c>
      <c r="E12" s="58">
        <f>IF(ISERROR('[35]Récolte_N'!$H$19)=TRUE,"",'[35]Récolte_N'!$H$19)</f>
        <v>40825</v>
      </c>
      <c r="F12" s="58">
        <f>P12</f>
        <v>48025</v>
      </c>
      <c r="G12" s="175">
        <f>IF(ISERROR('[35]Récolte_N'!$I$19)=TRUE,"",'[35]Récolte_N'!$I$19)</f>
        <v>25250</v>
      </c>
      <c r="H12" s="175">
        <f>Q12</f>
        <v>36671.8</v>
      </c>
      <c r="I12" s="176">
        <f aca="true" t="shared" si="1" ref="I12:I31">IF(OR(H12=0,H12=""),"",(G12/H12)-1)</f>
        <v>-0.31146003195916216</v>
      </c>
      <c r="J12" s="177">
        <f>E12-G12</f>
        <v>15575</v>
      </c>
      <c r="K12" s="178">
        <f>P12-H12</f>
        <v>11353.199999999997</v>
      </c>
      <c r="L12" s="59"/>
      <c r="M12" s="179" t="s">
        <v>8</v>
      </c>
      <c r="N12" s="57">
        <f>IF(ISERROR('[1]Récolte_N'!$F$19)=TRUE,"",'[1]Récolte_N'!$F$19)</f>
        <v>7575</v>
      </c>
      <c r="O12" s="57">
        <f aca="true" t="shared" si="2" ref="O12:O19">IF(OR(N12="",N12=0),"",(P12/N12)*10)</f>
        <v>63.3993399339934</v>
      </c>
      <c r="P12" s="58">
        <f>IF(ISERROR('[1]Récolte_N'!$H$19)=TRUE,"",'[1]Récolte_N'!$H$19)</f>
        <v>48025</v>
      </c>
      <c r="Q12" s="175">
        <f>'[36]SO'!$AI168</f>
        <v>36671.8</v>
      </c>
    </row>
    <row r="13" spans="1:17" ht="13.5" customHeight="1">
      <c r="A13" s="6">
        <v>7280</v>
      </c>
      <c r="B13" s="60" t="s">
        <v>31</v>
      </c>
      <c r="C13" s="57">
        <f>IF(ISERROR('[37]Récolte_N'!$F$19)=TRUE,"",'[37]Récolte_N'!$F$19)</f>
        <v>570</v>
      </c>
      <c r="D13" s="57">
        <f t="shared" si="0"/>
        <v>52.631578947368425</v>
      </c>
      <c r="E13" s="58">
        <f>IF(ISERROR('[37]Récolte_N'!$H$19)=TRUE,"",'[37]Récolte_N'!$H$19)</f>
        <v>3000</v>
      </c>
      <c r="F13" s="58">
        <f>P13</f>
        <v>2980</v>
      </c>
      <c r="G13" s="175">
        <f>IF(ISERROR('[37]Récolte_N'!$I$19)=TRUE,"",'[37]Récolte_N'!$I$19)</f>
        <v>500</v>
      </c>
      <c r="H13" s="175">
        <f>Q13</f>
        <v>600.4</v>
      </c>
      <c r="I13" s="176">
        <f t="shared" si="1"/>
        <v>-0.16722185209860085</v>
      </c>
      <c r="J13" s="177">
        <f aca="true" t="shared" si="3" ref="J13:J31">E13-G13</f>
        <v>2500</v>
      </c>
      <c r="K13" s="178">
        <f>P13-H13</f>
        <v>2379.6</v>
      </c>
      <c r="L13" s="59"/>
      <c r="M13" s="180" t="s">
        <v>31</v>
      </c>
      <c r="N13" s="57">
        <f>IF(ISERROR('[2]Récolte_N'!$F$19)=TRUE,"",'[2]Récolte_N'!$F$19)</f>
        <v>510</v>
      </c>
      <c r="O13" s="57">
        <f t="shared" si="2"/>
        <v>58.431372549019606</v>
      </c>
      <c r="P13" s="58">
        <f>IF(ISERROR('[2]Récolte_N'!$H$19)=TRUE,"",'[2]Récolte_N'!$H$19)</f>
        <v>2980</v>
      </c>
      <c r="Q13" s="175">
        <f>'[36]SO'!$AI169</f>
        <v>600.4</v>
      </c>
    </row>
    <row r="14" spans="1:17" ht="13.5" customHeight="1">
      <c r="A14" s="6">
        <v>17376</v>
      </c>
      <c r="B14" s="60" t="s">
        <v>9</v>
      </c>
      <c r="C14" s="57">
        <f>IF(ISERROR('[38]Récolte_N'!$F$19)=TRUE,"",'[38]Récolte_N'!$F$19)</f>
        <v>750</v>
      </c>
      <c r="D14" s="57">
        <f t="shared" si="0"/>
        <v>47</v>
      </c>
      <c r="E14" s="58">
        <f>IF(ISERROR('[38]Récolte_N'!$H$19)=TRUE,"",'[38]Récolte_N'!$H$19)</f>
        <v>3525</v>
      </c>
      <c r="F14" s="58">
        <f aca="true" t="shared" si="4" ref="F14:F30">P14</f>
        <v>3375</v>
      </c>
      <c r="G14" s="175">
        <f>IF(ISERROR('[38]Récolte_N'!$I$19)=TRUE,"",'[38]Récolte_N'!$I$19)</f>
        <v>750</v>
      </c>
      <c r="H14" s="175">
        <f aca="true" t="shared" si="5" ref="H14:H30">Q14</f>
        <v>694.9</v>
      </c>
      <c r="I14" s="176">
        <f t="shared" si="1"/>
        <v>0.07929198445819541</v>
      </c>
      <c r="J14" s="177">
        <f t="shared" si="3"/>
        <v>2775</v>
      </c>
      <c r="K14" s="178">
        <f aca="true" t="shared" si="6" ref="K14:K29">P14-H14</f>
        <v>2680.1</v>
      </c>
      <c r="L14" s="59"/>
      <c r="M14" s="165" t="s">
        <v>9</v>
      </c>
      <c r="N14" s="57">
        <f>IF(ISERROR('[3]Récolte_N'!$F$19)=TRUE,"",'[3]Récolte_N'!$F$19)</f>
        <v>750</v>
      </c>
      <c r="O14" s="57">
        <f t="shared" si="2"/>
        <v>45</v>
      </c>
      <c r="P14" s="58">
        <f>IF(ISERROR('[3]Récolte_N'!$H$19)=TRUE,"",'[3]Récolte_N'!$H$19)</f>
        <v>3375</v>
      </c>
      <c r="Q14" s="175">
        <f>'[36]SO'!$AI170</f>
        <v>694.9</v>
      </c>
    </row>
    <row r="15" spans="1:17" ht="13.5" customHeight="1">
      <c r="A15" s="6">
        <v>26391</v>
      </c>
      <c r="B15" s="60" t="s">
        <v>28</v>
      </c>
      <c r="C15" s="57">
        <f>IF(ISERROR('[39]Récolte_N'!$F$19)=TRUE,"",'[39]Récolte_N'!$F$19)</f>
        <v>50</v>
      </c>
      <c r="D15" s="57">
        <f t="shared" si="0"/>
        <v>50</v>
      </c>
      <c r="E15" s="58">
        <f>IF(ISERROR('[39]Récolte_N'!$H$19)=TRUE,"",'[39]Récolte_N'!$H$19)</f>
        <v>250</v>
      </c>
      <c r="F15" s="58">
        <f t="shared" si="4"/>
        <v>250</v>
      </c>
      <c r="G15" s="175">
        <f>IF(ISERROR('[39]Récolte_N'!$I$19)=TRUE,"",'[39]Récolte_N'!$I$19)</f>
        <v>230</v>
      </c>
      <c r="H15" s="175">
        <f t="shared" si="5"/>
        <v>199.5</v>
      </c>
      <c r="I15" s="176">
        <f t="shared" si="1"/>
        <v>0.1528822055137844</v>
      </c>
      <c r="J15" s="177">
        <f t="shared" si="3"/>
        <v>20</v>
      </c>
      <c r="K15" s="178">
        <f t="shared" si="6"/>
        <v>50.5</v>
      </c>
      <c r="L15" s="59"/>
      <c r="M15" s="165" t="s">
        <v>28</v>
      </c>
      <c r="N15" s="57">
        <f>IF(ISERROR('[4]Récolte_N'!$F$19)=TRUE,"",'[4]Récolte_N'!$F$19)</f>
        <v>50</v>
      </c>
      <c r="O15" s="57">
        <f t="shared" si="2"/>
        <v>50</v>
      </c>
      <c r="P15" s="58">
        <f>IF(ISERROR('[4]Récolte_N'!$H$19)=TRUE,"",'[4]Récolte_N'!$H$19)</f>
        <v>250</v>
      </c>
      <c r="Q15" s="175">
        <f>'[36]SO'!$AI171</f>
        <v>199.5</v>
      </c>
    </row>
    <row r="16" spans="1:17" ht="13.5" customHeight="1">
      <c r="A16" s="6">
        <v>19136</v>
      </c>
      <c r="B16" s="60" t="s">
        <v>10</v>
      </c>
      <c r="C16" s="57">
        <f>IF(ISERROR('[40]Récolte_N'!$F$19)=TRUE,"",'[40]Récolte_N'!$F$19)</f>
        <v>0</v>
      </c>
      <c r="D16" s="57">
        <f t="shared" si="0"/>
      </c>
      <c r="E16" s="58">
        <f>IF(ISERROR('[40]Récolte_N'!$H$19)=TRUE,"",'[40]Récolte_N'!$H$19)</f>
        <v>0</v>
      </c>
      <c r="F16" s="58">
        <f t="shared" si="4"/>
        <v>0</v>
      </c>
      <c r="G16" s="175">
        <f>IF(ISERROR('[40]Récolte_N'!$I$19)=TRUE,"",'[40]Récolte_N'!$I$19)</f>
        <v>0</v>
      </c>
      <c r="H16" s="175">
        <f t="shared" si="5"/>
        <v>0</v>
      </c>
      <c r="I16" s="176">
        <f t="shared" si="1"/>
      </c>
      <c r="J16" s="177">
        <f t="shared" si="3"/>
        <v>0</v>
      </c>
      <c r="K16" s="178">
        <f t="shared" si="6"/>
        <v>0</v>
      </c>
      <c r="L16" s="59"/>
      <c r="M16" s="165" t="s">
        <v>10</v>
      </c>
      <c r="N16" s="57">
        <f>IF(ISERROR('[5]Récolte_N'!$F$19)=TRUE,"",'[5]Récolte_N'!$F$19)</f>
        <v>0</v>
      </c>
      <c r="O16" s="57">
        <f t="shared" si="2"/>
      </c>
      <c r="P16" s="58">
        <f>IF(ISERROR('[5]Récolte_N'!$H$19)=TRUE,"",'[5]Récolte_N'!$H$19)</f>
        <v>0</v>
      </c>
      <c r="Q16" s="175">
        <f>'[36]SO'!$AI172</f>
        <v>0</v>
      </c>
    </row>
    <row r="17" spans="1:17" ht="13.5" customHeight="1">
      <c r="A17" s="6">
        <v>1790</v>
      </c>
      <c r="B17" s="60" t="s">
        <v>11</v>
      </c>
      <c r="C17" s="57">
        <f>IF(ISERROR('[41]Récolte_N'!$F$19)=TRUE,"",'[41]Récolte_N'!$F$19)</f>
        <v>0</v>
      </c>
      <c r="D17" s="57">
        <f t="shared" si="0"/>
      </c>
      <c r="E17" s="58">
        <f>IF(ISERROR('[41]Récolte_N'!$H$19)=TRUE,"",'[41]Récolte_N'!$H$19)</f>
        <v>0</v>
      </c>
      <c r="F17" s="58">
        <f t="shared" si="4"/>
        <v>0</v>
      </c>
      <c r="G17" s="175">
        <f>IF(ISERROR('[41]Récolte_N'!$I$19)=TRUE,"",'[41]Récolte_N'!$I$19)</f>
        <v>0</v>
      </c>
      <c r="H17" s="175">
        <f t="shared" si="5"/>
        <v>0</v>
      </c>
      <c r="I17" s="176">
        <f t="shared" si="1"/>
      </c>
      <c r="J17" s="177">
        <f t="shared" si="3"/>
        <v>0</v>
      </c>
      <c r="K17" s="178">
        <f t="shared" si="6"/>
        <v>0</v>
      </c>
      <c r="L17" s="59"/>
      <c r="M17" s="165" t="s">
        <v>11</v>
      </c>
      <c r="N17" s="57">
        <f>IF(ISERROR('[6]Récolte_N'!$F$19)=TRUE,"",'[6]Récolte_N'!$F$19)</f>
        <v>0</v>
      </c>
      <c r="O17" s="57">
        <f t="shared" si="2"/>
      </c>
      <c r="P17" s="58">
        <f>IF(ISERROR('[6]Récolte_N'!$H$19)=TRUE,"",'[6]Récolte_N'!$H$19)</f>
        <v>0</v>
      </c>
      <c r="Q17" s="175">
        <f>'[36]SO'!$AI173</f>
        <v>0</v>
      </c>
    </row>
    <row r="18" spans="1:17" ht="13.5" customHeight="1">
      <c r="A18" s="6" t="s">
        <v>13</v>
      </c>
      <c r="B18" s="60" t="s">
        <v>12</v>
      </c>
      <c r="C18" s="57">
        <f>IF(ISERROR('[42]Récolte_N'!$F$19)=TRUE,"",'[42]Récolte_N'!$F$19)</f>
        <v>6125</v>
      </c>
      <c r="D18" s="57">
        <f t="shared" si="0"/>
        <v>52.530612244897966</v>
      </c>
      <c r="E18" s="58">
        <f>IF(ISERROR('[42]Récolte_N'!$H$19)=TRUE,"",'[42]Récolte_N'!$H$19)</f>
        <v>32175</v>
      </c>
      <c r="F18" s="58">
        <f t="shared" si="4"/>
        <v>48340</v>
      </c>
      <c r="G18" s="175">
        <f>IF(ISERROR('[42]Récolte_N'!$I$19)=TRUE,"",'[42]Récolte_N'!$I$19)</f>
        <v>21000</v>
      </c>
      <c r="H18" s="175">
        <f t="shared" si="5"/>
        <v>32536.6</v>
      </c>
      <c r="I18" s="176">
        <f t="shared" si="1"/>
        <v>-0.3545730039401781</v>
      </c>
      <c r="J18" s="177">
        <f t="shared" si="3"/>
        <v>11175</v>
      </c>
      <c r="K18" s="178">
        <f t="shared" si="6"/>
        <v>15803.400000000001</v>
      </c>
      <c r="L18" s="59"/>
      <c r="M18" s="165" t="s">
        <v>12</v>
      </c>
      <c r="N18" s="57">
        <f>IF(ISERROR('[7]Récolte_N'!$F$19)=TRUE,"",'[7]Récolte_N'!$F$19)</f>
        <v>6890</v>
      </c>
      <c r="O18" s="57">
        <f t="shared" si="2"/>
        <v>70.15965166908563</v>
      </c>
      <c r="P18" s="58">
        <f>IF(ISERROR('[7]Récolte_N'!$H$19)=TRUE,"",'[7]Récolte_N'!$H$19)</f>
        <v>48340</v>
      </c>
      <c r="Q18" s="175">
        <f>'[36]SO'!$AI174</f>
        <v>32536.6</v>
      </c>
    </row>
    <row r="19" spans="1:17" ht="13.5" customHeight="1">
      <c r="A19" s="6" t="s">
        <v>13</v>
      </c>
      <c r="B19" s="60" t="s">
        <v>14</v>
      </c>
      <c r="C19" s="57">
        <f>IF(ISERROR('[43]Récolte_N'!$F$19)=TRUE,"",'[43]Récolte_N'!$F$19)</f>
        <v>2250</v>
      </c>
      <c r="D19" s="57">
        <f t="shared" si="0"/>
        <v>50.666666666666664</v>
      </c>
      <c r="E19" s="58">
        <f>IF(ISERROR('[43]Récolte_N'!$H$19)=TRUE,"",'[43]Récolte_N'!$H$19)</f>
        <v>11400</v>
      </c>
      <c r="F19" s="58">
        <f t="shared" si="4"/>
        <v>10900</v>
      </c>
      <c r="G19" s="175">
        <f>IF(ISERROR('[43]Récolte_N'!$I$19)=TRUE,"",'[43]Récolte_N'!$I$19)</f>
        <v>5500</v>
      </c>
      <c r="H19" s="175">
        <f t="shared" si="5"/>
        <v>5475.1</v>
      </c>
      <c r="I19" s="176">
        <f t="shared" si="1"/>
        <v>0.004547862139504311</v>
      </c>
      <c r="J19" s="177">
        <f t="shared" si="3"/>
        <v>5900</v>
      </c>
      <c r="K19" s="178">
        <f t="shared" si="6"/>
        <v>5424.9</v>
      </c>
      <c r="L19" s="59"/>
      <c r="M19" s="165" t="s">
        <v>14</v>
      </c>
      <c r="N19" s="57">
        <f>IF(ISERROR('[8]Récolte_N'!$F$19)=TRUE,"",'[8]Récolte_N'!$F$19)</f>
        <v>2150</v>
      </c>
      <c r="O19" s="57">
        <f t="shared" si="2"/>
        <v>50.69767441860465</v>
      </c>
      <c r="P19" s="58">
        <f>IF(ISERROR('[8]Récolte_N'!$H$19)=TRUE,"",'[8]Récolte_N'!$H$19)</f>
        <v>10900</v>
      </c>
      <c r="Q19" s="175">
        <f>'[36]SO'!$AI175</f>
        <v>5475.1</v>
      </c>
    </row>
    <row r="20" spans="1:17" ht="13.5" customHeight="1">
      <c r="A20" s="6" t="s">
        <v>13</v>
      </c>
      <c r="B20" s="60" t="s">
        <v>27</v>
      </c>
      <c r="C20" s="57">
        <f>IF(ISERROR('[44]Récolte_N'!$F$19)=TRUE,"",'[44]Récolte_N'!$F$19)</f>
        <v>0</v>
      </c>
      <c r="D20" s="57">
        <f>IF(OR(C20="",C20=0),"",(E20/C20)*10)</f>
      </c>
      <c r="E20" s="58">
        <f>IF(ISERROR('[44]Récolte_N'!$H$19)=TRUE,"",'[44]Récolte_N'!$H$19)</f>
        <v>0</v>
      </c>
      <c r="F20" s="58">
        <f t="shared" si="4"/>
        <v>0</v>
      </c>
      <c r="G20" s="175">
        <f>IF(ISERROR('[44]Récolte_N'!$I$19)=TRUE,"",'[44]Récolte_N'!$I$19)</f>
        <v>0</v>
      </c>
      <c r="H20" s="175">
        <f t="shared" si="5"/>
        <v>30.4</v>
      </c>
      <c r="I20" s="176">
        <f t="shared" si="1"/>
        <v>-1</v>
      </c>
      <c r="J20" s="177">
        <f t="shared" si="3"/>
        <v>0</v>
      </c>
      <c r="K20" s="178">
        <f t="shared" si="6"/>
        <v>-30.4</v>
      </c>
      <c r="L20" s="59"/>
      <c r="M20" s="165" t="s">
        <v>27</v>
      </c>
      <c r="N20" s="57">
        <f>IF(ISERROR('[9]Récolte_N'!$F$19)=TRUE,"",'[9]Récolte_N'!$F$19)</f>
        <v>0</v>
      </c>
      <c r="O20" s="57">
        <f>IF(OR(N20="",N20=0),"",(P20/N20)*10)</f>
      </c>
      <c r="P20" s="58">
        <f>IF(ISERROR('[9]Récolte_N'!$H$19)=TRUE,"",'[9]Récolte_N'!$H$19)</f>
        <v>0</v>
      </c>
      <c r="Q20" s="175">
        <f>'[36]SO'!$AI176</f>
        <v>30.4</v>
      </c>
    </row>
    <row r="21" spans="1:17" ht="13.5" customHeight="1">
      <c r="A21" s="6" t="s">
        <v>13</v>
      </c>
      <c r="B21" s="60" t="s">
        <v>15</v>
      </c>
      <c r="C21" s="57">
        <f>IF(ISERROR('[45]Récolte_N'!$F$19)=TRUE,"",'[45]Récolte_N'!$F$19)</f>
        <v>1200</v>
      </c>
      <c r="D21" s="57">
        <f>IF(OR(C21="",C21=0),"",(E21/C21)*10)</f>
        <v>41.66666666666667</v>
      </c>
      <c r="E21" s="58">
        <f>IF(ISERROR('[45]Récolte_N'!$H$19)=TRUE,"",'[45]Récolte_N'!$H$19)</f>
        <v>5000</v>
      </c>
      <c r="F21" s="58">
        <f t="shared" si="4"/>
        <v>2500</v>
      </c>
      <c r="G21" s="175">
        <f>IF(ISERROR('[45]Récolte_N'!$I$19)=TRUE,"",'[45]Récolte_N'!$I$19)</f>
        <v>100</v>
      </c>
      <c r="H21" s="175">
        <f t="shared" si="5"/>
        <v>0</v>
      </c>
      <c r="I21" s="176">
        <f t="shared" si="1"/>
      </c>
      <c r="J21" s="177">
        <f t="shared" si="3"/>
        <v>4900</v>
      </c>
      <c r="K21" s="178">
        <f t="shared" si="6"/>
        <v>2500</v>
      </c>
      <c r="L21" s="59"/>
      <c r="M21" s="165" t="s">
        <v>15</v>
      </c>
      <c r="N21" s="57">
        <f>IF(ISERROR('[10]Récolte_N'!$F$19)=TRUE,"",'[10]Récolte_N'!$F$19)</f>
        <v>540</v>
      </c>
      <c r="O21" s="57">
        <f>IF(OR(N21="",N21=0),"",(P21/N21)*10)</f>
        <v>46.2962962962963</v>
      </c>
      <c r="P21" s="58">
        <f>IF(ISERROR('[10]Récolte_N'!$H$19)=TRUE,"",'[10]Récolte_N'!$H$19)</f>
        <v>2500</v>
      </c>
      <c r="Q21" s="175">
        <f>'[36]SO'!$AI177</f>
        <v>0</v>
      </c>
    </row>
    <row r="22" spans="1:17" ht="13.5" customHeight="1">
      <c r="A22" s="6" t="s">
        <v>13</v>
      </c>
      <c r="B22" s="60" t="s">
        <v>29</v>
      </c>
      <c r="C22" s="57">
        <f>IF(ISERROR('[46]Récolte_N'!$F$19)=TRUE,"",'[46]Récolte_N'!$F$19)</f>
        <v>300</v>
      </c>
      <c r="D22" s="57">
        <f>IF(OR(C22="",C22=0),"",(E22/C22)*10)</f>
        <v>70</v>
      </c>
      <c r="E22" s="58">
        <f>IF(ISERROR('[46]Récolte_N'!$H$19)=TRUE,"",'[46]Récolte_N'!$H$19)</f>
        <v>2100</v>
      </c>
      <c r="F22" s="58">
        <f t="shared" si="4"/>
        <v>3150</v>
      </c>
      <c r="G22" s="175">
        <f>IF(ISERROR('[46]Récolte_N'!$I$19)=TRUE,"",'[46]Récolte_N'!$I$19)</f>
        <v>1500</v>
      </c>
      <c r="H22" s="175">
        <f t="shared" si="5"/>
        <v>2153</v>
      </c>
      <c r="I22" s="176">
        <f t="shared" si="1"/>
        <v>-0.3032977241058987</v>
      </c>
      <c r="J22" s="177">
        <f t="shared" si="3"/>
        <v>600</v>
      </c>
      <c r="K22" s="178">
        <f t="shared" si="6"/>
        <v>997</v>
      </c>
      <c r="L22" s="59"/>
      <c r="M22" s="165" t="s">
        <v>29</v>
      </c>
      <c r="N22" s="57">
        <f>IF(ISERROR('[11]Récolte_N'!$F$19)=TRUE,"",'[11]Récolte_N'!$F$19)</f>
        <v>350</v>
      </c>
      <c r="O22" s="57">
        <f>IF(OR(N22="",N22=0),"",(P22/N22)*10)</f>
        <v>90</v>
      </c>
      <c r="P22" s="58">
        <f>IF(ISERROR('[11]Récolte_N'!$H$19)=TRUE,"",'[11]Récolte_N'!$H$19)</f>
        <v>3150</v>
      </c>
      <c r="Q22" s="175">
        <f>'[36]SO'!$AI178</f>
        <v>2153</v>
      </c>
    </row>
    <row r="23" spans="1:17" ht="13.5" customHeight="1">
      <c r="A23" s="6" t="s">
        <v>13</v>
      </c>
      <c r="B23" s="60" t="s">
        <v>16</v>
      </c>
      <c r="C23" s="57">
        <f>IF(ISERROR('[47]Récolte_N'!$F$19)=TRUE,"",'[47]Récolte_N'!$F$19)</f>
        <v>175</v>
      </c>
      <c r="D23" s="57">
        <f t="shared" si="0"/>
        <v>60</v>
      </c>
      <c r="E23" s="58">
        <f>IF(ISERROR('[47]Récolte_N'!$H$19)=TRUE,"",'[47]Récolte_N'!$H$19)</f>
        <v>1050</v>
      </c>
      <c r="F23" s="58">
        <f t="shared" si="4"/>
        <v>1050</v>
      </c>
      <c r="G23" s="175">
        <f>IF(ISERROR('[47]Récolte_N'!$I$19)=TRUE,"",'[47]Récolte_N'!$I$19)</f>
        <v>0</v>
      </c>
      <c r="H23" s="175">
        <f t="shared" si="5"/>
        <v>0</v>
      </c>
      <c r="I23" s="176">
        <f t="shared" si="1"/>
      </c>
      <c r="J23" s="177">
        <f t="shared" si="3"/>
        <v>1050</v>
      </c>
      <c r="K23" s="178">
        <f t="shared" si="6"/>
        <v>1050</v>
      </c>
      <c r="L23" s="59"/>
      <c r="M23" s="165" t="s">
        <v>16</v>
      </c>
      <c r="N23" s="57">
        <f>IF(ISERROR('[12]Récolte_N'!$F$19)=TRUE,"",'[12]Récolte_N'!$F$19)</f>
        <v>175</v>
      </c>
      <c r="O23" s="57">
        <f aca="true" t="shared" si="7" ref="O23:O31">IF(OR(N23="",N23=0),"",(P23/N23)*10)</f>
        <v>60</v>
      </c>
      <c r="P23" s="58">
        <f>IF(ISERROR('[12]Récolte_N'!$H$19)=TRUE,"",'[12]Récolte_N'!$H$19)</f>
        <v>1050</v>
      </c>
      <c r="Q23" s="175">
        <f>'[36]SO'!$AI179</f>
        <v>0</v>
      </c>
    </row>
    <row r="24" spans="1:17" ht="13.5" customHeight="1">
      <c r="A24" s="6" t="s">
        <v>13</v>
      </c>
      <c r="B24" s="60" t="s">
        <v>17</v>
      </c>
      <c r="C24" s="57">
        <f>IF(ISERROR('[48]Récolte_N'!$F$19)=TRUE,"",'[48]Récolte_N'!$F$19)</f>
        <v>2160</v>
      </c>
      <c r="D24" s="57">
        <f t="shared" si="0"/>
        <v>55.55555555555556</v>
      </c>
      <c r="E24" s="58">
        <f>IF(ISERROR('[48]Récolte_N'!$H$19)=TRUE,"",'[48]Récolte_N'!$H$19)</f>
        <v>12000</v>
      </c>
      <c r="F24" s="58">
        <f t="shared" si="4"/>
        <v>10120</v>
      </c>
      <c r="G24" s="175">
        <f>IF(ISERROR('[48]Récolte_N'!$I$19)=TRUE,"",'[48]Récolte_N'!$I$19)</f>
        <v>2600</v>
      </c>
      <c r="H24" s="175">
        <f t="shared" si="5"/>
        <v>2672.3</v>
      </c>
      <c r="I24" s="176">
        <f t="shared" si="1"/>
        <v>-0.027055345582457146</v>
      </c>
      <c r="J24" s="177">
        <f t="shared" si="3"/>
        <v>9400</v>
      </c>
      <c r="K24" s="178">
        <f t="shared" si="6"/>
        <v>7447.7</v>
      </c>
      <c r="L24" s="59"/>
      <c r="M24" s="165" t="s">
        <v>17</v>
      </c>
      <c r="N24" s="57">
        <f>IF(ISERROR('[13]Récolte_N'!$F$19)=TRUE,"",'[13]Récolte_N'!$F$19)</f>
        <v>1635</v>
      </c>
      <c r="O24" s="57">
        <f t="shared" si="7"/>
        <v>61.8960244648318</v>
      </c>
      <c r="P24" s="58">
        <f>IF(ISERROR('[13]Récolte_N'!$H$19)=TRUE,"",'[13]Récolte_N'!$H$19)</f>
        <v>10120</v>
      </c>
      <c r="Q24" s="175">
        <f>'[36]SO'!$AI180</f>
        <v>2672.3</v>
      </c>
    </row>
    <row r="25" spans="1:18" ht="13.5" customHeight="1">
      <c r="A25" s="6" t="s">
        <v>13</v>
      </c>
      <c r="B25" s="60" t="s">
        <v>18</v>
      </c>
      <c r="C25" s="57">
        <f>IF(ISERROR('[49]Récolte_N'!$F$19)=TRUE,"",'[49]Récolte_N'!$F$19)</f>
        <v>8200</v>
      </c>
      <c r="D25" s="57">
        <f t="shared" si="0"/>
        <v>60.97560975609756</v>
      </c>
      <c r="E25" s="58">
        <f>IF(ISERROR('[49]Récolte_N'!$H$19)=TRUE,"",'[49]Récolte_N'!$H$19)</f>
        <v>50000</v>
      </c>
      <c r="F25" s="58">
        <f t="shared" si="4"/>
        <v>50000</v>
      </c>
      <c r="G25" s="175">
        <f>IF(ISERROR('[49]Récolte_N'!$I$19)=TRUE,"",'[49]Récolte_N'!$I$19)</f>
        <v>28000</v>
      </c>
      <c r="H25" s="175">
        <f t="shared" si="5"/>
        <v>28228.2</v>
      </c>
      <c r="I25" s="176">
        <f t="shared" si="1"/>
        <v>-0.008084114467093229</v>
      </c>
      <c r="J25" s="177">
        <f t="shared" si="3"/>
        <v>22000</v>
      </c>
      <c r="K25" s="178">
        <f t="shared" si="6"/>
        <v>21771.8</v>
      </c>
      <c r="L25" s="59"/>
      <c r="M25" s="165" t="s">
        <v>18</v>
      </c>
      <c r="N25" s="57">
        <f>IF(ISERROR('[14]Récolte_N'!$F$19)=TRUE,"",'[14]Récolte_N'!$F$19)</f>
        <v>7500</v>
      </c>
      <c r="O25" s="57">
        <f t="shared" si="7"/>
        <v>66.66666666666667</v>
      </c>
      <c r="P25" s="58">
        <f>IF(ISERROR('[14]Récolte_N'!$H$19)=TRUE,"",'[14]Récolte_N'!$H$19)</f>
        <v>50000</v>
      </c>
      <c r="Q25" s="175">
        <f>'[36]SO'!$AI181</f>
        <v>28228.2</v>
      </c>
      <c r="R25" s="6">
        <f>Q25/P25</f>
        <v>0.5645640000000001</v>
      </c>
    </row>
    <row r="26" spans="1:17" ht="13.5" customHeight="1">
      <c r="A26" s="6" t="s">
        <v>13</v>
      </c>
      <c r="B26" s="60" t="s">
        <v>19</v>
      </c>
      <c r="C26" s="57">
        <f>IF(ISERROR('[50]Récolte_N'!$F$19)=TRUE,"",'[50]Récolte_N'!$F$19)</f>
        <v>0</v>
      </c>
      <c r="D26" s="57">
        <f t="shared" si="0"/>
      </c>
      <c r="E26" s="58">
        <f>IF(ISERROR('[50]Récolte_N'!$H$19)=TRUE,"",'[50]Récolte_N'!$H$19)</f>
        <v>0</v>
      </c>
      <c r="F26" s="58">
        <f t="shared" si="4"/>
        <v>0</v>
      </c>
      <c r="G26" s="175">
        <f>IF(ISERROR('[50]Récolte_N'!$I$19)=TRUE,"",'[50]Récolte_N'!$I$19)</f>
        <v>0</v>
      </c>
      <c r="H26" s="175">
        <f t="shared" si="5"/>
        <v>287.3</v>
      </c>
      <c r="I26" s="176">
        <f t="shared" si="1"/>
        <v>-1</v>
      </c>
      <c r="J26" s="177">
        <f t="shared" si="3"/>
        <v>0</v>
      </c>
      <c r="K26" s="178">
        <f t="shared" si="6"/>
        <v>-287.3</v>
      </c>
      <c r="L26" s="59"/>
      <c r="M26" s="165" t="s">
        <v>19</v>
      </c>
      <c r="N26" s="57">
        <f>IF(ISERROR('[15]Récolte_N'!$F$19)=TRUE,"",'[15]Récolte_N'!$F$19)</f>
        <v>0</v>
      </c>
      <c r="O26" s="57">
        <f t="shared" si="7"/>
      </c>
      <c r="P26" s="58">
        <f>IF(ISERROR('[15]Récolte_N'!$H$19)=TRUE,"",'[15]Récolte_N'!$H$19)</f>
        <v>0</v>
      </c>
      <c r="Q26" s="175">
        <f>'[36]SO'!$AI182</f>
        <v>287.3</v>
      </c>
    </row>
    <row r="27" spans="1:17" ht="13.5" customHeight="1">
      <c r="A27" s="6" t="s">
        <v>13</v>
      </c>
      <c r="B27" s="60" t="s">
        <v>20</v>
      </c>
      <c r="C27" s="57">
        <f>IF(ISERROR('[51]Récolte_N'!$F$19)=TRUE,"",'[51]Récolte_N'!$F$19)</f>
        <v>4700</v>
      </c>
      <c r="D27" s="57">
        <f t="shared" si="0"/>
        <v>50.340425531914896</v>
      </c>
      <c r="E27" s="58">
        <f>IF(ISERROR('[51]Récolte_N'!$H$19)=TRUE,"",'[51]Récolte_N'!$H$19)</f>
        <v>23660</v>
      </c>
      <c r="F27" s="58">
        <f t="shared" si="4"/>
        <v>35230</v>
      </c>
      <c r="G27" s="175">
        <f>IF(ISERROR('[51]Récolte_N'!$I$19)=TRUE,"",'[51]Récolte_N'!$I$19)</f>
        <v>13000</v>
      </c>
      <c r="H27" s="175">
        <f t="shared" si="5"/>
        <v>19500.9</v>
      </c>
      <c r="I27" s="176">
        <f t="shared" si="1"/>
        <v>-0.3333641011440498</v>
      </c>
      <c r="J27" s="177">
        <f t="shared" si="3"/>
        <v>10660</v>
      </c>
      <c r="K27" s="178">
        <f t="shared" si="6"/>
        <v>15729.099999999999</v>
      </c>
      <c r="L27" s="59"/>
      <c r="M27" s="165" t="s">
        <v>20</v>
      </c>
      <c r="N27" s="57">
        <f>IF(ISERROR('[16]Récolte_N'!$F$19)=TRUE,"",'[16]Récolte_N'!$F$19)</f>
        <v>5420</v>
      </c>
      <c r="O27" s="57">
        <f t="shared" si="7"/>
        <v>65</v>
      </c>
      <c r="P27" s="58">
        <f>IF(ISERROR('[16]Récolte_N'!$H$19)=TRUE,"",'[16]Récolte_N'!$H$19)</f>
        <v>35230</v>
      </c>
      <c r="Q27" s="175">
        <f>'[36]SO'!$AI183</f>
        <v>19500.9</v>
      </c>
    </row>
    <row r="28" spans="1:17" ht="13.5" customHeight="1">
      <c r="A28" s="6" t="s">
        <v>13</v>
      </c>
      <c r="B28" s="60" t="s">
        <v>21</v>
      </c>
      <c r="C28" s="57">
        <f>IF(ISERROR('[52]Récolte_N'!$F$19)=TRUE,"",'[52]Récolte_N'!$F$19)</f>
        <v>0</v>
      </c>
      <c r="D28" s="57">
        <f t="shared" si="0"/>
      </c>
      <c r="E28" s="58">
        <f>IF(ISERROR('[52]Récolte_N'!$H$19)=TRUE,"",'[52]Récolte_N'!$H$19)</f>
        <v>0</v>
      </c>
      <c r="F28" s="58">
        <f t="shared" si="4"/>
        <v>0</v>
      </c>
      <c r="G28" s="175">
        <f>IF(ISERROR('[52]Récolte_N'!$I$19)=TRUE,"",'[52]Récolte_N'!$I$19)</f>
        <v>0</v>
      </c>
      <c r="H28" s="175">
        <f t="shared" si="5"/>
        <v>0</v>
      </c>
      <c r="I28" s="176">
        <f t="shared" si="1"/>
      </c>
      <c r="J28" s="177">
        <f t="shared" si="3"/>
        <v>0</v>
      </c>
      <c r="K28" s="178">
        <f t="shared" si="6"/>
        <v>0</v>
      </c>
      <c r="L28" s="59"/>
      <c r="M28" s="165" t="s">
        <v>21</v>
      </c>
      <c r="N28" s="57">
        <f>IF(ISERROR('[17]Récolte_N'!$F$19)=TRUE,"",'[17]Récolte_N'!$F$19)</f>
        <v>0</v>
      </c>
      <c r="O28" s="57">
        <f t="shared" si="7"/>
      </c>
      <c r="P28" s="58">
        <f>IF(ISERROR('[17]Récolte_N'!$H$19)=TRUE,"",'[17]Récolte_N'!$H$19)</f>
        <v>0</v>
      </c>
      <c r="Q28" s="175">
        <f>'[36]SO'!$AI184</f>
        <v>0</v>
      </c>
    </row>
    <row r="29" spans="2:17" ht="12">
      <c r="B29" s="60" t="s">
        <v>30</v>
      </c>
      <c r="C29" s="57">
        <f>IF(ISERROR('[53]Récolte_N'!$F$19)=TRUE,"",'[53]Récolte_N'!$F$19)</f>
        <v>0</v>
      </c>
      <c r="D29" s="57">
        <f t="shared" si="0"/>
      </c>
      <c r="E29" s="58">
        <f>IF(ISERROR('[53]Récolte_N'!$H$19)=TRUE,"",'[53]Récolte_N'!$H$19)</f>
        <v>0</v>
      </c>
      <c r="F29" s="58">
        <f t="shared" si="4"/>
        <v>0</v>
      </c>
      <c r="G29" s="175">
        <f>IF(ISERROR('[53]Récolte_N'!$I$19)=TRUE,"",'[53]Récolte_N'!$I$19)</f>
        <v>0</v>
      </c>
      <c r="H29" s="175">
        <f t="shared" si="5"/>
        <v>0</v>
      </c>
      <c r="I29" s="176">
        <f t="shared" si="1"/>
      </c>
      <c r="J29" s="177">
        <f t="shared" si="3"/>
        <v>0</v>
      </c>
      <c r="K29" s="178">
        <f t="shared" si="6"/>
        <v>0</v>
      </c>
      <c r="M29" s="165" t="s">
        <v>30</v>
      </c>
      <c r="N29" s="57">
        <f>IF(ISERROR('[18]Récolte_N'!$F$19)=TRUE,"",'[18]Récolte_N'!$F$19)</f>
        <v>0</v>
      </c>
      <c r="O29" s="57">
        <f t="shared" si="7"/>
      </c>
      <c r="P29" s="58">
        <f>IF(ISERROR('[18]Récolte_N'!$H$19)=TRUE,"",'[18]Récolte_N'!$H$19)</f>
        <v>0</v>
      </c>
      <c r="Q29" s="175">
        <f>'[36]SO'!$AI185</f>
        <v>0</v>
      </c>
    </row>
    <row r="30" spans="2:18" ht="12">
      <c r="B30" s="60" t="s">
        <v>22</v>
      </c>
      <c r="C30" s="57">
        <f>IF(ISERROR('[54]Récolte_N'!$F$19)=TRUE,"",'[54]Récolte_N'!$F$19)</f>
        <v>25670</v>
      </c>
      <c r="D30" s="57">
        <f t="shared" si="0"/>
        <v>39.99220880405142</v>
      </c>
      <c r="E30" s="58">
        <f>IF(ISERROR('[54]Récolte_N'!$H$19)=TRUE,"",'[54]Récolte_N'!$H$19)</f>
        <v>102660</v>
      </c>
      <c r="F30" s="58">
        <f t="shared" si="4"/>
        <v>174322</v>
      </c>
      <c r="G30" s="175">
        <f>IF(ISERROR('[54]Récolte_N'!$I$19)=TRUE,"",'[54]Récolte_N'!$I$19)</f>
        <v>80000</v>
      </c>
      <c r="H30" s="175">
        <f t="shared" si="5"/>
        <v>145382.7</v>
      </c>
      <c r="I30" s="176">
        <f t="shared" si="1"/>
        <v>-0.4497282001228482</v>
      </c>
      <c r="J30" s="177">
        <f t="shared" si="3"/>
        <v>22660</v>
      </c>
      <c r="K30" s="178">
        <f>P30-H30</f>
        <v>28939.29999999999</v>
      </c>
      <c r="L30" s="7"/>
      <c r="M30" s="165" t="s">
        <v>22</v>
      </c>
      <c r="N30" s="57">
        <f>IF(ISERROR('[19]Récolte_N'!$F$19)=TRUE,"",'[19]Récolte_N'!$F$19)</f>
        <v>27310</v>
      </c>
      <c r="O30" s="57">
        <f t="shared" si="7"/>
        <v>63.83083119736361</v>
      </c>
      <c r="P30" s="58">
        <f>IF(ISERROR('[19]Récolte_N'!$H$19)=TRUE,"",'[19]Récolte_N'!$H$19)</f>
        <v>174322</v>
      </c>
      <c r="Q30" s="175">
        <f>'[36]SO'!$AI186</f>
        <v>145382.7</v>
      </c>
      <c r="R30" s="6">
        <f>Q30/P30</f>
        <v>0.8339893989284198</v>
      </c>
    </row>
    <row r="31" spans="2:18" ht="12">
      <c r="B31" s="60" t="s">
        <v>23</v>
      </c>
      <c r="C31" s="57">
        <f>IF(ISERROR('[55]Récolte_N'!$F$19)=TRUE,"",'[55]Récolte_N'!$F$19)</f>
        <v>3015</v>
      </c>
      <c r="D31" s="57">
        <f t="shared" si="0"/>
        <v>52.27197346600332</v>
      </c>
      <c r="E31" s="58">
        <f>IF(ISERROR('[55]Récolte_N'!$H$19)=TRUE,"",'[55]Récolte_N'!$H$19)</f>
        <v>15760</v>
      </c>
      <c r="F31" s="58">
        <f>P31</f>
        <v>17400</v>
      </c>
      <c r="G31" s="175">
        <f>IF(ISERROR('[55]Récolte_N'!$I$19)=TRUE,"",'[55]Récolte_N'!$I$19)</f>
        <v>9100</v>
      </c>
      <c r="H31" s="175">
        <f>Q31</f>
        <v>10086.5</v>
      </c>
      <c r="I31" s="176">
        <f t="shared" si="1"/>
        <v>-0.09780399543944873</v>
      </c>
      <c r="J31" s="177">
        <f t="shared" si="3"/>
        <v>6660</v>
      </c>
      <c r="K31" s="178">
        <f>P31-H31</f>
        <v>7313.5</v>
      </c>
      <c r="M31" s="165" t="s">
        <v>23</v>
      </c>
      <c r="N31" s="57">
        <f>IF(ISERROR('[20]Récolte_N'!$F$19)=TRUE,"",'[20]Récolte_N'!$F$19)</f>
        <v>2800</v>
      </c>
      <c r="O31" s="57">
        <f t="shared" si="7"/>
        <v>62.142857142857146</v>
      </c>
      <c r="P31" s="58">
        <f>IF(ISERROR('[20]Récolte_N'!$H$19)=TRUE,"",'[20]Récolte_N'!$H$19)</f>
        <v>17400</v>
      </c>
      <c r="Q31" s="175">
        <f>'[36]SO'!$AI187</f>
        <v>10086.5</v>
      </c>
      <c r="R31" s="6">
        <f>Q31/P31</f>
        <v>0.579683908045977</v>
      </c>
    </row>
    <row r="32" spans="2:17" ht="12.75">
      <c r="B32" s="40"/>
      <c r="C32" s="61"/>
      <c r="D32" s="61"/>
      <c r="E32" s="17"/>
      <c r="F32" s="184"/>
      <c r="G32" s="185"/>
      <c r="H32" s="185"/>
      <c r="I32" s="186"/>
      <c r="J32" s="187"/>
      <c r="K32" s="188"/>
      <c r="M32" s="165"/>
      <c r="N32" s="189"/>
      <c r="O32" s="189"/>
      <c r="P32" s="189"/>
      <c r="Q32" s="185"/>
    </row>
    <row r="33" spans="2:17" ht="15.75" thickBot="1">
      <c r="B33" s="62" t="s">
        <v>24</v>
      </c>
      <c r="C33" s="63">
        <f>IF(SUM(C12:C31)=0,"",SUM(C12:C31))</f>
        <v>62715</v>
      </c>
      <c r="D33" s="63">
        <f>IF(OR(C33="",C33=0),"",(E33/C33)*10)</f>
        <v>48.37837837837838</v>
      </c>
      <c r="E33" s="63">
        <f>IF(SUM(E12:E31)=0,"",SUM(E12:E31))</f>
        <v>303405</v>
      </c>
      <c r="F33" s="190">
        <f>IF(SUM(F12:F31)=0,"",SUM(F12:F31))</f>
        <v>407642</v>
      </c>
      <c r="G33" s="191">
        <f>IF(SUM(G12:G31)=0,"",SUM(G12:G31))</f>
        <v>187530</v>
      </c>
      <c r="H33" s="192">
        <f>IF(SUM(H12:H31)=0,"",SUM(H12:H31))</f>
        <v>284519.60000000003</v>
      </c>
      <c r="I33" s="193">
        <f>IF(OR(G33=0,G33=""),"",(G33/H33)-1)</f>
        <v>-0.3408889932363184</v>
      </c>
      <c r="J33" s="194">
        <f>SUM(J12:J31)</f>
        <v>115875</v>
      </c>
      <c r="K33" s="195">
        <f>SUM(K12:K31)</f>
        <v>123122.39999999997</v>
      </c>
      <c r="M33" s="196" t="s">
        <v>24</v>
      </c>
      <c r="N33" s="197">
        <f>IF(SUM(N12:N31)=0,"",SUM(N12:N31))</f>
        <v>63655</v>
      </c>
      <c r="O33" s="197">
        <f>IF(OR(N33="",N33=0),"",(P33/N33)*10)</f>
        <v>64.03927421255203</v>
      </c>
      <c r="P33" s="194">
        <f>IF(SUM(P12:P31)=0,"",SUM(P12:P31))</f>
        <v>407642</v>
      </c>
      <c r="Q33" s="198">
        <f>IF(SUM(Q12:Q31)=0,"",SUM(Q12:Q31))</f>
        <v>284519.60000000003</v>
      </c>
    </row>
    <row r="34" spans="2:10" ht="12.75" thickTop="1">
      <c r="B34" s="64"/>
      <c r="C34" s="65"/>
      <c r="D34" s="66"/>
      <c r="E34" s="65"/>
      <c r="F34" s="65"/>
      <c r="G34" s="65"/>
      <c r="H34" s="199"/>
      <c r="I34" s="200"/>
      <c r="J34" s="201"/>
    </row>
    <row r="35" spans="2:10" ht="12">
      <c r="B35" s="67" t="s">
        <v>44</v>
      </c>
      <c r="C35" s="68">
        <f>N33</f>
        <v>63655</v>
      </c>
      <c r="D35" s="68">
        <f>(E35/C35)*10</f>
        <v>64.03927421255203</v>
      </c>
      <c r="E35" s="68">
        <f>P33</f>
        <v>407642</v>
      </c>
      <c r="G35" s="68">
        <f>Q33</f>
        <v>284519.60000000003</v>
      </c>
      <c r="H35" s="199"/>
      <c r="I35" s="200"/>
      <c r="J35" s="201"/>
    </row>
    <row r="36" spans="2:10" ht="12">
      <c r="B36" s="67" t="s">
        <v>45</v>
      </c>
      <c r="C36" s="69"/>
      <c r="D36" s="70"/>
      <c r="E36" s="69"/>
      <c r="G36" s="69"/>
      <c r="H36" s="199"/>
      <c r="I36" s="200"/>
      <c r="J36" s="201"/>
    </row>
    <row r="37" spans="2:10" ht="12">
      <c r="B37" s="67" t="s">
        <v>25</v>
      </c>
      <c r="C37" s="71">
        <f>IF(OR(C33="",C33=0),"",(C33/C35)-1)</f>
        <v>-0.014767103919566371</v>
      </c>
      <c r="D37" s="71">
        <f>IF(OR(D33="",D33=0),"",(D33/D35)-1)</f>
        <v>-0.24455142608571345</v>
      </c>
      <c r="E37" s="71">
        <f>IF(OR(E33="",E33=0),"",(E33/E35)-1)</f>
        <v>-0.2557072136825941</v>
      </c>
      <c r="G37" s="71">
        <f>IF(OR(G33="",G33=0),"",(G33/G35)-1)</f>
        <v>-0.3408889932363184</v>
      </c>
      <c r="H37" s="199"/>
      <c r="I37" s="200"/>
      <c r="J37" s="201"/>
    </row>
    <row r="38" ht="11.25" thickBot="1">
      <c r="E38" s="228"/>
    </row>
    <row r="39" spans="2:8" ht="12.75">
      <c r="B39" s="202" t="s">
        <v>0</v>
      </c>
      <c r="C39" s="203" t="s">
        <v>50</v>
      </c>
      <c r="D39" s="204" t="s">
        <v>50</v>
      </c>
      <c r="E39" s="205" t="s">
        <v>50</v>
      </c>
      <c r="F39" s="205" t="s">
        <v>50</v>
      </c>
      <c r="G39" s="206" t="s">
        <v>85</v>
      </c>
      <c r="H39" s="207" t="s">
        <v>86</v>
      </c>
    </row>
    <row r="40" spans="2:8" ht="12">
      <c r="B40" s="40"/>
      <c r="C40" s="208" t="s">
        <v>87</v>
      </c>
      <c r="D40" s="209" t="s">
        <v>87</v>
      </c>
      <c r="E40" s="210" t="s">
        <v>87</v>
      </c>
      <c r="F40" s="210" t="s">
        <v>87</v>
      </c>
      <c r="G40" s="211" t="s">
        <v>88</v>
      </c>
      <c r="H40" s="212" t="s">
        <v>89</v>
      </c>
    </row>
    <row r="41" spans="2:8" ht="12.75">
      <c r="B41" s="40"/>
      <c r="C41" s="213" t="s">
        <v>90</v>
      </c>
      <c r="D41" s="214" t="s">
        <v>91</v>
      </c>
      <c r="E41" s="215" t="s">
        <v>90</v>
      </c>
      <c r="F41" s="215" t="s">
        <v>91</v>
      </c>
      <c r="G41" s="211" t="s">
        <v>92</v>
      </c>
      <c r="H41" s="212" t="s">
        <v>79</v>
      </c>
    </row>
    <row r="42" spans="2:8" ht="12">
      <c r="B42" s="40"/>
      <c r="C42" s="216" t="s">
        <v>93</v>
      </c>
      <c r="D42" s="217" t="s">
        <v>93</v>
      </c>
      <c r="E42" s="218" t="s">
        <v>59</v>
      </c>
      <c r="F42" s="218" t="s">
        <v>59</v>
      </c>
      <c r="G42" s="219" t="s">
        <v>87</v>
      </c>
      <c r="H42" s="220"/>
    </row>
    <row r="43" spans="2:8" ht="12">
      <c r="B43" s="56" t="s">
        <v>8</v>
      </c>
      <c r="C43" s="145">
        <f>'[56]SO'!$AI168</f>
        <v>138.3</v>
      </c>
      <c r="D43" s="120">
        <f>'[36]SO'!$X168</f>
        <v>47.8</v>
      </c>
      <c r="E43" s="221">
        <f>IF(OR(G12="",G12=0),"",C43/G12)</f>
        <v>0.005477227722772278</v>
      </c>
      <c r="F43" s="135">
        <f>IF(OR(H12="",H12=0),"",D43/H12)</f>
        <v>0.0013034538800931505</v>
      </c>
      <c r="G43" s="222">
        <f>IF(OR(E43="",E43=0),"",(E43-F43)*100)</f>
        <v>0.41737738426791277</v>
      </c>
      <c r="H43" s="199">
        <f>IF(E12="","",(G12/E12))</f>
        <v>0.6184935701163503</v>
      </c>
    </row>
    <row r="44" spans="2:8" ht="12">
      <c r="B44" s="60" t="s">
        <v>31</v>
      </c>
      <c r="C44" s="120">
        <f>'[56]SO'!$AI169</f>
        <v>0</v>
      </c>
      <c r="D44" s="120">
        <f>'[36]SO'!$X169</f>
        <v>0</v>
      </c>
      <c r="E44" s="135">
        <f>IF(OR(G13="",G13=0),"",C44/G13)</f>
        <v>0</v>
      </c>
      <c r="F44" s="135">
        <f>IF(OR(H13="",H13=0),"",D44/H13)</f>
        <v>0</v>
      </c>
      <c r="G44" s="222">
        <f>IF(OR(E44="",E44=0),"",(E44-F44)*100)</f>
      </c>
      <c r="H44" s="199">
        <f>IF(E13="","",(G13/E13))</f>
        <v>0.16666666666666666</v>
      </c>
    </row>
    <row r="45" spans="2:8" ht="12">
      <c r="B45" s="60" t="s">
        <v>9</v>
      </c>
      <c r="C45" s="120">
        <f>'[56]SO'!$AI170</f>
        <v>0</v>
      </c>
      <c r="D45" s="120">
        <f>'[36]SO'!$X170</f>
        <v>0</v>
      </c>
      <c r="E45" s="135">
        <f aca="true" t="shared" si="8" ref="E45:F62">IF(OR(G14="",G14=0),"",C45/G14)</f>
        <v>0</v>
      </c>
      <c r="F45" s="135">
        <f t="shared" si="8"/>
        <v>0</v>
      </c>
      <c r="G45" s="222">
        <f aca="true" t="shared" si="9" ref="G45:G62">IF(OR(E45="",E45=0),"",(E45-F45)*100)</f>
      </c>
      <c r="H45" s="199">
        <f>IF(E14="","",(G14/E14))</f>
        <v>0.2127659574468085</v>
      </c>
    </row>
    <row r="46" spans="2:8" ht="12">
      <c r="B46" s="60" t="s">
        <v>28</v>
      </c>
      <c r="C46" s="120">
        <f>'[56]SO'!$AI171</f>
        <v>0</v>
      </c>
      <c r="D46" s="120">
        <f>'[36]SO'!$X171</f>
        <v>0</v>
      </c>
      <c r="E46" s="135">
        <f t="shared" si="8"/>
        <v>0</v>
      </c>
      <c r="F46" s="135">
        <f>IF(OR(H15="",H15=0),"",D46/H15)</f>
        <v>0</v>
      </c>
      <c r="G46" s="222">
        <f t="shared" si="9"/>
      </c>
      <c r="H46" s="199">
        <f>IF(E15="","",(G15/E15))</f>
        <v>0.92</v>
      </c>
    </row>
    <row r="47" spans="2:8" ht="12">
      <c r="B47" s="60" t="s">
        <v>10</v>
      </c>
      <c r="C47" s="120">
        <f>'[56]SO'!$AI172</f>
        <v>0</v>
      </c>
      <c r="D47" s="120">
        <f>'[36]SO'!$X172</f>
        <v>0</v>
      </c>
      <c r="E47" s="135">
        <f t="shared" si="8"/>
      </c>
      <c r="F47" s="135">
        <f t="shared" si="8"/>
      </c>
      <c r="G47" s="222">
        <f t="shared" si="9"/>
      </c>
      <c r="H47" s="199" t="e">
        <f aca="true" t="shared" si="10" ref="H47:H62">IF(E16="","",(G16/E16))</f>
        <v>#DIV/0!</v>
      </c>
    </row>
    <row r="48" spans="2:8" ht="12">
      <c r="B48" s="60" t="s">
        <v>11</v>
      </c>
      <c r="C48" s="120">
        <f>'[56]SO'!$AI173</f>
        <v>0</v>
      </c>
      <c r="D48" s="120">
        <f>'[36]SO'!$X173</f>
        <v>0</v>
      </c>
      <c r="E48" s="135">
        <f t="shared" si="8"/>
      </c>
      <c r="F48" s="135">
        <f t="shared" si="8"/>
      </c>
      <c r="G48" s="222">
        <f t="shared" si="9"/>
      </c>
      <c r="H48" s="199" t="e">
        <f t="shared" si="10"/>
        <v>#DIV/0!</v>
      </c>
    </row>
    <row r="49" spans="2:8" ht="12">
      <c r="B49" s="60" t="s">
        <v>12</v>
      </c>
      <c r="C49" s="120">
        <f>'[56]SO'!$AI174</f>
        <v>14.3</v>
      </c>
      <c r="D49" s="120">
        <f>'[36]SO'!$X174</f>
        <v>0</v>
      </c>
      <c r="E49" s="135">
        <f t="shared" si="8"/>
        <v>0.0006809523809523809</v>
      </c>
      <c r="F49" s="135">
        <f t="shared" si="8"/>
        <v>0</v>
      </c>
      <c r="G49" s="222">
        <f t="shared" si="9"/>
        <v>0.0680952380952381</v>
      </c>
      <c r="H49" s="199">
        <f t="shared" si="10"/>
        <v>0.6526806526806527</v>
      </c>
    </row>
    <row r="50" spans="2:8" ht="12">
      <c r="B50" s="60" t="s">
        <v>14</v>
      </c>
      <c r="C50" s="120">
        <f>'[56]SO'!$AI175</f>
        <v>0</v>
      </c>
      <c r="D50" s="120">
        <f>'[36]SO'!$X175</f>
        <v>0</v>
      </c>
      <c r="E50" s="135">
        <f t="shared" si="8"/>
        <v>0</v>
      </c>
      <c r="F50" s="135">
        <f t="shared" si="8"/>
        <v>0</v>
      </c>
      <c r="G50" s="222">
        <f t="shared" si="9"/>
      </c>
      <c r="H50" s="199">
        <f t="shared" si="10"/>
        <v>0.4824561403508772</v>
      </c>
    </row>
    <row r="51" spans="2:8" ht="12">
      <c r="B51" s="60" t="s">
        <v>27</v>
      </c>
      <c r="C51" s="120">
        <f>'[56]SO'!$AI176</f>
        <v>0</v>
      </c>
      <c r="D51" s="120">
        <f>'[36]SO'!$X176</f>
        <v>0</v>
      </c>
      <c r="E51" s="135">
        <f t="shared" si="8"/>
      </c>
      <c r="F51" s="135">
        <f t="shared" si="8"/>
        <v>0</v>
      </c>
      <c r="G51" s="222">
        <f t="shared" si="9"/>
      </c>
      <c r="H51" s="199" t="e">
        <f t="shared" si="10"/>
        <v>#DIV/0!</v>
      </c>
    </row>
    <row r="52" spans="2:8" ht="12">
      <c r="B52" s="60" t="s">
        <v>15</v>
      </c>
      <c r="C52" s="120">
        <f>'[56]SO'!$AI177</f>
        <v>0</v>
      </c>
      <c r="D52" s="120">
        <f>'[36]SO'!$X177</f>
        <v>0</v>
      </c>
      <c r="E52" s="135">
        <f t="shared" si="8"/>
        <v>0</v>
      </c>
      <c r="F52" s="135">
        <f t="shared" si="8"/>
      </c>
      <c r="G52" s="222">
        <f t="shared" si="9"/>
      </c>
      <c r="H52" s="199">
        <f t="shared" si="10"/>
        <v>0.02</v>
      </c>
    </row>
    <row r="53" spans="2:8" ht="12">
      <c r="B53" s="60" t="s">
        <v>29</v>
      </c>
      <c r="C53" s="120">
        <f>'[56]SO'!$AI178</f>
        <v>0</v>
      </c>
      <c r="D53" s="120">
        <f>'[36]SO'!$X178</f>
        <v>0</v>
      </c>
      <c r="E53" s="135">
        <f t="shared" si="8"/>
        <v>0</v>
      </c>
      <c r="F53" s="135">
        <f>IF(OR(H22="",H22=0),"",D53/H22)</f>
        <v>0</v>
      </c>
      <c r="G53" s="222">
        <f t="shared" si="9"/>
      </c>
      <c r="H53" s="199">
        <f t="shared" si="10"/>
        <v>0.7142857142857143</v>
      </c>
    </row>
    <row r="54" spans="2:8" ht="12">
      <c r="B54" s="60" t="s">
        <v>16</v>
      </c>
      <c r="C54" s="120">
        <f>'[56]SO'!$AI179</f>
        <v>0</v>
      </c>
      <c r="D54" s="120">
        <f>'[36]SO'!$X179</f>
        <v>0</v>
      </c>
      <c r="E54" s="135">
        <f t="shared" si="8"/>
      </c>
      <c r="F54" s="135">
        <f t="shared" si="8"/>
      </c>
      <c r="G54" s="222">
        <f t="shared" si="9"/>
      </c>
      <c r="H54" s="199">
        <f t="shared" si="10"/>
        <v>0</v>
      </c>
    </row>
    <row r="55" spans="2:8" ht="12">
      <c r="B55" s="60" t="s">
        <v>17</v>
      </c>
      <c r="C55" s="120">
        <f>'[56]SO'!$AI180</f>
        <v>0</v>
      </c>
      <c r="D55" s="120">
        <f>'[36]SO'!$X180</f>
        <v>0</v>
      </c>
      <c r="E55" s="135">
        <f t="shared" si="8"/>
        <v>0</v>
      </c>
      <c r="F55" s="135">
        <f t="shared" si="8"/>
        <v>0</v>
      </c>
      <c r="G55" s="222">
        <f t="shared" si="9"/>
      </c>
      <c r="H55" s="199">
        <f t="shared" si="10"/>
        <v>0.21666666666666667</v>
      </c>
    </row>
    <row r="56" spans="2:8" ht="12">
      <c r="B56" s="60" t="s">
        <v>18</v>
      </c>
      <c r="C56" s="120">
        <f>'[56]SO'!$AI181</f>
        <v>226.9</v>
      </c>
      <c r="D56" s="120">
        <f>'[36]SO'!$X181</f>
        <v>54.4</v>
      </c>
      <c r="E56" s="135">
        <f t="shared" si="8"/>
        <v>0.008103571428571429</v>
      </c>
      <c r="F56" s="135">
        <f t="shared" si="8"/>
        <v>0.001927150863321076</v>
      </c>
      <c r="G56" s="222">
        <f t="shared" si="9"/>
        <v>0.6176420565250352</v>
      </c>
      <c r="H56" s="199">
        <f t="shared" si="10"/>
        <v>0.56</v>
      </c>
    </row>
    <row r="57" spans="2:8" ht="12">
      <c r="B57" s="60" t="s">
        <v>19</v>
      </c>
      <c r="C57" s="120">
        <f>'[56]SO'!$AI182</f>
        <v>82</v>
      </c>
      <c r="D57" s="120">
        <f>'[36]SO'!$X182</f>
        <v>0</v>
      </c>
      <c r="E57" s="135">
        <f>IF(OR(G26="",G26=0),"",C57/G26)</f>
      </c>
      <c r="F57" s="135">
        <f t="shared" si="8"/>
        <v>0</v>
      </c>
      <c r="G57" s="222">
        <f t="shared" si="9"/>
      </c>
      <c r="H57" s="199" t="e">
        <f t="shared" si="10"/>
        <v>#DIV/0!</v>
      </c>
    </row>
    <row r="58" spans="2:8" ht="12">
      <c r="B58" s="60" t="s">
        <v>20</v>
      </c>
      <c r="C58" s="120">
        <f>'[56]SO'!$AI183</f>
        <v>0</v>
      </c>
      <c r="D58" s="120">
        <f>'[36]SO'!$X183</f>
        <v>0</v>
      </c>
      <c r="E58" s="135">
        <f t="shared" si="8"/>
        <v>0</v>
      </c>
      <c r="F58" s="135">
        <f t="shared" si="8"/>
        <v>0</v>
      </c>
      <c r="G58" s="222">
        <f t="shared" si="9"/>
      </c>
      <c r="H58" s="199">
        <f t="shared" si="10"/>
        <v>0.5494505494505495</v>
      </c>
    </row>
    <row r="59" spans="2:8" ht="12">
      <c r="B59" s="60" t="s">
        <v>21</v>
      </c>
      <c r="C59" s="120">
        <f>'[56]SO'!$AI184</f>
        <v>0</v>
      </c>
      <c r="D59" s="120">
        <f>'[36]SO'!$X184</f>
        <v>0</v>
      </c>
      <c r="E59" s="135">
        <f>IF(OR(G28="",G28=0),"",C59/G28)</f>
      </c>
      <c r="F59" s="135">
        <f t="shared" si="8"/>
      </c>
      <c r="G59" s="222">
        <f t="shared" si="9"/>
      </c>
      <c r="H59" s="199" t="e">
        <f>IF(E28="","",(G28/E28))</f>
        <v>#DIV/0!</v>
      </c>
    </row>
    <row r="60" spans="2:8" ht="12">
      <c r="B60" s="60" t="s">
        <v>30</v>
      </c>
      <c r="C60" s="120">
        <f>'[56]SO'!$AI185</f>
        <v>0</v>
      </c>
      <c r="D60" s="120">
        <f>'[36]SO'!$X185</f>
        <v>0</v>
      </c>
      <c r="E60" s="135">
        <f t="shared" si="8"/>
      </c>
      <c r="F60" s="135">
        <f t="shared" si="8"/>
      </c>
      <c r="G60" s="222">
        <f t="shared" si="9"/>
      </c>
      <c r="H60" s="199" t="e">
        <f>IF(E29="","",(G29/E29))</f>
        <v>#DIV/0!</v>
      </c>
    </row>
    <row r="61" spans="2:8" ht="12">
      <c r="B61" s="60" t="s">
        <v>22</v>
      </c>
      <c r="C61" s="120">
        <f>'[56]SO'!$AI186</f>
        <v>285.1</v>
      </c>
      <c r="D61" s="120">
        <f>'[36]SO'!$X186</f>
        <v>178.8</v>
      </c>
      <c r="E61" s="135">
        <f t="shared" si="8"/>
        <v>0.00356375</v>
      </c>
      <c r="F61" s="135">
        <f t="shared" si="8"/>
        <v>0.0012298574727254343</v>
      </c>
      <c r="G61" s="222">
        <f t="shared" si="9"/>
        <v>0.2333892527274566</v>
      </c>
      <c r="H61" s="199">
        <f t="shared" si="10"/>
        <v>0.7792713812585232</v>
      </c>
    </row>
    <row r="62" spans="2:8" ht="12">
      <c r="B62" s="60" t="s">
        <v>23</v>
      </c>
      <c r="C62" s="120">
        <f>'[56]SO'!$AI187</f>
        <v>0</v>
      </c>
      <c r="D62" s="120">
        <f>'[36]SO'!$X187</f>
        <v>0</v>
      </c>
      <c r="E62" s="135">
        <f t="shared" si="8"/>
        <v>0</v>
      </c>
      <c r="F62" s="135">
        <f t="shared" si="8"/>
        <v>0</v>
      </c>
      <c r="G62" s="222">
        <f t="shared" si="9"/>
      </c>
      <c r="H62" s="199">
        <f t="shared" si="10"/>
        <v>0.5774111675126904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B1">
      <selection activeCell="D65" sqref="D65"/>
    </sheetView>
  </sheetViews>
  <sheetFormatPr defaultColWidth="12" defaultRowHeight="11.25"/>
  <cols>
    <col min="1" max="1" width="5.66015625" style="6" customWidth="1"/>
    <col min="2" max="2" width="33.66015625" style="6" customWidth="1"/>
    <col min="3" max="3" width="14.66015625" style="22" customWidth="1"/>
    <col min="4" max="4" width="14.66015625" style="23" customWidth="1"/>
    <col min="5" max="5" width="14.16015625" style="22" customWidth="1"/>
    <col min="6" max="7" width="14.66015625" style="22" customWidth="1"/>
    <col min="8" max="8" width="14.5" style="26" customWidth="1"/>
    <col min="9" max="9" width="16.5" style="24" customWidth="1"/>
    <col min="10" max="10" width="14.66015625" style="6" customWidth="1"/>
    <col min="11" max="11" width="13.66015625" style="6" customWidth="1"/>
    <col min="12" max="12" width="22" style="6" customWidth="1"/>
    <col min="13" max="13" width="24" style="6" bestFit="1" customWidth="1"/>
    <col min="14" max="15" width="10.66015625" style="6" customWidth="1"/>
    <col min="16" max="16" width="11.5" style="6" customWidth="1"/>
    <col min="17" max="16384" width="11.5" style="6" customWidth="1"/>
  </cols>
  <sheetData>
    <row r="1" spans="1:2" ht="12">
      <c r="A1" s="6">
        <v>10285</v>
      </c>
      <c r="B1" s="25" t="s">
        <v>64</v>
      </c>
    </row>
    <row r="2" spans="1:5" ht="10.5">
      <c r="A2" s="6">
        <v>18512</v>
      </c>
      <c r="B2" s="27"/>
      <c r="E2" s="28"/>
    </row>
    <row r="3" ht="15" customHeight="1" hidden="1">
      <c r="A3" s="6">
        <v>31465</v>
      </c>
    </row>
    <row r="4" spans="1:5" s="12" customFormat="1" ht="15" customHeight="1" thickBot="1">
      <c r="A4" s="12">
        <v>6356</v>
      </c>
      <c r="B4" s="29"/>
      <c r="D4" s="28"/>
      <c r="E4" s="30"/>
    </row>
    <row r="5" spans="1:10" ht="30">
      <c r="A5" s="6">
        <v>13608</v>
      </c>
      <c r="B5" s="31" t="s">
        <v>104</v>
      </c>
      <c r="C5" s="31"/>
      <c r="D5" s="32"/>
      <c r="E5" s="33"/>
      <c r="F5" s="33"/>
      <c r="G5" s="33"/>
      <c r="H5" s="33"/>
      <c r="I5" s="34"/>
      <c r="J5" s="35"/>
    </row>
    <row r="6" spans="1:8" ht="15" customHeight="1">
      <c r="A6" s="6">
        <v>7877</v>
      </c>
      <c r="B6" s="36"/>
      <c r="C6" s="7"/>
      <c r="D6" s="7"/>
      <c r="E6" s="7"/>
      <c r="F6" s="7"/>
      <c r="G6" s="7"/>
      <c r="H6" s="7"/>
    </row>
    <row r="7" ht="11.25" thickBot="1">
      <c r="A7" s="6">
        <v>1679</v>
      </c>
    </row>
    <row r="8" spans="1:17" ht="16.5" thickTop="1">
      <c r="A8" s="6">
        <v>16914</v>
      </c>
      <c r="B8" s="37" t="s">
        <v>0</v>
      </c>
      <c r="C8" s="84" t="s">
        <v>1</v>
      </c>
      <c r="D8" s="85"/>
      <c r="E8" s="85"/>
      <c r="F8" s="86"/>
      <c r="G8" s="155" t="s">
        <v>49</v>
      </c>
      <c r="H8" s="155" t="s">
        <v>47</v>
      </c>
      <c r="I8" s="156"/>
      <c r="J8" s="157" t="s">
        <v>66</v>
      </c>
      <c r="K8" s="157"/>
      <c r="M8" s="158" t="s">
        <v>0</v>
      </c>
      <c r="N8" s="38"/>
      <c r="O8" s="39" t="s">
        <v>1</v>
      </c>
      <c r="P8" s="159"/>
      <c r="Q8" s="155" t="s">
        <v>47</v>
      </c>
    </row>
    <row r="9" spans="1:17" ht="12.75">
      <c r="A9" s="6">
        <v>7818</v>
      </c>
      <c r="B9" s="40"/>
      <c r="C9" s="41" t="s">
        <v>49</v>
      </c>
      <c r="D9" s="42" t="s">
        <v>49</v>
      </c>
      <c r="E9" s="42" t="s">
        <v>49</v>
      </c>
      <c r="F9" s="160" t="s">
        <v>46</v>
      </c>
      <c r="G9" s="161" t="s">
        <v>50</v>
      </c>
      <c r="H9" s="161" t="s">
        <v>50</v>
      </c>
      <c r="I9" s="162" t="s">
        <v>73</v>
      </c>
      <c r="J9" s="163"/>
      <c r="K9" s="164"/>
      <c r="M9" s="165" t="s">
        <v>76</v>
      </c>
      <c r="N9" s="43"/>
      <c r="O9" s="44"/>
      <c r="P9" s="166"/>
      <c r="Q9" s="161" t="s">
        <v>50</v>
      </c>
    </row>
    <row r="10" spans="1:17" ht="12" customHeight="1">
      <c r="A10" s="6">
        <v>30702</v>
      </c>
      <c r="B10" s="40"/>
      <c r="C10" s="45" t="s">
        <v>2</v>
      </c>
      <c r="D10" s="46" t="s">
        <v>3</v>
      </c>
      <c r="E10" s="47" t="s">
        <v>4</v>
      </c>
      <c r="F10" s="167" t="s">
        <v>4</v>
      </c>
      <c r="G10" s="166" t="s">
        <v>78</v>
      </c>
      <c r="H10" s="166" t="s">
        <v>78</v>
      </c>
      <c r="I10" s="168" t="s">
        <v>79</v>
      </c>
      <c r="J10" s="169" t="s">
        <v>49</v>
      </c>
      <c r="K10" s="169" t="s">
        <v>47</v>
      </c>
      <c r="L10" s="48"/>
      <c r="M10" s="165" t="s">
        <v>80</v>
      </c>
      <c r="N10" s="49" t="s">
        <v>2</v>
      </c>
      <c r="O10" s="50" t="s">
        <v>3</v>
      </c>
      <c r="P10" s="49" t="s">
        <v>4</v>
      </c>
      <c r="Q10" s="166" t="s">
        <v>78</v>
      </c>
    </row>
    <row r="11" spans="1:17" ht="12">
      <c r="A11" s="6">
        <v>31458</v>
      </c>
      <c r="B11" s="51"/>
      <c r="C11" s="52" t="s">
        <v>5</v>
      </c>
      <c r="D11" s="53" t="s">
        <v>6</v>
      </c>
      <c r="E11" s="54" t="s">
        <v>7</v>
      </c>
      <c r="F11" s="170" t="s">
        <v>7</v>
      </c>
      <c r="G11" s="55" t="s">
        <v>55</v>
      </c>
      <c r="H11" s="55" t="s">
        <v>84</v>
      </c>
      <c r="I11" s="171"/>
      <c r="J11" s="172"/>
      <c r="K11" s="173"/>
      <c r="M11" s="174"/>
      <c r="N11" s="55" t="s">
        <v>5</v>
      </c>
      <c r="O11" s="53" t="s">
        <v>6</v>
      </c>
      <c r="P11" s="55" t="s">
        <v>7</v>
      </c>
      <c r="Q11" s="55" t="s">
        <v>84</v>
      </c>
    </row>
    <row r="12" spans="1:17" ht="13.5" customHeight="1">
      <c r="A12" s="6">
        <v>60665</v>
      </c>
      <c r="B12" s="56" t="s">
        <v>8</v>
      </c>
      <c r="C12" s="57">
        <f>IF(ISERROR('[35]Récolte_N'!$F$15)=TRUE,"",'[35]Récolte_N'!$F$15)</f>
        <v>17800</v>
      </c>
      <c r="D12" s="57">
        <f aca="true" t="shared" si="0" ref="D12:D31">IF(OR(C12="",C12=0),"",(E12/C12)*10)</f>
        <v>52.72471910112359</v>
      </c>
      <c r="E12" s="58">
        <f>IF(ISERROR('[35]Récolte_N'!$H$15)=TRUE,"",'[35]Récolte_N'!$H$15)</f>
        <v>93850</v>
      </c>
      <c r="F12" s="58">
        <f>P12</f>
        <v>86450</v>
      </c>
      <c r="G12" s="175">
        <f>IF(ISERROR('[35]Récolte_N'!$I$15)=TRUE,"",'[35]Récolte_N'!$I$15)</f>
        <v>31300</v>
      </c>
      <c r="H12" s="175">
        <f>Q12</f>
        <v>21187</v>
      </c>
      <c r="I12" s="176">
        <f>IF(OR(H12=0,H12=""),"",(G12/H12)-1)</f>
        <v>0.4773209987256337</v>
      </c>
      <c r="J12" s="177">
        <f>E12-G12</f>
        <v>62550</v>
      </c>
      <c r="K12" s="178">
        <f>P12-H12</f>
        <v>65263</v>
      </c>
      <c r="L12" s="59"/>
      <c r="M12" s="179" t="s">
        <v>8</v>
      </c>
      <c r="N12" s="57">
        <f>IF(ISERROR('[1]Récolte_N'!$F$15)=TRUE,"",'[1]Récolte_N'!$F$15)</f>
        <v>17320</v>
      </c>
      <c r="O12" s="57">
        <f aca="true" t="shared" si="1" ref="O12:O19">IF(OR(N12="",N12=0),"",(P12/N12)*10)</f>
        <v>49.913394919168596</v>
      </c>
      <c r="P12" s="58">
        <f>IF(ISERROR('[1]Récolte_N'!$H$15)=TRUE,"",'[1]Récolte_N'!$H$15)</f>
        <v>86450</v>
      </c>
      <c r="Q12" s="175">
        <f>'[36]TR'!$AI168</f>
        <v>21187</v>
      </c>
    </row>
    <row r="13" spans="1:17" ht="13.5" customHeight="1">
      <c r="A13" s="6">
        <v>7280</v>
      </c>
      <c r="B13" s="60" t="s">
        <v>31</v>
      </c>
      <c r="C13" s="57">
        <f>IF(ISERROR('[37]Récolte_N'!$F$15)=TRUE,"",'[37]Récolte_N'!$F$15)</f>
        <v>71100</v>
      </c>
      <c r="D13" s="57">
        <f t="shared" si="0"/>
        <v>50.98734177215189</v>
      </c>
      <c r="E13" s="58">
        <f>IF(ISERROR('[37]Récolte_N'!$H$15)=TRUE,"",'[37]Récolte_N'!$H$15)</f>
        <v>362520</v>
      </c>
      <c r="F13" s="58">
        <f>P13</f>
        <v>370890</v>
      </c>
      <c r="G13" s="175">
        <f>IF(ISERROR('[37]Récolte_N'!$I$15)=TRUE,"",'[37]Récolte_N'!$I$15)</f>
        <v>70000</v>
      </c>
      <c r="H13" s="175">
        <f>Q13</f>
        <v>75659.5</v>
      </c>
      <c r="I13" s="176">
        <f>IF(OR(H13=0,H13=""),"",(G13/H13)-1)</f>
        <v>-0.07480223897858163</v>
      </c>
      <c r="J13" s="177">
        <f aca="true" t="shared" si="2" ref="J13:J31">E13-G13</f>
        <v>292520</v>
      </c>
      <c r="K13" s="178">
        <f>P13-H13</f>
        <v>295230.5</v>
      </c>
      <c r="L13" s="59"/>
      <c r="M13" s="180" t="s">
        <v>31</v>
      </c>
      <c r="N13" s="57">
        <f>IF(ISERROR('[2]Récolte_N'!$F$15)=TRUE,"",'[2]Récolte_N'!$F$15)</f>
        <v>72700</v>
      </c>
      <c r="O13" s="57">
        <f t="shared" si="1"/>
        <v>51.016506189821186</v>
      </c>
      <c r="P13" s="58">
        <f>IF(ISERROR('[2]Récolte_N'!$H$15)=TRUE,"",'[2]Récolte_N'!$H$15)</f>
        <v>370890</v>
      </c>
      <c r="Q13" s="175">
        <f>'[36]TR'!$AI169</f>
        <v>75659.5</v>
      </c>
    </row>
    <row r="14" spans="1:17" ht="13.5" customHeight="1">
      <c r="A14" s="6">
        <v>17376</v>
      </c>
      <c r="B14" s="60" t="s">
        <v>9</v>
      </c>
      <c r="C14" s="57">
        <f>IF(ISERROR('[38]Récolte_N'!$F$15)=TRUE,"",'[38]Récolte_N'!$F$15)</f>
        <v>26200</v>
      </c>
      <c r="D14" s="57">
        <f t="shared" si="0"/>
        <v>53.045801526717554</v>
      </c>
      <c r="E14" s="58">
        <f>IF(ISERROR('[38]Récolte_N'!$H$15)=TRUE,"",'[38]Récolte_N'!$H$15)</f>
        <v>138980</v>
      </c>
      <c r="F14" s="181">
        <f>P14</f>
        <v>115570</v>
      </c>
      <c r="G14" s="175">
        <f>IF(ISERROR('[38]Récolte_N'!$I$15)=TRUE,"",'[38]Récolte_N'!$I$15)</f>
        <v>40000</v>
      </c>
      <c r="H14" s="182">
        <f>Q14</f>
        <v>33523.1</v>
      </c>
      <c r="I14" s="176">
        <f aca="true" t="shared" si="3" ref="I14:I31">IF(OR(H14=0,H14=""),"",(G14/H14)-1)</f>
        <v>0.19320707213831656</v>
      </c>
      <c r="J14" s="177">
        <f t="shared" si="2"/>
        <v>98980</v>
      </c>
      <c r="K14" s="183">
        <f>P14-H14</f>
        <v>82046.9</v>
      </c>
      <c r="L14" s="59"/>
      <c r="M14" s="165" t="s">
        <v>9</v>
      </c>
      <c r="N14" s="57">
        <f>IF(ISERROR('[3]Récolte_N'!$F$15)=TRUE,"",'[3]Récolte_N'!$F$15)</f>
        <v>26300</v>
      </c>
      <c r="O14" s="57">
        <f t="shared" si="1"/>
        <v>43.942965779467684</v>
      </c>
      <c r="P14" s="58">
        <f>IF(ISERROR('[3]Récolte_N'!$H$15)=TRUE,"",'[3]Récolte_N'!$H$15)</f>
        <v>115570</v>
      </c>
      <c r="Q14" s="175">
        <f>'[36]TR'!$AI170</f>
        <v>33523.1</v>
      </c>
    </row>
    <row r="15" spans="1:17" ht="13.5" customHeight="1">
      <c r="A15" s="6">
        <v>26391</v>
      </c>
      <c r="B15" s="60" t="s">
        <v>28</v>
      </c>
      <c r="C15" s="57">
        <f>IF(ISERROR('[39]Récolte_N'!$F$15)=TRUE,"",'[39]Récolte_N'!$F$15)</f>
        <v>5400</v>
      </c>
      <c r="D15" s="57">
        <f t="shared" si="0"/>
        <v>56</v>
      </c>
      <c r="E15" s="58">
        <f>IF(ISERROR('[39]Récolte_N'!$H$15)=TRUE,"",'[39]Récolte_N'!$H$15)</f>
        <v>30240</v>
      </c>
      <c r="F15" s="181">
        <f aca="true" t="shared" si="4" ref="F15:F29">P15</f>
        <v>22720</v>
      </c>
      <c r="G15" s="175">
        <f>IF(ISERROR('[39]Récolte_N'!$I$15)=TRUE,"",'[39]Récolte_N'!$I$15)</f>
        <v>10000</v>
      </c>
      <c r="H15" s="182">
        <f aca="true" t="shared" si="5" ref="H15:H30">Q15</f>
        <v>12076.4</v>
      </c>
      <c r="I15" s="176">
        <f t="shared" si="3"/>
        <v>-0.17193865721572654</v>
      </c>
      <c r="J15" s="177">
        <f t="shared" si="2"/>
        <v>20240</v>
      </c>
      <c r="K15" s="183">
        <f aca="true" t="shared" si="6" ref="K15:K30">P15-H15</f>
        <v>10643.6</v>
      </c>
      <c r="L15" s="59"/>
      <c r="M15" s="165" t="s">
        <v>28</v>
      </c>
      <c r="N15" s="57">
        <f>IF(ISERROR('[4]Récolte_N'!$F$15)=TRUE,"",'[4]Récolte_N'!$F$15)</f>
        <v>5680</v>
      </c>
      <c r="O15" s="57">
        <f t="shared" si="1"/>
        <v>40</v>
      </c>
      <c r="P15" s="58">
        <f>IF(ISERROR('[4]Récolte_N'!$H$15)=TRUE,"",'[4]Récolte_N'!$H$15)</f>
        <v>22720</v>
      </c>
      <c r="Q15" s="175">
        <f>'[36]TR'!$AI171</f>
        <v>12076.4</v>
      </c>
    </row>
    <row r="16" spans="1:17" ht="13.5" customHeight="1">
      <c r="A16" s="6">
        <v>19136</v>
      </c>
      <c r="B16" s="60" t="s">
        <v>10</v>
      </c>
      <c r="C16" s="57">
        <f>IF(ISERROR('[40]Récolte_N'!$F$15)=TRUE,"",'[40]Récolte_N'!$F$15)</f>
        <v>1200</v>
      </c>
      <c r="D16" s="57">
        <f t="shared" si="0"/>
        <v>71</v>
      </c>
      <c r="E16" s="58">
        <f>IF(ISERROR('[40]Récolte_N'!$H$15)=TRUE,"",'[40]Récolte_N'!$H$15)</f>
        <v>8520</v>
      </c>
      <c r="F16" s="181">
        <f t="shared" si="4"/>
        <v>8875</v>
      </c>
      <c r="G16" s="175">
        <f>IF(ISERROR('[40]Récolte_N'!$I$15)=TRUE,"",'[40]Récolte_N'!$I$15)</f>
        <v>3400</v>
      </c>
      <c r="H16" s="182">
        <f t="shared" si="5"/>
        <v>3352.6</v>
      </c>
      <c r="I16" s="176">
        <f t="shared" si="3"/>
        <v>0.014138280737338249</v>
      </c>
      <c r="J16" s="177">
        <f t="shared" si="2"/>
        <v>5120</v>
      </c>
      <c r="K16" s="183">
        <f t="shared" si="6"/>
        <v>5522.4</v>
      </c>
      <c r="L16" s="59"/>
      <c r="M16" s="165" t="s">
        <v>10</v>
      </c>
      <c r="N16" s="57">
        <f>IF(ISERROR('[5]Récolte_N'!$F$15)=TRUE,"",'[5]Récolte_N'!$F$15)</f>
        <v>1250</v>
      </c>
      <c r="O16" s="57">
        <f t="shared" si="1"/>
        <v>71</v>
      </c>
      <c r="P16" s="58">
        <f>IF(ISERROR('[5]Récolte_N'!$H$15)=TRUE,"",'[5]Récolte_N'!$H$15)</f>
        <v>8875</v>
      </c>
      <c r="Q16" s="175">
        <f>'[36]TR'!$AI172</f>
        <v>3352.6</v>
      </c>
    </row>
    <row r="17" spans="1:17" ht="13.5" customHeight="1">
      <c r="A17" s="6">
        <v>1790</v>
      </c>
      <c r="B17" s="60" t="s">
        <v>11</v>
      </c>
      <c r="C17" s="57">
        <f>IF(ISERROR('[41]Récolte_N'!$F$15)=TRUE,"",'[41]Récolte_N'!$F$15)</f>
        <v>1700</v>
      </c>
      <c r="D17" s="57">
        <f t="shared" si="0"/>
        <v>63.52941176470588</v>
      </c>
      <c r="E17" s="58">
        <f>IF(ISERROR('[41]Récolte_N'!$H$15)=TRUE,"",'[41]Récolte_N'!$H$15)</f>
        <v>10800</v>
      </c>
      <c r="F17" s="181">
        <f t="shared" si="4"/>
        <v>10800</v>
      </c>
      <c r="G17" s="175">
        <f>IF(ISERROR('[41]Récolte_N'!$I$15)=TRUE,"",'[41]Récolte_N'!$I$15)</f>
        <v>4600</v>
      </c>
      <c r="H17" s="182">
        <f t="shared" si="5"/>
        <v>5697.9</v>
      </c>
      <c r="I17" s="176">
        <f t="shared" si="3"/>
        <v>-0.1926850243072008</v>
      </c>
      <c r="J17" s="177">
        <f t="shared" si="2"/>
        <v>6200</v>
      </c>
      <c r="K17" s="183">
        <f t="shared" si="6"/>
        <v>5102.1</v>
      </c>
      <c r="L17" s="59"/>
      <c r="M17" s="165" t="s">
        <v>11</v>
      </c>
      <c r="N17" s="57">
        <f>IF(ISERROR('[6]Récolte_N'!$F$15)=TRUE,"",'[6]Récolte_N'!$F$15)</f>
        <v>1700</v>
      </c>
      <c r="O17" s="57">
        <f t="shared" si="1"/>
        <v>63.52941176470588</v>
      </c>
      <c r="P17" s="58">
        <f>IF(ISERROR('[6]Récolte_N'!$H$15)=TRUE,"",'[6]Récolte_N'!$H$15)</f>
        <v>10800</v>
      </c>
      <c r="Q17" s="175">
        <f>'[36]TR'!$AI173</f>
        <v>5697.9</v>
      </c>
    </row>
    <row r="18" spans="1:17" ht="13.5" customHeight="1">
      <c r="A18" s="6" t="s">
        <v>13</v>
      </c>
      <c r="B18" s="60" t="s">
        <v>12</v>
      </c>
      <c r="C18" s="57">
        <f>IF(ISERROR('[42]Récolte_N'!$F$15)=TRUE,"",'[42]Récolte_N'!$F$15)</f>
        <v>19215</v>
      </c>
      <c r="D18" s="57">
        <f t="shared" si="0"/>
        <v>53.35935467083008</v>
      </c>
      <c r="E18" s="58">
        <f>IF(ISERROR('[42]Récolte_N'!$H$15)=TRUE,"",'[42]Récolte_N'!$H$15)</f>
        <v>102530</v>
      </c>
      <c r="F18" s="181">
        <f t="shared" si="4"/>
        <v>102400</v>
      </c>
      <c r="G18" s="175">
        <f>IF(ISERROR('[42]Récolte_N'!$I$15)=TRUE,"",'[42]Récolte_N'!$I$15)</f>
        <v>30500</v>
      </c>
      <c r="H18" s="182">
        <f t="shared" si="5"/>
        <v>32284.3</v>
      </c>
      <c r="I18" s="176">
        <f t="shared" si="3"/>
        <v>-0.05526835025074106</v>
      </c>
      <c r="J18" s="177">
        <f t="shared" si="2"/>
        <v>72030</v>
      </c>
      <c r="K18" s="183">
        <f t="shared" si="6"/>
        <v>70115.7</v>
      </c>
      <c r="L18" s="59"/>
      <c r="M18" s="165" t="s">
        <v>12</v>
      </c>
      <c r="N18" s="57">
        <f>IF(ISERROR('[7]Récolte_N'!$F$15)=TRUE,"",'[7]Récolte_N'!$F$15)</f>
        <v>20400</v>
      </c>
      <c r="O18" s="57">
        <f t="shared" si="1"/>
        <v>50.19607843137255</v>
      </c>
      <c r="P18" s="58">
        <f>IF(ISERROR('[7]Récolte_N'!$H$15)=TRUE,"",'[7]Récolte_N'!$H$15)</f>
        <v>102400</v>
      </c>
      <c r="Q18" s="175">
        <f>'[36]TR'!$AI174</f>
        <v>32284.3</v>
      </c>
    </row>
    <row r="19" spans="1:17" ht="13.5" customHeight="1">
      <c r="A19" s="6" t="s">
        <v>13</v>
      </c>
      <c r="B19" s="60" t="s">
        <v>14</v>
      </c>
      <c r="C19" s="57">
        <f>IF(ISERROR('[43]Récolte_N'!$F$15)=TRUE,"",'[43]Récolte_N'!$F$15)</f>
        <v>3350</v>
      </c>
      <c r="D19" s="57">
        <f t="shared" si="0"/>
        <v>38.656716417910445</v>
      </c>
      <c r="E19" s="58">
        <f>IF(ISERROR('[43]Récolte_N'!$H$15)=TRUE,"",'[43]Récolte_N'!$H$15)</f>
        <v>12950</v>
      </c>
      <c r="F19" s="181">
        <f t="shared" si="4"/>
        <v>13450</v>
      </c>
      <c r="G19" s="175">
        <f>IF(ISERROR('[43]Récolte_N'!$I$15)=TRUE,"",'[43]Récolte_N'!$I$15)</f>
        <v>2500</v>
      </c>
      <c r="H19" s="182">
        <f t="shared" si="5"/>
        <v>2704.2</v>
      </c>
      <c r="I19" s="176">
        <f t="shared" si="3"/>
        <v>-0.07551216625989199</v>
      </c>
      <c r="J19" s="177">
        <f t="shared" si="2"/>
        <v>10450</v>
      </c>
      <c r="K19" s="183">
        <f t="shared" si="6"/>
        <v>10745.8</v>
      </c>
      <c r="L19" s="59"/>
      <c r="M19" s="165" t="s">
        <v>14</v>
      </c>
      <c r="N19" s="57">
        <f>IF(ISERROR('[8]Récolte_N'!$F$15)=TRUE,"",'[8]Récolte_N'!$F$15)</f>
        <v>3250</v>
      </c>
      <c r="O19" s="57">
        <f t="shared" si="1"/>
        <v>41.38461538461539</v>
      </c>
      <c r="P19" s="58">
        <f>IF(ISERROR('[8]Récolte_N'!$H$15)=TRUE,"",'[8]Récolte_N'!$H$15)</f>
        <v>13450</v>
      </c>
      <c r="Q19" s="175">
        <f>'[36]TR'!$AI175</f>
        <v>2704.2</v>
      </c>
    </row>
    <row r="20" spans="1:17" ht="13.5" customHeight="1">
      <c r="A20" s="6" t="s">
        <v>13</v>
      </c>
      <c r="B20" s="60" t="s">
        <v>27</v>
      </c>
      <c r="C20" s="57">
        <f>IF(ISERROR('[44]Récolte_N'!$F$15)=TRUE,"",'[44]Récolte_N'!$F$15)</f>
        <v>5500</v>
      </c>
      <c r="D20" s="57">
        <f>IF(OR(C20="",C20=0),"",(E20/C20)*10)</f>
        <v>58.54545454545455</v>
      </c>
      <c r="E20" s="58">
        <f>IF(ISERROR('[44]Récolte_N'!$H$15)=TRUE,"",'[44]Récolte_N'!$H$15)</f>
        <v>32200</v>
      </c>
      <c r="F20" s="181">
        <f t="shared" si="4"/>
        <v>36600</v>
      </c>
      <c r="G20" s="175">
        <f>IF(ISERROR('[44]Récolte_N'!$I$15)=TRUE,"",'[44]Récolte_N'!$I$15)</f>
        <v>20000</v>
      </c>
      <c r="H20" s="182">
        <f t="shared" si="5"/>
        <v>19813.7</v>
      </c>
      <c r="I20" s="176">
        <f t="shared" si="3"/>
        <v>0.009402585080020343</v>
      </c>
      <c r="J20" s="177">
        <f t="shared" si="2"/>
        <v>12200</v>
      </c>
      <c r="K20" s="183">
        <f t="shared" si="6"/>
        <v>16786.3</v>
      </c>
      <c r="L20" s="59"/>
      <c r="M20" s="165" t="s">
        <v>27</v>
      </c>
      <c r="N20" s="57">
        <f>IF(ISERROR('[9]Récolte_N'!$F$15)=TRUE,"",'[9]Récolte_N'!$F$15)</f>
        <v>5780</v>
      </c>
      <c r="O20" s="57">
        <f>IF(OR(N20="",N20=0),"",(P20/N20)*10)</f>
        <v>63.32179930795847</v>
      </c>
      <c r="P20" s="58">
        <f>IF(ISERROR('[9]Récolte_N'!$H$15)=TRUE,"",'[9]Récolte_N'!$H$15)</f>
        <v>36600</v>
      </c>
      <c r="Q20" s="175">
        <f>'[36]TR'!$AI176</f>
        <v>19813.7</v>
      </c>
    </row>
    <row r="21" spans="1:17" ht="13.5" customHeight="1">
      <c r="A21" s="6" t="s">
        <v>13</v>
      </c>
      <c r="B21" s="60" t="s">
        <v>15</v>
      </c>
      <c r="C21" s="57">
        <f>IF(ISERROR('[45]Récolte_N'!$F$15)=TRUE,"",'[45]Récolte_N'!$F$15)</f>
        <v>11700</v>
      </c>
      <c r="D21" s="57">
        <f>IF(OR(C21="",C21=0),"",(E21/C21)*10)</f>
        <v>70.94017094017093</v>
      </c>
      <c r="E21" s="58">
        <f>IF(ISERROR('[45]Récolte_N'!$H$15)=TRUE,"",'[45]Récolte_N'!$H$15)</f>
        <v>83000</v>
      </c>
      <c r="F21" s="181">
        <f t="shared" si="4"/>
        <v>61000</v>
      </c>
      <c r="G21" s="175">
        <f>IF(ISERROR('[45]Récolte_N'!$I$15)=TRUE,"",'[45]Récolte_N'!$I$15)</f>
        <v>32000</v>
      </c>
      <c r="H21" s="182">
        <f t="shared" si="5"/>
        <v>26423.8</v>
      </c>
      <c r="I21" s="176">
        <f t="shared" si="3"/>
        <v>0.21102945072245483</v>
      </c>
      <c r="J21" s="177">
        <f t="shared" si="2"/>
        <v>51000</v>
      </c>
      <c r="K21" s="183">
        <f t="shared" si="6"/>
        <v>34576.2</v>
      </c>
      <c r="L21" s="59"/>
      <c r="M21" s="165" t="s">
        <v>15</v>
      </c>
      <c r="N21" s="57">
        <f>IF(ISERROR('[10]Récolte_N'!$F$15)=TRUE,"",'[10]Récolte_N'!$F$15)</f>
        <v>11300</v>
      </c>
      <c r="O21" s="57">
        <f>IF(OR(N21="",N21=0),"",(P21/N21)*10)</f>
        <v>53.98230088495575</v>
      </c>
      <c r="P21" s="58">
        <f>IF(ISERROR('[10]Récolte_N'!$H$15)=TRUE,"",'[10]Récolte_N'!$H$15)</f>
        <v>61000</v>
      </c>
      <c r="Q21" s="175">
        <f>'[36]TR'!$AI177</f>
        <v>26423.8</v>
      </c>
    </row>
    <row r="22" spans="1:17" ht="13.5" customHeight="1">
      <c r="A22" s="6" t="s">
        <v>13</v>
      </c>
      <c r="B22" s="60" t="s">
        <v>29</v>
      </c>
      <c r="C22" s="57">
        <f>IF(ISERROR('[46]Récolte_N'!$F$15)=TRUE,"",'[46]Récolte_N'!$F$15)</f>
        <v>1600</v>
      </c>
      <c r="D22" s="57">
        <f>IF(OR(C22="",C22=0),"",(E22/C22)*10)</f>
        <v>60</v>
      </c>
      <c r="E22" s="58">
        <f>IF(ISERROR('[46]Récolte_N'!$H$15)=TRUE,"",'[46]Récolte_N'!$H$15)</f>
        <v>9600</v>
      </c>
      <c r="F22" s="181">
        <f t="shared" si="4"/>
        <v>9000</v>
      </c>
      <c r="G22" s="175">
        <f>IF(ISERROR('[46]Récolte_N'!$I$15)=TRUE,"",'[46]Récolte_N'!$I$15)</f>
        <v>2200</v>
      </c>
      <c r="H22" s="182">
        <f t="shared" si="5"/>
        <v>2137.7</v>
      </c>
      <c r="I22" s="176">
        <f t="shared" si="3"/>
        <v>0.02914347195584055</v>
      </c>
      <c r="J22" s="177">
        <f t="shared" si="2"/>
        <v>7400</v>
      </c>
      <c r="K22" s="183">
        <f t="shared" si="6"/>
        <v>6862.3</v>
      </c>
      <c r="L22" s="59"/>
      <c r="M22" s="165" t="s">
        <v>29</v>
      </c>
      <c r="N22" s="57">
        <f>IF(ISERROR('[11]Récolte_N'!$F$15)=TRUE,"",'[11]Récolte_N'!$F$15)</f>
        <v>1700</v>
      </c>
      <c r="O22" s="57">
        <f>IF(OR(N22="",N22=0),"",(P22/N22)*10)</f>
        <v>52.94117647058823</v>
      </c>
      <c r="P22" s="58">
        <f>IF(ISERROR('[11]Récolte_N'!$H$15)=TRUE,"",'[11]Récolte_N'!$H$15)</f>
        <v>9000</v>
      </c>
      <c r="Q22" s="175">
        <f>'[36]TR'!$AI178</f>
        <v>2137.7</v>
      </c>
    </row>
    <row r="23" spans="1:17" ht="13.5" customHeight="1">
      <c r="A23" s="6" t="s">
        <v>13</v>
      </c>
      <c r="B23" s="60" t="s">
        <v>16</v>
      </c>
      <c r="C23" s="57">
        <f>IF(ISERROR('[47]Récolte_N'!$F$15)=TRUE,"",'[47]Récolte_N'!$F$15)</f>
        <v>44216</v>
      </c>
      <c r="D23" s="57">
        <f t="shared" si="0"/>
        <v>63.105572643387006</v>
      </c>
      <c r="E23" s="58">
        <f>IF(ISERROR('[47]Récolte_N'!$H$15)=TRUE,"",'[47]Récolte_N'!$H$15)</f>
        <v>279027.6</v>
      </c>
      <c r="F23" s="181">
        <f t="shared" si="4"/>
        <v>297667</v>
      </c>
      <c r="G23" s="175">
        <f>IF(ISERROR('[47]Récolte_N'!$I$15)=TRUE,"",'[47]Récolte_N'!$I$15)</f>
        <v>205000</v>
      </c>
      <c r="H23" s="182">
        <f t="shared" si="5"/>
        <v>217271.1</v>
      </c>
      <c r="I23" s="176">
        <f t="shared" si="3"/>
        <v>-0.056478289105177826</v>
      </c>
      <c r="J23" s="177">
        <f t="shared" si="2"/>
        <v>74027.59999999998</v>
      </c>
      <c r="K23" s="183">
        <f t="shared" si="6"/>
        <v>80395.9</v>
      </c>
      <c r="L23" s="59"/>
      <c r="M23" s="165" t="s">
        <v>16</v>
      </c>
      <c r="N23" s="57">
        <f>IF(ISERROR('[12]Récolte_N'!$F$15)=TRUE,"",'[12]Récolte_N'!$F$15)</f>
        <v>45700</v>
      </c>
      <c r="O23" s="57">
        <f aca="true" t="shared" si="7" ref="O23:O31">IF(OR(N23="",N23=0),"",(P23/N23)*10)</f>
        <v>65.13501094091905</v>
      </c>
      <c r="P23" s="58">
        <f>IF(ISERROR('[12]Récolte_N'!$H$15)=TRUE,"",'[12]Récolte_N'!$H$15)</f>
        <v>297667</v>
      </c>
      <c r="Q23" s="175">
        <f>'[36]TR'!$AI179</f>
        <v>217271.1</v>
      </c>
    </row>
    <row r="24" spans="1:17" ht="13.5" customHeight="1">
      <c r="A24" s="6" t="s">
        <v>13</v>
      </c>
      <c r="B24" s="60" t="s">
        <v>17</v>
      </c>
      <c r="C24" s="57">
        <f>IF(ISERROR('[48]Récolte_N'!$F$15)=TRUE,"",'[48]Récolte_N'!$F$15)</f>
        <v>50000</v>
      </c>
      <c r="D24" s="57">
        <f t="shared" si="0"/>
        <v>62.093999999999994</v>
      </c>
      <c r="E24" s="58">
        <f>IF(ISERROR('[48]Récolte_N'!$H$15)=TRUE,"",'[48]Récolte_N'!$H$15)</f>
        <v>310470</v>
      </c>
      <c r="F24" s="181">
        <f t="shared" si="4"/>
        <v>317520</v>
      </c>
      <c r="G24" s="175">
        <f>IF(ISERROR('[48]Récolte_N'!$I$15)=TRUE,"",'[48]Récolte_N'!$I$15)</f>
        <v>153000</v>
      </c>
      <c r="H24" s="182">
        <f t="shared" si="5"/>
        <v>165764.5</v>
      </c>
      <c r="I24" s="176">
        <f t="shared" si="3"/>
        <v>-0.07700382168679065</v>
      </c>
      <c r="J24" s="177">
        <f t="shared" si="2"/>
        <v>157470</v>
      </c>
      <c r="K24" s="183">
        <f t="shared" si="6"/>
        <v>151755.5</v>
      </c>
      <c r="L24" s="59"/>
      <c r="M24" s="165" t="s">
        <v>17</v>
      </c>
      <c r="N24" s="57">
        <f>IF(ISERROR('[13]Récolte_N'!$F$15)=TRUE,"",'[13]Récolte_N'!$F$15)</f>
        <v>55785</v>
      </c>
      <c r="O24" s="57">
        <f t="shared" si="7"/>
        <v>56.91852648561441</v>
      </c>
      <c r="P24" s="58">
        <f>IF(ISERROR('[13]Récolte_N'!$H$15)=TRUE,"",'[13]Récolte_N'!$H$15)</f>
        <v>317520</v>
      </c>
      <c r="Q24" s="175">
        <f>'[36]TR'!$AI180</f>
        <v>165764.5</v>
      </c>
    </row>
    <row r="25" spans="1:17" ht="13.5" customHeight="1">
      <c r="A25" s="6" t="s">
        <v>13</v>
      </c>
      <c r="B25" s="60" t="s">
        <v>18</v>
      </c>
      <c r="C25" s="57">
        <f>IF(ISERROR('[49]Récolte_N'!$F$15)=TRUE,"",'[49]Récolte_N'!$F$15)</f>
        <v>26500</v>
      </c>
      <c r="D25" s="57">
        <f t="shared" si="0"/>
        <v>56.60377358490565</v>
      </c>
      <c r="E25" s="58">
        <f>IF(ISERROR('[49]Récolte_N'!$H$15)=TRUE,"",'[49]Récolte_N'!$H$15)</f>
        <v>150000</v>
      </c>
      <c r="F25" s="181">
        <f t="shared" si="4"/>
        <v>139000</v>
      </c>
      <c r="G25" s="175">
        <f>IF(ISERROR('[49]Récolte_N'!$I$15)=TRUE,"",'[49]Récolte_N'!$I$15)</f>
        <v>78000</v>
      </c>
      <c r="H25" s="182">
        <f t="shared" si="5"/>
        <v>71623.7</v>
      </c>
      <c r="I25" s="176">
        <f t="shared" si="3"/>
        <v>0.08902500150089998</v>
      </c>
      <c r="J25" s="177">
        <f t="shared" si="2"/>
        <v>72000</v>
      </c>
      <c r="K25" s="183">
        <f t="shared" si="6"/>
        <v>67376.3</v>
      </c>
      <c r="L25" s="59"/>
      <c r="M25" s="165" t="s">
        <v>18</v>
      </c>
      <c r="N25" s="57">
        <f>IF(ISERROR('[14]Récolte_N'!$F$15)=TRUE,"",'[14]Récolte_N'!$F$15)</f>
        <v>26300</v>
      </c>
      <c r="O25" s="57">
        <f t="shared" si="7"/>
        <v>52.851711026615966</v>
      </c>
      <c r="P25" s="58">
        <f>IF(ISERROR('[14]Récolte_N'!$H$15)=TRUE,"",'[14]Récolte_N'!$H$15)</f>
        <v>139000</v>
      </c>
      <c r="Q25" s="175">
        <f>'[36]TR'!$AI181</f>
        <v>71623.7</v>
      </c>
    </row>
    <row r="26" spans="1:17" ht="13.5" customHeight="1">
      <c r="A26" s="6" t="s">
        <v>13</v>
      </c>
      <c r="B26" s="60" t="s">
        <v>19</v>
      </c>
      <c r="C26" s="57">
        <f>IF(ISERROR('[50]Récolte_N'!$F$15)=TRUE,"",'[50]Récolte_N'!$F$15)</f>
        <v>1400</v>
      </c>
      <c r="D26" s="57">
        <f t="shared" si="0"/>
        <v>65</v>
      </c>
      <c r="E26" s="58">
        <f>IF(ISERROR('[50]Récolte_N'!$H$15)=TRUE,"",'[50]Récolte_N'!$H$15)</f>
        <v>9100</v>
      </c>
      <c r="F26" s="181">
        <f t="shared" si="4"/>
        <v>9360</v>
      </c>
      <c r="G26" s="175">
        <f>IF(ISERROR('[50]Récolte_N'!$I$15)=TRUE,"",'[50]Récolte_N'!$I$15)</f>
        <v>5500</v>
      </c>
      <c r="H26" s="182">
        <f t="shared" si="5"/>
        <v>4816.9</v>
      </c>
      <c r="I26" s="176">
        <f t="shared" si="3"/>
        <v>0.14181319936058467</v>
      </c>
      <c r="J26" s="177">
        <f t="shared" si="2"/>
        <v>3600</v>
      </c>
      <c r="K26" s="183">
        <f t="shared" si="6"/>
        <v>4543.1</v>
      </c>
      <c r="L26" s="59"/>
      <c r="M26" s="165" t="s">
        <v>19</v>
      </c>
      <c r="N26" s="57">
        <f>IF(ISERROR('[15]Récolte_N'!$F$15)=TRUE,"",'[15]Récolte_N'!$F$15)</f>
        <v>1440</v>
      </c>
      <c r="O26" s="57">
        <f t="shared" si="7"/>
        <v>65</v>
      </c>
      <c r="P26" s="58">
        <f>IF(ISERROR('[15]Récolte_N'!$H$15)=TRUE,"",'[15]Récolte_N'!$H$15)</f>
        <v>9360</v>
      </c>
      <c r="Q26" s="175">
        <f>'[36]TR'!$AI182</f>
        <v>4816.9</v>
      </c>
    </row>
    <row r="27" spans="1:17" ht="13.5" customHeight="1">
      <c r="A27" s="6" t="s">
        <v>13</v>
      </c>
      <c r="B27" s="60" t="s">
        <v>20</v>
      </c>
      <c r="C27" s="57">
        <f>IF(ISERROR('[51]Récolte_N'!$F$15)=TRUE,"",'[51]Récolte_N'!$F$15)</f>
        <v>27650</v>
      </c>
      <c r="D27" s="57">
        <f t="shared" si="0"/>
        <v>55.2242314647378</v>
      </c>
      <c r="E27" s="58">
        <f>IF(ISERROR('[51]Récolte_N'!$H$15)=TRUE,"",'[51]Récolte_N'!$H$15)</f>
        <v>152695</v>
      </c>
      <c r="F27" s="181">
        <f t="shared" si="4"/>
        <v>142455</v>
      </c>
      <c r="G27" s="175">
        <f>IF(ISERROR('[51]Récolte_N'!$I$15)=TRUE,"",'[51]Récolte_N'!$I$15)</f>
        <v>81500</v>
      </c>
      <c r="H27" s="182">
        <f t="shared" si="5"/>
        <v>60839.5</v>
      </c>
      <c r="I27" s="176">
        <f t="shared" si="3"/>
        <v>0.3395902333188143</v>
      </c>
      <c r="J27" s="177">
        <f t="shared" si="2"/>
        <v>71195</v>
      </c>
      <c r="K27" s="183">
        <f t="shared" si="6"/>
        <v>81615.5</v>
      </c>
      <c r="L27" s="59"/>
      <c r="M27" s="165" t="s">
        <v>20</v>
      </c>
      <c r="N27" s="57">
        <f>IF(ISERROR('[16]Récolte_N'!$F$15)=TRUE,"",'[16]Récolte_N'!$F$15)</f>
        <v>27650</v>
      </c>
      <c r="O27" s="57">
        <f t="shared" si="7"/>
        <v>51.52079566003617</v>
      </c>
      <c r="P27" s="58">
        <f>IF(ISERROR('[16]Récolte_N'!$H$15)=TRUE,"",'[16]Récolte_N'!$H$15)</f>
        <v>142455</v>
      </c>
      <c r="Q27" s="175">
        <f>'[36]TR'!$AI183</f>
        <v>60839.5</v>
      </c>
    </row>
    <row r="28" spans="1:17" ht="13.5" customHeight="1">
      <c r="A28" s="6" t="s">
        <v>13</v>
      </c>
      <c r="B28" s="60" t="s">
        <v>21</v>
      </c>
      <c r="C28" s="57">
        <f>IF(ISERROR('[52]Récolte_N'!$F$15)=TRUE,"",'[52]Récolte_N'!$F$15)</f>
        <v>1200</v>
      </c>
      <c r="D28" s="57">
        <f t="shared" si="0"/>
        <v>54.17</v>
      </c>
      <c r="E28" s="58">
        <f>IF(ISERROR('[52]Récolte_N'!$H$15)=TRUE,"",'[52]Récolte_N'!$H$15)</f>
        <v>6500.4</v>
      </c>
      <c r="F28" s="181">
        <f t="shared" si="4"/>
        <v>5174.5199999999995</v>
      </c>
      <c r="G28" s="175">
        <f>IF(ISERROR('[52]Récolte_N'!$I$15)=TRUE,"",'[52]Récolte_N'!$I$15)</f>
        <v>3475</v>
      </c>
      <c r="H28" s="182">
        <f t="shared" si="5"/>
        <v>2765.9</v>
      </c>
      <c r="I28" s="176">
        <f t="shared" si="3"/>
        <v>0.2563722477312991</v>
      </c>
      <c r="J28" s="177">
        <f t="shared" si="2"/>
        <v>3025.3999999999996</v>
      </c>
      <c r="K28" s="183">
        <f t="shared" si="6"/>
        <v>2408.6199999999994</v>
      </c>
      <c r="L28" s="59"/>
      <c r="M28" s="165" t="s">
        <v>21</v>
      </c>
      <c r="N28" s="57">
        <f>IF(ISERROR('[17]Récolte_N'!$F$15)=TRUE,"",'[17]Récolte_N'!$F$15)</f>
        <v>1070</v>
      </c>
      <c r="O28" s="57">
        <f t="shared" si="7"/>
        <v>48.35999999999999</v>
      </c>
      <c r="P28" s="58">
        <f>IF(ISERROR('[17]Récolte_N'!$H$15)=TRUE,"",'[17]Récolte_N'!$H$15)</f>
        <v>5174.5199999999995</v>
      </c>
      <c r="Q28" s="175">
        <f>'[36]TR'!$AI184</f>
        <v>2765.9</v>
      </c>
    </row>
    <row r="29" spans="2:17" ht="12">
      <c r="B29" s="60" t="s">
        <v>30</v>
      </c>
      <c r="C29" s="57">
        <f>IF(ISERROR('[53]Récolte_N'!$F$15)=TRUE,"",'[53]Récolte_N'!$F$15)</f>
        <v>8000</v>
      </c>
      <c r="D29" s="57">
        <f t="shared" si="0"/>
        <v>61.050000000000004</v>
      </c>
      <c r="E29" s="58">
        <f>IF(ISERROR('[53]Récolte_N'!$H$15)=TRUE,"",'[53]Récolte_N'!$H$15)</f>
        <v>48840</v>
      </c>
      <c r="F29" s="181">
        <f t="shared" si="4"/>
        <v>50950</v>
      </c>
      <c r="G29" s="175">
        <f>IF(ISERROR('[53]Récolte_N'!$I$15)=TRUE,"",'[53]Récolte_N'!$I$15)</f>
        <v>22000</v>
      </c>
      <c r="H29" s="182">
        <f t="shared" si="5"/>
        <v>22934.9</v>
      </c>
      <c r="I29" s="176">
        <f t="shared" si="3"/>
        <v>-0.04076320367649311</v>
      </c>
      <c r="J29" s="177">
        <f t="shared" si="2"/>
        <v>26840</v>
      </c>
      <c r="K29" s="183">
        <f t="shared" si="6"/>
        <v>28015.1</v>
      </c>
      <c r="M29" s="165" t="s">
        <v>30</v>
      </c>
      <c r="N29" s="57">
        <f>IF(ISERROR('[18]Récolte_N'!$F$15)=TRUE,"",'[18]Récolte_N'!$F$15)</f>
        <v>8600</v>
      </c>
      <c r="O29" s="57">
        <f t="shared" si="7"/>
        <v>59.24418604651163</v>
      </c>
      <c r="P29" s="58">
        <f>IF(ISERROR('[18]Récolte_N'!$H$15)=TRUE,"",'[18]Récolte_N'!$H$15)</f>
        <v>50950</v>
      </c>
      <c r="Q29" s="175">
        <f>'[36]TR'!$AI185</f>
        <v>22934.9</v>
      </c>
    </row>
    <row r="30" spans="2:17" ht="12">
      <c r="B30" s="60" t="s">
        <v>22</v>
      </c>
      <c r="C30" s="57">
        <f>IF(ISERROR('[54]Récolte_N'!$F$15)=TRUE,"",'[54]Récolte_N'!$F$15)</f>
        <v>45530</v>
      </c>
      <c r="D30" s="57">
        <f t="shared" si="0"/>
        <v>42.88952339117066</v>
      </c>
      <c r="E30" s="58">
        <f>IF(ISERROR('[54]Récolte_N'!$H$15)=TRUE,"",'[54]Récolte_N'!$H$15)</f>
        <v>195276</v>
      </c>
      <c r="F30" s="58">
        <f>P30</f>
        <v>194570</v>
      </c>
      <c r="G30" s="175">
        <f>IF(ISERROR('[54]Récolte_N'!$I$15)=TRUE,"",'[54]Récolte_N'!$I$15)</f>
        <v>55000</v>
      </c>
      <c r="H30" s="182">
        <f t="shared" si="5"/>
        <v>56010.3</v>
      </c>
      <c r="I30" s="176">
        <f t="shared" si="3"/>
        <v>-0.01803775377028871</v>
      </c>
      <c r="J30" s="177">
        <f t="shared" si="2"/>
        <v>140276</v>
      </c>
      <c r="K30" s="183">
        <f t="shared" si="6"/>
        <v>138559.7</v>
      </c>
      <c r="L30" s="7"/>
      <c r="M30" s="165" t="s">
        <v>22</v>
      </c>
      <c r="N30" s="57">
        <f>IF(ISERROR('[19]Récolte_N'!$F$15)=TRUE,"",'[19]Récolte_N'!$F$15)</f>
        <v>46641</v>
      </c>
      <c r="O30" s="57">
        <f t="shared" si="7"/>
        <v>41.716515512103086</v>
      </c>
      <c r="P30" s="58">
        <f>IF(ISERROR('[19]Récolte_N'!$H$15)=TRUE,"",'[19]Récolte_N'!$H$15)</f>
        <v>194570</v>
      </c>
      <c r="Q30" s="175">
        <f>'[36]TR'!$AI186</f>
        <v>56010.3</v>
      </c>
    </row>
    <row r="31" spans="2:17" ht="12">
      <c r="B31" s="60" t="s">
        <v>23</v>
      </c>
      <c r="C31" s="57">
        <f>IF(ISERROR('[55]Récolte_N'!$F$15)=TRUE,"",'[55]Récolte_N'!$F$15)</f>
        <v>6750</v>
      </c>
      <c r="D31" s="57">
        <f t="shared" si="0"/>
        <v>28.896296296296295</v>
      </c>
      <c r="E31" s="58">
        <f>IF(ISERROR('[55]Récolte_N'!$H$15)=TRUE,"",'[55]Récolte_N'!$H$15)</f>
        <v>19505</v>
      </c>
      <c r="F31" s="58">
        <f>P31</f>
        <v>28300</v>
      </c>
      <c r="G31" s="175">
        <f>IF(ISERROR('[55]Récolte_N'!$I$15)=TRUE,"",'[55]Récolte_N'!$I$15)</f>
        <v>1760</v>
      </c>
      <c r="H31" s="175">
        <f>Q31</f>
        <v>2549.3</v>
      </c>
      <c r="I31" s="176">
        <f t="shared" si="3"/>
        <v>-0.3096144039540266</v>
      </c>
      <c r="J31" s="177">
        <f t="shared" si="2"/>
        <v>17745</v>
      </c>
      <c r="K31" s="178">
        <f>P31-H31</f>
        <v>25750.7</v>
      </c>
      <c r="M31" s="165" t="s">
        <v>23</v>
      </c>
      <c r="N31" s="57">
        <f>IF(ISERROR('[20]Récolte_N'!$F$15)=TRUE,"",'[20]Récolte_N'!$F$15)</f>
        <v>6900</v>
      </c>
      <c r="O31" s="57">
        <f t="shared" si="7"/>
        <v>41.01449275362319</v>
      </c>
      <c r="P31" s="58">
        <f>IF(ISERROR('[20]Récolte_N'!$H$15)=TRUE,"",'[20]Récolte_N'!$H$15)</f>
        <v>28300</v>
      </c>
      <c r="Q31" s="175">
        <f>'[36]TR'!$AI187</f>
        <v>2549.3</v>
      </c>
    </row>
    <row r="32" spans="2:17" ht="12.75">
      <c r="B32" s="40"/>
      <c r="C32" s="61"/>
      <c r="D32" s="61"/>
      <c r="E32" s="17"/>
      <c r="F32" s="184"/>
      <c r="G32" s="185"/>
      <c r="H32" s="185"/>
      <c r="I32" s="186"/>
      <c r="J32" s="187"/>
      <c r="K32" s="188"/>
      <c r="M32" s="165"/>
      <c r="N32" s="189"/>
      <c r="O32" s="189"/>
      <c r="P32" s="189"/>
      <c r="Q32" s="185"/>
    </row>
    <row r="33" spans="2:17" ht="15.75" thickBot="1">
      <c r="B33" s="62" t="s">
        <v>24</v>
      </c>
      <c r="C33" s="63">
        <f>IF(SUM(C12:C31)=0,"",SUM(C12:C31))</f>
        <v>376011</v>
      </c>
      <c r="D33" s="63">
        <f>IF(OR(C33="",C33=0),"",(E33/C33)*10)</f>
        <v>54.69531476472763</v>
      </c>
      <c r="E33" s="63">
        <f>IF(SUM(E12:E31)=0,"",SUM(E12:E31))</f>
        <v>2056604</v>
      </c>
      <c r="F33" s="190">
        <f>IF(SUM(F12:F31)=0,"",SUM(F12:F31))</f>
        <v>2022751.52</v>
      </c>
      <c r="G33" s="191">
        <f>IF(SUM(G12:G31)=0,"",SUM(G12:G31))</f>
        <v>851735</v>
      </c>
      <c r="H33" s="192">
        <f>IF(SUM(H12:H31)=0,"",SUM(H12:H31))</f>
        <v>839436.3000000002</v>
      </c>
      <c r="I33" s="193">
        <f>IF(OR(G33=0,G33=""),"",(G33/H33)-1)</f>
        <v>0.01465114148625668</v>
      </c>
      <c r="J33" s="194">
        <f>SUM(J12:J31)</f>
        <v>1204869</v>
      </c>
      <c r="K33" s="195">
        <f>SUM(K12:K31)</f>
        <v>1183315.22</v>
      </c>
      <c r="M33" s="196" t="s">
        <v>24</v>
      </c>
      <c r="N33" s="197">
        <f>IF(SUM(N12:N31)=0,"",SUM(N12:N31))</f>
        <v>387466</v>
      </c>
      <c r="O33" s="197">
        <f>IF(OR(N33="",N33=0),"",(P33/N33)*10)</f>
        <v>52.20461976018541</v>
      </c>
      <c r="P33" s="194">
        <f>IF(SUM(P12:P31)=0,"",SUM(P12:P31))</f>
        <v>2022751.52</v>
      </c>
      <c r="Q33" s="198">
        <f>IF(SUM(Q12:Q31)=0,"",SUM(Q12:Q31))</f>
        <v>839436.3000000002</v>
      </c>
    </row>
    <row r="34" spans="2:10" ht="12.75" thickTop="1">
      <c r="B34" s="64"/>
      <c r="C34" s="65"/>
      <c r="D34" s="66"/>
      <c r="E34" s="65"/>
      <c r="F34" s="65"/>
      <c r="G34" s="65"/>
      <c r="H34" s="199"/>
      <c r="I34" s="200"/>
      <c r="J34" s="201"/>
    </row>
    <row r="35" spans="2:10" ht="12">
      <c r="B35" s="67" t="s">
        <v>44</v>
      </c>
      <c r="C35" s="68">
        <f>N33</f>
        <v>387466</v>
      </c>
      <c r="D35" s="68">
        <f>(E35/C35)*10</f>
        <v>52.20461976018541</v>
      </c>
      <c r="E35" s="68">
        <f>P33</f>
        <v>2022751.52</v>
      </c>
      <c r="G35" s="68">
        <f>Q33</f>
        <v>839436.3000000002</v>
      </c>
      <c r="H35" s="199"/>
      <c r="I35" s="200"/>
      <c r="J35" s="201"/>
    </row>
    <row r="36" spans="2:10" ht="12">
      <c r="B36" s="67" t="s">
        <v>45</v>
      </c>
      <c r="C36" s="69"/>
      <c r="D36" s="70"/>
      <c r="E36" s="69"/>
      <c r="G36" s="69"/>
      <c r="H36" s="199"/>
      <c r="I36" s="200"/>
      <c r="J36" s="201"/>
    </row>
    <row r="37" spans="2:10" ht="12">
      <c r="B37" s="67" t="s">
        <v>25</v>
      </c>
      <c r="C37" s="71">
        <f>IF(OR(C33="",C33=0),"",(C33/C35)-1)</f>
        <v>-0.02956388431501089</v>
      </c>
      <c r="D37" s="71">
        <f>IF(OR(D33="",D33=0),"",(D33/D35)-1)</f>
        <v>0.04771024127718637</v>
      </c>
      <c r="E37" s="71">
        <f>IF(OR(E33="",E33=0),"",(E33/E35)-1)</f>
        <v>0.016735856908415503</v>
      </c>
      <c r="G37" s="71">
        <f>IF(OR(G33="",G33=0),"",(G33/G35)-1)</f>
        <v>0.01465114148625668</v>
      </c>
      <c r="H37" s="199"/>
      <c r="I37" s="200"/>
      <c r="J37" s="201"/>
    </row>
    <row r="38" ht="11.25" thickBot="1"/>
    <row r="39" spans="2:8" ht="12.75">
      <c r="B39" s="202" t="s">
        <v>0</v>
      </c>
      <c r="C39" s="203" t="s">
        <v>50</v>
      </c>
      <c r="D39" s="204" t="s">
        <v>50</v>
      </c>
      <c r="E39" s="205" t="s">
        <v>50</v>
      </c>
      <c r="F39" s="205" t="s">
        <v>50</v>
      </c>
      <c r="G39" s="206" t="s">
        <v>85</v>
      </c>
      <c r="H39" s="207" t="s">
        <v>86</v>
      </c>
    </row>
    <row r="40" spans="2:8" ht="12">
      <c r="B40" s="40"/>
      <c r="C40" s="208" t="s">
        <v>87</v>
      </c>
      <c r="D40" s="209" t="s">
        <v>87</v>
      </c>
      <c r="E40" s="210" t="s">
        <v>87</v>
      </c>
      <c r="F40" s="210" t="s">
        <v>87</v>
      </c>
      <c r="G40" s="211" t="s">
        <v>88</v>
      </c>
      <c r="H40" s="212" t="s">
        <v>89</v>
      </c>
    </row>
    <row r="41" spans="2:8" ht="12.75">
      <c r="B41" s="40"/>
      <c r="C41" s="213" t="s">
        <v>90</v>
      </c>
      <c r="D41" s="214" t="s">
        <v>91</v>
      </c>
      <c r="E41" s="215" t="s">
        <v>90</v>
      </c>
      <c r="F41" s="215" t="s">
        <v>91</v>
      </c>
      <c r="G41" s="211" t="s">
        <v>92</v>
      </c>
      <c r="H41" s="212" t="s">
        <v>79</v>
      </c>
    </row>
    <row r="42" spans="2:8" ht="12">
      <c r="B42" s="40"/>
      <c r="C42" s="216" t="s">
        <v>93</v>
      </c>
      <c r="D42" s="217" t="s">
        <v>93</v>
      </c>
      <c r="E42" s="218" t="s">
        <v>59</v>
      </c>
      <c r="F42" s="218" t="s">
        <v>59</v>
      </c>
      <c r="G42" s="219" t="s">
        <v>87</v>
      </c>
      <c r="H42" s="220"/>
    </row>
    <row r="43" spans="2:8" ht="12">
      <c r="B43" s="56" t="s">
        <v>8</v>
      </c>
      <c r="C43" s="145">
        <f>'[56]TR'!$AI168</f>
        <v>25791.5</v>
      </c>
      <c r="D43" s="120">
        <f>'[36]TR'!$X168</f>
        <v>10647.3</v>
      </c>
      <c r="E43" s="221">
        <f>IF(OR(G12="",G12=0),"",C43/G12)</f>
        <v>0.8240095846645368</v>
      </c>
      <c r="F43" s="135">
        <f>IF(OR(H12="",H12=0),"",D43/H12)</f>
        <v>0.5025392929626658</v>
      </c>
      <c r="G43" s="222">
        <f>IF(OR(E43="",E43=0),"",(E43-F43)*100)</f>
        <v>32.1470291701871</v>
      </c>
      <c r="H43" s="199">
        <f>IF(E12="","",(G12/E12))</f>
        <v>0.3335109216835376</v>
      </c>
    </row>
    <row r="44" spans="2:8" ht="12">
      <c r="B44" s="60" t="s">
        <v>31</v>
      </c>
      <c r="C44" s="120">
        <f>'[56]TR'!$AI169</f>
        <v>36320.8</v>
      </c>
      <c r="D44" s="120">
        <f>'[36]TR'!$X169</f>
        <v>13027.6</v>
      </c>
      <c r="E44" s="135">
        <f>IF(OR(G13="",G13=0),"",C44/G13)</f>
        <v>0.5188685714285715</v>
      </c>
      <c r="F44" s="135">
        <f>IF(OR(H13="",H13=0),"",D44/H13)</f>
        <v>0.17218723359260898</v>
      </c>
      <c r="G44" s="222">
        <f>IF(OR(E44="",E44=0),"",(E44-F44)*100)</f>
        <v>34.66813378359625</v>
      </c>
      <c r="H44" s="199">
        <f>IF(E13="","",(G13/E13))</f>
        <v>0.19309279488028247</v>
      </c>
    </row>
    <row r="45" spans="2:8" ht="12">
      <c r="B45" s="60" t="s">
        <v>9</v>
      </c>
      <c r="C45" s="120">
        <f>'[56]TR'!$AI170</f>
        <v>18185</v>
      </c>
      <c r="D45" s="120">
        <f>'[36]TR'!$X170</f>
        <v>8206</v>
      </c>
      <c r="E45" s="135">
        <f aca="true" t="shared" si="8" ref="E45:F62">IF(OR(G14="",G14=0),"",C45/G14)</f>
        <v>0.454625</v>
      </c>
      <c r="F45" s="135">
        <f t="shared" si="8"/>
        <v>0.24478643084917565</v>
      </c>
      <c r="G45" s="222">
        <f aca="true" t="shared" si="9" ref="G45:G61">IF(OR(E45="",E45=0),"",(E45-F45)*100)</f>
        <v>20.983856915082434</v>
      </c>
      <c r="H45" s="199">
        <f>IF(E14="","",(G14/E14))</f>
        <v>0.2878111958555188</v>
      </c>
    </row>
    <row r="46" spans="2:8" ht="12">
      <c r="B46" s="60" t="s">
        <v>28</v>
      </c>
      <c r="C46" s="120">
        <f>'[56]TR'!$AI171</f>
        <v>6091.1</v>
      </c>
      <c r="D46" s="120">
        <f>'[36]TR'!$X171</f>
        <v>4090.2</v>
      </c>
      <c r="E46" s="135">
        <f t="shared" si="8"/>
        <v>0.60911</v>
      </c>
      <c r="F46" s="135">
        <f t="shared" si="8"/>
        <v>0.33869365042562355</v>
      </c>
      <c r="G46" s="222">
        <f t="shared" si="9"/>
        <v>27.041634957437648</v>
      </c>
      <c r="H46" s="199">
        <f>IF(E15="","",(G15/E15))</f>
        <v>0.3306878306878307</v>
      </c>
    </row>
    <row r="47" spans="2:8" ht="12">
      <c r="B47" s="60" t="s">
        <v>10</v>
      </c>
      <c r="C47" s="120">
        <f>'[56]TR'!$AI172</f>
        <v>204.8</v>
      </c>
      <c r="D47" s="120">
        <f>'[36]TR'!$X172</f>
        <v>299.6</v>
      </c>
      <c r="E47" s="135">
        <f t="shared" si="8"/>
        <v>0.06023529411764706</v>
      </c>
      <c r="F47" s="135">
        <f t="shared" si="8"/>
        <v>0.08936347909085487</v>
      </c>
      <c r="G47" s="222">
        <f t="shared" si="9"/>
        <v>-2.9128184973207816</v>
      </c>
      <c r="H47" s="199">
        <f aca="true" t="shared" si="10" ref="H47:H62">IF(E16="","",(G16/E16))</f>
        <v>0.39906103286384975</v>
      </c>
    </row>
    <row r="48" spans="2:8" ht="12">
      <c r="B48" s="60" t="s">
        <v>11</v>
      </c>
      <c r="C48" s="120">
        <f>'[56]TR'!$AI173</f>
        <v>2186.4</v>
      </c>
      <c r="D48" s="120">
        <f>'[36]TR'!$X173</f>
        <v>1780.1</v>
      </c>
      <c r="E48" s="135">
        <f>IF(OR(G17="",G17=0),"",C48/G17)</f>
        <v>0.475304347826087</v>
      </c>
      <c r="F48" s="135">
        <f t="shared" si="8"/>
        <v>0.3124133452675547</v>
      </c>
      <c r="G48" s="222">
        <f t="shared" si="9"/>
        <v>16.289100255853228</v>
      </c>
      <c r="H48" s="199">
        <f t="shared" si="10"/>
        <v>0.42592592592592593</v>
      </c>
    </row>
    <row r="49" spans="2:8" ht="12">
      <c r="B49" s="60" t="s">
        <v>12</v>
      </c>
      <c r="C49" s="120">
        <f>'[56]TR'!$AI174</f>
        <v>19662.1</v>
      </c>
      <c r="D49" s="120">
        <f>'[36]TR'!$X174</f>
        <v>13703.4</v>
      </c>
      <c r="E49" s="135">
        <f t="shared" si="8"/>
        <v>0.6446590163934426</v>
      </c>
      <c r="F49" s="135">
        <f t="shared" si="8"/>
        <v>0.42446018653029494</v>
      </c>
      <c r="G49" s="222">
        <f t="shared" si="9"/>
        <v>22.019882986314766</v>
      </c>
      <c r="H49" s="199">
        <f t="shared" si="10"/>
        <v>0.2974739100751</v>
      </c>
    </row>
    <row r="50" spans="2:8" ht="12">
      <c r="B50" s="60" t="s">
        <v>14</v>
      </c>
      <c r="C50" s="120">
        <f>'[56]TR'!$AI175</f>
        <v>2096.1</v>
      </c>
      <c r="D50" s="120">
        <f>'[36]TR'!$X175</f>
        <v>590.4</v>
      </c>
      <c r="E50" s="135">
        <f t="shared" si="8"/>
        <v>0.83844</v>
      </c>
      <c r="F50" s="135">
        <f t="shared" si="8"/>
        <v>0.2183270468160639</v>
      </c>
      <c r="G50" s="222">
        <f t="shared" si="9"/>
        <v>62.0112953183936</v>
      </c>
      <c r="H50" s="199">
        <f t="shared" si="10"/>
        <v>0.19305019305019305</v>
      </c>
    </row>
    <row r="51" spans="2:8" ht="12">
      <c r="B51" s="60" t="s">
        <v>27</v>
      </c>
      <c r="C51" s="120">
        <f>'[56]TR'!$AI176</f>
        <v>9156.1</v>
      </c>
      <c r="D51" s="120">
        <f>'[36]TR'!$X176</f>
        <v>13395.2</v>
      </c>
      <c r="E51" s="135">
        <f t="shared" si="8"/>
        <v>0.457805</v>
      </c>
      <c r="F51" s="135">
        <f t="shared" si="8"/>
        <v>0.6760574753831945</v>
      </c>
      <c r="G51" s="222">
        <f t="shared" si="9"/>
        <v>-21.82524753831945</v>
      </c>
      <c r="H51" s="199">
        <f t="shared" si="10"/>
        <v>0.6211180124223602</v>
      </c>
    </row>
    <row r="52" spans="2:8" ht="12">
      <c r="B52" s="60" t="s">
        <v>15</v>
      </c>
      <c r="C52" s="120">
        <f>'[56]TR'!$AI177</f>
        <v>11282</v>
      </c>
      <c r="D52" s="120">
        <f>'[36]TR'!$X177</f>
        <v>13803.5</v>
      </c>
      <c r="E52" s="135">
        <f t="shared" si="8"/>
        <v>0.3525625</v>
      </c>
      <c r="F52" s="135">
        <f t="shared" si="8"/>
        <v>0.5223889069702314</v>
      </c>
      <c r="G52" s="222">
        <f t="shared" si="9"/>
        <v>-16.982640697023143</v>
      </c>
      <c r="H52" s="199">
        <f t="shared" si="10"/>
        <v>0.3855421686746988</v>
      </c>
    </row>
    <row r="53" spans="2:8" ht="12">
      <c r="B53" s="60" t="s">
        <v>29</v>
      </c>
      <c r="C53" s="120">
        <f>'[56]TR'!$AI178</f>
        <v>1501.4</v>
      </c>
      <c r="D53" s="120">
        <f>'[36]TR'!$X178</f>
        <v>1243.7</v>
      </c>
      <c r="E53" s="135">
        <f t="shared" si="8"/>
        <v>0.6824545454545455</v>
      </c>
      <c r="F53" s="135">
        <f t="shared" si="8"/>
        <v>0.5817935163961268</v>
      </c>
      <c r="G53" s="222">
        <f t="shared" si="9"/>
        <v>10.066102905841879</v>
      </c>
      <c r="H53" s="199">
        <f t="shared" si="10"/>
        <v>0.22916666666666666</v>
      </c>
    </row>
    <row r="54" spans="2:8" ht="12">
      <c r="B54" s="60" t="s">
        <v>16</v>
      </c>
      <c r="C54" s="120">
        <f>'[56]TR'!$AI179</f>
        <v>29701.4</v>
      </c>
      <c r="D54" s="120">
        <f>'[36]TR'!$X179</f>
        <v>83026.5</v>
      </c>
      <c r="E54" s="135">
        <f t="shared" si="8"/>
        <v>0.1448848780487805</v>
      </c>
      <c r="F54" s="135">
        <f t="shared" si="8"/>
        <v>0.3821331967297998</v>
      </c>
      <c r="G54" s="222">
        <f t="shared" si="9"/>
        <v>-23.72483186810193</v>
      </c>
      <c r="H54" s="199">
        <f t="shared" si="10"/>
        <v>0.734694345648961</v>
      </c>
    </row>
    <row r="55" spans="2:8" ht="12">
      <c r="B55" s="60" t="s">
        <v>17</v>
      </c>
      <c r="C55" s="120">
        <f>'[56]TR'!$AI180</f>
        <v>86277.7</v>
      </c>
      <c r="D55" s="120">
        <f>'[36]TR'!$X180</f>
        <v>81269.3</v>
      </c>
      <c r="E55" s="135">
        <f t="shared" si="8"/>
        <v>0.5639065359477125</v>
      </c>
      <c r="F55" s="135">
        <f t="shared" si="8"/>
        <v>0.4902696295045079</v>
      </c>
      <c r="G55" s="222">
        <f t="shared" si="9"/>
        <v>7.363690644320453</v>
      </c>
      <c r="H55" s="199">
        <f t="shared" si="10"/>
        <v>0.49280123683447674</v>
      </c>
    </row>
    <row r="56" spans="2:8" ht="12">
      <c r="B56" s="60" t="s">
        <v>18</v>
      </c>
      <c r="C56" s="120">
        <f>'[56]TR'!$AI181</f>
        <v>21544.1</v>
      </c>
      <c r="D56" s="120">
        <f>'[36]TR'!$X181</f>
        <v>16567.3</v>
      </c>
      <c r="E56" s="135">
        <f t="shared" si="8"/>
        <v>0.27620641025641024</v>
      </c>
      <c r="F56" s="135">
        <f t="shared" si="8"/>
        <v>0.23131030650469048</v>
      </c>
      <c r="G56" s="222">
        <f t="shared" si="9"/>
        <v>4.489610375171976</v>
      </c>
      <c r="H56" s="199">
        <f t="shared" si="10"/>
        <v>0.52</v>
      </c>
    </row>
    <row r="57" spans="2:8" ht="12">
      <c r="B57" s="60" t="s">
        <v>19</v>
      </c>
      <c r="C57" s="120">
        <f>'[56]TR'!$AI182</f>
        <v>1008</v>
      </c>
      <c r="D57" s="120">
        <f>'[36]TR'!$X182</f>
        <v>424.4</v>
      </c>
      <c r="E57" s="135">
        <f t="shared" si="8"/>
        <v>0.18327272727272728</v>
      </c>
      <c r="F57" s="135">
        <f t="shared" si="8"/>
        <v>0.08810645851066039</v>
      </c>
      <c r="G57" s="222">
        <f t="shared" si="9"/>
        <v>9.51662687620669</v>
      </c>
      <c r="H57" s="199">
        <f t="shared" si="10"/>
        <v>0.6043956043956044</v>
      </c>
    </row>
    <row r="58" spans="2:8" ht="12">
      <c r="B58" s="60" t="s">
        <v>20</v>
      </c>
      <c r="C58" s="120">
        <f>'[56]TR'!$AI183</f>
        <v>44894.2</v>
      </c>
      <c r="D58" s="120">
        <f>'[36]TR'!$X183</f>
        <v>25937.8</v>
      </c>
      <c r="E58" s="135">
        <f t="shared" si="8"/>
        <v>0.5508490797546012</v>
      </c>
      <c r="F58" s="135">
        <f t="shared" si="8"/>
        <v>0.42633157734695387</v>
      </c>
      <c r="G58" s="222">
        <f t="shared" si="9"/>
        <v>12.451750240764731</v>
      </c>
      <c r="H58" s="199">
        <f t="shared" si="10"/>
        <v>0.5337437375159632</v>
      </c>
    </row>
    <row r="59" spans="2:8" ht="12">
      <c r="B59" s="60" t="s">
        <v>21</v>
      </c>
      <c r="C59" s="120">
        <f>'[56]TR'!$AI184</f>
        <v>239.7</v>
      </c>
      <c r="D59" s="120">
        <f>'[36]TR'!$X184</f>
        <v>397.7</v>
      </c>
      <c r="E59" s="135">
        <f t="shared" si="8"/>
        <v>0.06897841726618704</v>
      </c>
      <c r="F59" s="135">
        <f t="shared" si="8"/>
        <v>0.14378683249575183</v>
      </c>
      <c r="G59" s="222">
        <f t="shared" si="9"/>
        <v>-7.480841522956479</v>
      </c>
      <c r="H59" s="199">
        <f>IF(E28="","",(G28/E28))</f>
        <v>0.534582487231555</v>
      </c>
    </row>
    <row r="60" spans="2:8" ht="12">
      <c r="B60" s="60" t="s">
        <v>30</v>
      </c>
      <c r="C60" s="120">
        <f>'[56]TR'!$AI185</f>
        <v>1855.2</v>
      </c>
      <c r="D60" s="120">
        <f>'[36]TR'!$X185</f>
        <v>3431.5</v>
      </c>
      <c r="E60" s="135">
        <f t="shared" si="8"/>
        <v>0.08432727272727272</v>
      </c>
      <c r="F60" s="135">
        <f t="shared" si="8"/>
        <v>0.149619139390187</v>
      </c>
      <c r="G60" s="222">
        <f t="shared" si="9"/>
        <v>-6.529186666291428</v>
      </c>
      <c r="H60" s="199">
        <f>IF(E29="","",(G29/E29))</f>
        <v>0.45045045045045046</v>
      </c>
    </row>
    <row r="61" spans="2:8" ht="12">
      <c r="B61" s="60" t="s">
        <v>22</v>
      </c>
      <c r="C61" s="120">
        <f>'[56]TR'!$AI186</f>
        <v>39663.1</v>
      </c>
      <c r="D61" s="120">
        <f>'[36]TR'!$X186</f>
        <v>15015.3</v>
      </c>
      <c r="E61" s="135">
        <f t="shared" si="8"/>
        <v>0.7211472727272727</v>
      </c>
      <c r="F61" s="135">
        <f t="shared" si="8"/>
        <v>0.26808104937841787</v>
      </c>
      <c r="G61" s="222">
        <f t="shared" si="9"/>
        <v>45.30662233488549</v>
      </c>
      <c r="H61" s="199">
        <f t="shared" si="10"/>
        <v>0.2816526352444745</v>
      </c>
    </row>
    <row r="62" spans="2:8" ht="12">
      <c r="B62" s="60" t="s">
        <v>23</v>
      </c>
      <c r="C62" s="120">
        <f>'[56]TR'!$AI187</f>
        <v>1199.1</v>
      </c>
      <c r="D62" s="120">
        <f>'[36]TR'!$X187</f>
        <v>492</v>
      </c>
      <c r="E62" s="135">
        <f t="shared" si="8"/>
        <v>0.6813068181818182</v>
      </c>
      <c r="F62" s="135">
        <f>IF(OR(H31="",H31=0),"",D62/H31)</f>
        <v>0.19299415525830618</v>
      </c>
      <c r="G62" s="222">
        <f>IF(OR(E62="",E62=0),"",(E62-F62)*100)</f>
        <v>48.831266292351195</v>
      </c>
      <c r="H62" s="199">
        <f t="shared" si="10"/>
        <v>0.09023327351961036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9"/>
  <sheetViews>
    <sheetView showGridLines="0" workbookViewId="0" topLeftCell="B1">
      <pane xSplit="1" topLeftCell="C2" activePane="topRight" state="frozen"/>
      <selection pane="topLeft" activeCell="D65" sqref="D65"/>
      <selection pane="topRight" activeCell="D65" sqref="D65"/>
    </sheetView>
  </sheetViews>
  <sheetFormatPr defaultColWidth="12" defaultRowHeight="11.25"/>
  <cols>
    <col min="1" max="1" width="5.66015625" style="6" customWidth="1"/>
    <col min="2" max="2" width="32.83203125" style="6" customWidth="1"/>
    <col min="3" max="3" width="14.66015625" style="22" customWidth="1"/>
    <col min="4" max="4" width="14.66015625" style="23" customWidth="1"/>
    <col min="5" max="5" width="14.16015625" style="22" customWidth="1"/>
    <col min="6" max="7" width="14.66015625" style="22" customWidth="1"/>
    <col min="8" max="8" width="14.66015625" style="26" customWidth="1"/>
    <col min="9" max="9" width="16.5" style="24" customWidth="1"/>
    <col min="10" max="10" width="14.66015625" style="6" customWidth="1"/>
    <col min="11" max="12" width="13.66015625" style="6" customWidth="1"/>
    <col min="13" max="13" width="22" style="6" customWidth="1"/>
    <col min="14" max="14" width="20.16015625" style="6" bestFit="1" customWidth="1"/>
    <col min="15" max="15" width="10.66015625" style="6" customWidth="1"/>
    <col min="16" max="17" width="13.66015625" style="6" customWidth="1"/>
    <col min="18" max="16384" width="11.5" style="6" customWidth="1"/>
  </cols>
  <sheetData>
    <row r="1" spans="1:2" ht="12">
      <c r="A1" s="6" t="s">
        <v>26</v>
      </c>
      <c r="B1" s="25" t="s">
        <v>64</v>
      </c>
    </row>
    <row r="2" spans="1:5" ht="12" thickBot="1">
      <c r="A2" s="6">
        <v>18512</v>
      </c>
      <c r="B2" s="78"/>
      <c r="E2" s="28"/>
    </row>
    <row r="3" ht="15" customHeight="1" hidden="1">
      <c r="A3" s="6">
        <v>31465</v>
      </c>
    </row>
    <row r="4" spans="1:5" s="12" customFormat="1" ht="15" customHeight="1" hidden="1" thickBot="1">
      <c r="A4" s="12">
        <v>6356</v>
      </c>
      <c r="B4" s="29"/>
      <c r="D4" s="28"/>
      <c r="E4" s="30"/>
    </row>
    <row r="5" spans="1:10" ht="30">
      <c r="A5" s="6">
        <v>13608</v>
      </c>
      <c r="B5" s="31" t="s">
        <v>65</v>
      </c>
      <c r="C5" s="31"/>
      <c r="D5" s="32"/>
      <c r="E5" s="33"/>
      <c r="F5" s="33"/>
      <c r="G5" s="33"/>
      <c r="H5" s="33"/>
      <c r="I5" s="34"/>
      <c r="J5" s="35"/>
    </row>
    <row r="6" spans="1:8" ht="15" customHeight="1">
      <c r="A6" s="6">
        <v>7877</v>
      </c>
      <c r="B6" s="36"/>
      <c r="C6" s="7"/>
      <c r="D6" s="7"/>
      <c r="E6" s="7"/>
      <c r="F6" s="7"/>
      <c r="G6" s="7"/>
      <c r="H6" s="7"/>
    </row>
    <row r="7" ht="11.25" thickBot="1">
      <c r="A7" s="6">
        <v>1679</v>
      </c>
    </row>
    <row r="8" spans="1:21" ht="16.5" thickTop="1">
      <c r="A8" s="6">
        <v>16914</v>
      </c>
      <c r="B8" s="37" t="s">
        <v>0</v>
      </c>
      <c r="C8" s="84" t="s">
        <v>1</v>
      </c>
      <c r="D8" s="85"/>
      <c r="E8" s="85"/>
      <c r="F8" s="86"/>
      <c r="G8" s="155" t="s">
        <v>49</v>
      </c>
      <c r="H8" s="155" t="s">
        <v>47</v>
      </c>
      <c r="I8" s="156"/>
      <c r="J8" s="157" t="s">
        <v>66</v>
      </c>
      <c r="K8" s="157"/>
      <c r="L8" s="248" t="s">
        <v>67</v>
      </c>
      <c r="M8" s="249" t="s">
        <v>68</v>
      </c>
      <c r="N8" s="158" t="s">
        <v>0</v>
      </c>
      <c r="O8" s="38"/>
      <c r="P8" s="39" t="s">
        <v>1</v>
      </c>
      <c r="Q8" s="159"/>
      <c r="R8" s="155" t="s">
        <v>47</v>
      </c>
      <c r="S8" s="250" t="s">
        <v>69</v>
      </c>
      <c r="T8" s="250" t="s">
        <v>70</v>
      </c>
      <c r="U8" s="250" t="s">
        <v>71</v>
      </c>
    </row>
    <row r="9" spans="1:21" ht="12.75">
      <c r="A9" s="6">
        <v>7818</v>
      </c>
      <c r="B9" s="40"/>
      <c r="C9" s="41" t="s">
        <v>49</v>
      </c>
      <c r="D9" s="42" t="s">
        <v>49</v>
      </c>
      <c r="E9" s="42" t="s">
        <v>49</v>
      </c>
      <c r="F9" s="160" t="s">
        <v>72</v>
      </c>
      <c r="G9" s="161" t="s">
        <v>50</v>
      </c>
      <c r="H9" s="161" t="s">
        <v>50</v>
      </c>
      <c r="I9" s="162" t="s">
        <v>73</v>
      </c>
      <c r="J9" s="163"/>
      <c r="K9" s="164"/>
      <c r="L9" s="48" t="s">
        <v>74</v>
      </c>
      <c r="M9" s="251" t="s">
        <v>75</v>
      </c>
      <c r="N9" s="165" t="s">
        <v>76</v>
      </c>
      <c r="O9" s="43"/>
      <c r="P9" s="44"/>
      <c r="Q9" s="166"/>
      <c r="R9" s="161" t="s">
        <v>50</v>
      </c>
      <c r="S9" s="252" t="s">
        <v>77</v>
      </c>
      <c r="T9" s="252" t="s">
        <v>77</v>
      </c>
      <c r="U9" s="252" t="s">
        <v>77</v>
      </c>
    </row>
    <row r="10" spans="1:21" ht="12" customHeight="1">
      <c r="A10" s="6">
        <v>30702</v>
      </c>
      <c r="B10" s="40"/>
      <c r="C10" s="45" t="s">
        <v>2</v>
      </c>
      <c r="D10" s="46" t="s">
        <v>3</v>
      </c>
      <c r="E10" s="47" t="s">
        <v>4</v>
      </c>
      <c r="F10" s="167" t="s">
        <v>4</v>
      </c>
      <c r="G10" s="166" t="s">
        <v>78</v>
      </c>
      <c r="H10" s="166" t="s">
        <v>78</v>
      </c>
      <c r="I10" s="168" t="s">
        <v>79</v>
      </c>
      <c r="J10" s="169" t="s">
        <v>49</v>
      </c>
      <c r="K10" s="169" t="s">
        <v>47</v>
      </c>
      <c r="L10" s="253" t="s">
        <v>77</v>
      </c>
      <c r="M10" s="253" t="s">
        <v>77</v>
      </c>
      <c r="N10" s="165" t="s">
        <v>80</v>
      </c>
      <c r="O10" s="49" t="s">
        <v>2</v>
      </c>
      <c r="P10" s="50" t="s">
        <v>3</v>
      </c>
      <c r="Q10" s="49" t="s">
        <v>4</v>
      </c>
      <c r="R10" s="166" t="s">
        <v>78</v>
      </c>
      <c r="S10" s="252" t="s">
        <v>81</v>
      </c>
      <c r="T10" s="254" t="s">
        <v>82</v>
      </c>
      <c r="U10" s="254" t="s">
        <v>83</v>
      </c>
    </row>
    <row r="11" spans="1:21" ht="12">
      <c r="A11" s="6">
        <v>31458</v>
      </c>
      <c r="B11" s="51"/>
      <c r="C11" s="52" t="s">
        <v>5</v>
      </c>
      <c r="D11" s="53" t="s">
        <v>6</v>
      </c>
      <c r="E11" s="54" t="s">
        <v>7</v>
      </c>
      <c r="F11" s="170" t="s">
        <v>7</v>
      </c>
      <c r="G11" s="55" t="s">
        <v>55</v>
      </c>
      <c r="H11" s="55" t="s">
        <v>84</v>
      </c>
      <c r="I11" s="171"/>
      <c r="J11" s="172"/>
      <c r="K11" s="173"/>
      <c r="M11" s="255"/>
      <c r="N11" s="174"/>
      <c r="O11" s="55" t="s">
        <v>5</v>
      </c>
      <c r="P11" s="53" t="s">
        <v>6</v>
      </c>
      <c r="Q11" s="55" t="s">
        <v>7</v>
      </c>
      <c r="R11" s="55" t="s">
        <v>84</v>
      </c>
      <c r="S11" s="256"/>
      <c r="T11" s="257"/>
      <c r="U11" s="257"/>
    </row>
    <row r="12" spans="1:21" ht="13.5" customHeight="1">
      <c r="A12" s="6">
        <v>60665</v>
      </c>
      <c r="B12" s="56" t="s">
        <v>8</v>
      </c>
      <c r="C12" s="57">
        <f>IF(ISERROR('[35]Récolte_N'!$F$9)=TRUE,"",'[35]Récolte_N'!$F$9)</f>
        <v>105500</v>
      </c>
      <c r="D12" s="57">
        <f aca="true" t="shared" si="0" ref="D12:D31">IF(OR(C12="",C12=0),"",(E12/C12)*10)</f>
        <v>58.14218009478673</v>
      </c>
      <c r="E12" s="58">
        <f>IF(ISERROR('[35]Récolte_N'!$H$9)=TRUE,"",'[35]Récolte_N'!$H$9)</f>
        <v>613400</v>
      </c>
      <c r="F12" s="58">
        <f>Q12</f>
        <v>510400</v>
      </c>
      <c r="G12" s="229">
        <f>IF(ISERROR('[35]Récolte_N'!$I$9)=TRUE,"",'[35]Récolte_N'!$I$9)</f>
        <v>548500</v>
      </c>
      <c r="H12" s="229">
        <f>R12</f>
        <v>450859.1</v>
      </c>
      <c r="I12" s="176">
        <f>IF(OR(H12=0,H12=""),"",(G12/H12)-1)</f>
        <v>0.21656632859356728</v>
      </c>
      <c r="J12" s="177">
        <f>E12-G12</f>
        <v>64900</v>
      </c>
      <c r="K12" s="178">
        <f>Q12-H12</f>
        <v>59540.90000000002</v>
      </c>
      <c r="L12" s="258">
        <f>J12/K12-1</f>
        <v>0.09000703717948455</v>
      </c>
      <c r="M12" s="282">
        <f>G12-H12</f>
        <v>97640.90000000002</v>
      </c>
      <c r="N12" s="179" t="s">
        <v>8</v>
      </c>
      <c r="O12" s="57">
        <f>IF(ISERROR('[1]Récolte_N'!$F$9)=TRUE,"",'[1]Récolte_N'!$F$9)</f>
        <v>98650</v>
      </c>
      <c r="P12" s="57">
        <f aca="true" t="shared" si="1" ref="P12:P19">IF(OR(O12="",O12=0),"",(Q12/O12)*10)</f>
        <v>51.738469336036495</v>
      </c>
      <c r="Q12" s="58">
        <f>IF(ISERROR('[1]Récolte_N'!$H$9)=TRUE,"",'[1]Récolte_N'!$H$9)</f>
        <v>510400</v>
      </c>
      <c r="R12" s="229">
        <f>'[36]BT'!$AI168</f>
        <v>450859.1</v>
      </c>
      <c r="S12" s="260">
        <f>E12-Q12</f>
        <v>103000</v>
      </c>
      <c r="T12" s="261">
        <f aca="true" t="shared" si="2" ref="T12:U27">C12-O12</f>
        <v>6850</v>
      </c>
      <c r="U12" s="262">
        <f t="shared" si="2"/>
        <v>6.403710758750236</v>
      </c>
    </row>
    <row r="13" spans="1:21" ht="13.5" customHeight="1">
      <c r="A13" s="6">
        <v>7280</v>
      </c>
      <c r="B13" s="60" t="s">
        <v>31</v>
      </c>
      <c r="C13" s="57">
        <f>IF(ISERROR('[37]Récolte_N'!$F$9)=TRUE,"",'[37]Récolte_N'!$F$9)</f>
        <v>141250</v>
      </c>
      <c r="D13" s="57">
        <f t="shared" si="0"/>
        <v>60.183008849557524</v>
      </c>
      <c r="E13" s="58">
        <f>IF(ISERROR('[37]Récolte_N'!$H$9)=TRUE,"",'[37]Récolte_N'!$H$9)</f>
        <v>850085</v>
      </c>
      <c r="F13" s="58">
        <f>Q13</f>
        <v>864745</v>
      </c>
      <c r="G13" s="229">
        <f>IF(ISERROR('[37]Récolte_N'!$I$9)=TRUE,"",'[37]Récolte_N'!$I$9)</f>
        <v>604000</v>
      </c>
      <c r="H13" s="229">
        <f>R13</f>
        <v>618791.1</v>
      </c>
      <c r="I13" s="176">
        <f>IF(OR(H13=0,H13=""),"",(G13/H13)-1)</f>
        <v>-0.023903220327506247</v>
      </c>
      <c r="J13" s="177">
        <f aca="true" t="shared" si="3" ref="J13:J31">E13-G13</f>
        <v>246085</v>
      </c>
      <c r="K13" s="178">
        <f>Q13-H13</f>
        <v>245953.90000000002</v>
      </c>
      <c r="L13" s="263">
        <f>J13/K13-1</f>
        <v>0.0005330267176084647</v>
      </c>
      <c r="M13" s="283">
        <f aca="true" t="shared" si="4" ref="M13:M31">G13-H13</f>
        <v>-14791.099999999977</v>
      </c>
      <c r="N13" s="180" t="s">
        <v>31</v>
      </c>
      <c r="O13" s="57">
        <f>IF(ISERROR('[2]Récolte_N'!$F$9)=TRUE,"",'[2]Récolte_N'!$F$9)</f>
        <v>138250</v>
      </c>
      <c r="P13" s="57">
        <f t="shared" si="1"/>
        <v>62.549367088607596</v>
      </c>
      <c r="Q13" s="58">
        <f>IF(ISERROR('[2]Récolte_N'!$H$9)=TRUE,"",'[2]Récolte_N'!$H$9)</f>
        <v>864745</v>
      </c>
      <c r="R13" s="229">
        <f>'[36]BT'!$AI169</f>
        <v>618791.1</v>
      </c>
      <c r="S13" s="260">
        <f>E13-Q13</f>
        <v>-14660</v>
      </c>
      <c r="T13" s="265">
        <f t="shared" si="2"/>
        <v>3000</v>
      </c>
      <c r="U13" s="266">
        <f t="shared" si="2"/>
        <v>-2.366358239050072</v>
      </c>
    </row>
    <row r="14" spans="1:21" ht="13.5" customHeight="1">
      <c r="A14" s="6">
        <v>17376</v>
      </c>
      <c r="B14" s="60" t="s">
        <v>9</v>
      </c>
      <c r="C14" s="57">
        <f>IF(ISERROR('[38]Récolte_N'!$F$9)=TRUE,"",'[38]Récolte_N'!$F$9)</f>
        <v>313300</v>
      </c>
      <c r="D14" s="57">
        <f t="shared" si="0"/>
        <v>73.09383977018831</v>
      </c>
      <c r="E14" s="58">
        <f>IF(ISERROR('[38]Récolte_N'!$H$9)=TRUE,"",'[38]Récolte_N'!$H$9)</f>
        <v>2290030</v>
      </c>
      <c r="F14" s="181">
        <f>Q14</f>
        <v>1868910</v>
      </c>
      <c r="G14" s="229">
        <f>IF(ISERROR('[38]Récolte_N'!$I$9)=TRUE,"",'[38]Récolte_N'!$I$9)</f>
        <v>2230000</v>
      </c>
      <c r="H14" s="230">
        <f>R14</f>
        <v>1833012.7</v>
      </c>
      <c r="I14" s="176">
        <f aca="true" t="shared" si="5" ref="I14:I31">IF(OR(H14=0,H14=""),"",(G14/H14)-1)</f>
        <v>0.2165764045170009</v>
      </c>
      <c r="J14" s="177">
        <f>E14-G14</f>
        <v>60030</v>
      </c>
      <c r="K14" s="183">
        <f>Q14-H14</f>
        <v>35897.30000000005</v>
      </c>
      <c r="L14" s="263">
        <f aca="true" t="shared" si="6" ref="L14:L31">J14/K14-1</f>
        <v>0.6722706164530459</v>
      </c>
      <c r="M14" s="283">
        <f t="shared" si="4"/>
        <v>396987.30000000005</v>
      </c>
      <c r="N14" s="165" t="s">
        <v>9</v>
      </c>
      <c r="O14" s="57">
        <f>IF(ISERROR('[3]Récolte_N'!$F$9)=TRUE,"",'[3]Récolte_N'!$F$9)</f>
        <v>301100</v>
      </c>
      <c r="P14" s="57">
        <f t="shared" si="1"/>
        <v>62.069412155430086</v>
      </c>
      <c r="Q14" s="58">
        <f>IF(ISERROR('[3]Récolte_N'!$H$9)=TRUE,"",'[3]Récolte_N'!$H$9)</f>
        <v>1868910</v>
      </c>
      <c r="R14" s="229">
        <f>'[36]BT'!$AI170</f>
        <v>1833012.7</v>
      </c>
      <c r="S14" s="260">
        <f>E14-Q14</f>
        <v>421120</v>
      </c>
      <c r="T14" s="265">
        <f t="shared" si="2"/>
        <v>12200</v>
      </c>
      <c r="U14" s="266">
        <f t="shared" si="2"/>
        <v>11.024427614758224</v>
      </c>
    </row>
    <row r="15" spans="1:21" ht="13.5" customHeight="1">
      <c r="A15" s="6">
        <v>26391</v>
      </c>
      <c r="B15" s="60" t="s">
        <v>28</v>
      </c>
      <c r="C15" s="57">
        <f>IF(ISERROR('[39]Récolte_N'!$F$9)=TRUE,"",'[39]Récolte_N'!$F$9)</f>
        <v>67000</v>
      </c>
      <c r="D15" s="57">
        <f t="shared" si="0"/>
        <v>68</v>
      </c>
      <c r="E15" s="58">
        <f>IF(ISERROR('[39]Récolte_N'!$H$9)=TRUE,"",'[39]Récolte_N'!$H$9)</f>
        <v>455600</v>
      </c>
      <c r="F15" s="181">
        <f aca="true" t="shared" si="7" ref="F15:F30">Q15</f>
        <v>423640</v>
      </c>
      <c r="G15" s="229">
        <f>IF(ISERROR('[39]Récolte_N'!$I$9)=TRUE,"",'[39]Récolte_N'!$I$9)</f>
        <v>420000</v>
      </c>
      <c r="H15" s="230">
        <f aca="true" t="shared" si="8" ref="H15:H30">R15</f>
        <v>391246.9</v>
      </c>
      <c r="I15" s="176">
        <f t="shared" si="5"/>
        <v>0.07349093373008198</v>
      </c>
      <c r="J15" s="177">
        <f>E15-G15</f>
        <v>35600</v>
      </c>
      <c r="K15" s="183">
        <f aca="true" t="shared" si="9" ref="K15:K30">Q15-H15</f>
        <v>32393.099999999977</v>
      </c>
      <c r="L15" s="263">
        <f t="shared" si="6"/>
        <v>0.09899947828395628</v>
      </c>
      <c r="M15" s="283">
        <f t="shared" si="4"/>
        <v>28753.099999999977</v>
      </c>
      <c r="N15" s="165" t="s">
        <v>28</v>
      </c>
      <c r="O15" s="57">
        <f>IF(ISERROR('[4]Récolte_N'!$F$9)=TRUE,"",'[4]Récolte_N'!$F$9)</f>
        <v>62300</v>
      </c>
      <c r="P15" s="57">
        <f t="shared" si="1"/>
        <v>68</v>
      </c>
      <c r="Q15" s="58">
        <f>IF(ISERROR('[4]Récolte_N'!$H$9)=TRUE,"",'[4]Récolte_N'!$H$9)</f>
        <v>423640</v>
      </c>
      <c r="R15" s="229">
        <f>'[36]BT'!$AI171</f>
        <v>391246.9</v>
      </c>
      <c r="S15" s="260">
        <f aca="true" t="shared" si="10" ref="S15:S30">E15-Q15</f>
        <v>31960</v>
      </c>
      <c r="T15" s="265">
        <f t="shared" si="2"/>
        <v>4700</v>
      </c>
      <c r="U15" s="266">
        <f t="shared" si="2"/>
        <v>0</v>
      </c>
    </row>
    <row r="16" spans="1:21" ht="13.5" customHeight="1">
      <c r="A16" s="6">
        <v>19136</v>
      </c>
      <c r="B16" s="60" t="s">
        <v>10</v>
      </c>
      <c r="C16" s="57">
        <f>IF(ISERROR('[40]Récolte_N'!$F$9)=TRUE,"",'[40]Récolte_N'!$F$9)</f>
        <v>299000</v>
      </c>
      <c r="D16" s="57">
        <f t="shared" si="0"/>
        <v>100</v>
      </c>
      <c r="E16" s="58">
        <f>IF(ISERROR('[40]Récolte_N'!$H$9)=TRUE,"",'[40]Récolte_N'!$H$9)</f>
        <v>2990000</v>
      </c>
      <c r="F16" s="181">
        <f t="shared" si="7"/>
        <v>2600400</v>
      </c>
      <c r="G16" s="229">
        <f>IF(ISERROR('[40]Récolte_N'!$I$9)=TRUE,"",'[40]Récolte_N'!$I$9)</f>
        <v>2800000</v>
      </c>
      <c r="H16" s="230">
        <f t="shared" si="8"/>
        <v>2499041</v>
      </c>
      <c r="I16" s="176">
        <f t="shared" si="5"/>
        <v>0.12042979687007938</v>
      </c>
      <c r="J16" s="177">
        <f t="shared" si="3"/>
        <v>190000</v>
      </c>
      <c r="K16" s="183">
        <f t="shared" si="9"/>
        <v>101359</v>
      </c>
      <c r="L16" s="263">
        <f t="shared" si="6"/>
        <v>0.8745252024980514</v>
      </c>
      <c r="M16" s="283">
        <f t="shared" si="4"/>
        <v>300959</v>
      </c>
      <c r="N16" s="165" t="s">
        <v>10</v>
      </c>
      <c r="O16" s="57">
        <f>IF(ISERROR('[5]Récolte_N'!$F$9)=TRUE,"",'[5]Récolte_N'!$F$9)</f>
        <v>295500</v>
      </c>
      <c r="P16" s="57">
        <f t="shared" si="1"/>
        <v>88</v>
      </c>
      <c r="Q16" s="58">
        <f>IF(ISERROR('[5]Récolte_N'!$H$9)=TRUE,"",'[5]Récolte_N'!$H$9)</f>
        <v>2600400</v>
      </c>
      <c r="R16" s="229">
        <f>'[36]BT'!$AI172</f>
        <v>2499041</v>
      </c>
      <c r="S16" s="260">
        <f t="shared" si="10"/>
        <v>389600</v>
      </c>
      <c r="T16" s="265">
        <f t="shared" si="2"/>
        <v>3500</v>
      </c>
      <c r="U16" s="266">
        <f t="shared" si="2"/>
        <v>12</v>
      </c>
    </row>
    <row r="17" spans="1:21" ht="13.5" customHeight="1">
      <c r="A17" s="6">
        <v>1790</v>
      </c>
      <c r="B17" s="60" t="s">
        <v>11</v>
      </c>
      <c r="C17" s="57">
        <f>IF(ISERROR('[41]Récolte_N'!$F$9)=TRUE,"",'[41]Récolte_N'!$F$9)</f>
        <v>552500</v>
      </c>
      <c r="D17" s="57">
        <f t="shared" si="0"/>
        <v>95.49321266968326</v>
      </c>
      <c r="E17" s="58">
        <f>IF(ISERROR('[41]Récolte_N'!$H$9)=TRUE,"",'[41]Récolte_N'!$H$9)</f>
        <v>5276000</v>
      </c>
      <c r="F17" s="181">
        <f t="shared" si="7"/>
        <v>5050900</v>
      </c>
      <c r="G17" s="229">
        <f>IF(ISERROR('[41]Récolte_N'!$I$9)=TRUE,"",'[41]Récolte_N'!$I$9)</f>
        <v>4890000</v>
      </c>
      <c r="H17" s="230">
        <f t="shared" si="8"/>
        <v>4659945.6</v>
      </c>
      <c r="I17" s="176">
        <f t="shared" si="5"/>
        <v>0.04936847331436667</v>
      </c>
      <c r="J17" s="177">
        <f t="shared" si="3"/>
        <v>386000</v>
      </c>
      <c r="K17" s="183">
        <f t="shared" si="9"/>
        <v>390954.4000000004</v>
      </c>
      <c r="L17" s="263">
        <f t="shared" si="6"/>
        <v>-0.012672577671463348</v>
      </c>
      <c r="M17" s="283">
        <f t="shared" si="4"/>
        <v>230054.40000000037</v>
      </c>
      <c r="N17" s="165" t="s">
        <v>11</v>
      </c>
      <c r="O17" s="57">
        <f>IF(ISERROR('[6]Récolte_N'!$F$9)=TRUE,"",'[6]Récolte_N'!$F$9)</f>
        <v>552300</v>
      </c>
      <c r="P17" s="57">
        <f t="shared" si="1"/>
        <v>91.4521093608546</v>
      </c>
      <c r="Q17" s="58">
        <f>IF(ISERROR('[6]Récolte_N'!$H$9)=TRUE,"",'[6]Récolte_N'!$H$9)</f>
        <v>5050900</v>
      </c>
      <c r="R17" s="229">
        <f>'[36]BT'!$AI173</f>
        <v>4659945.6</v>
      </c>
      <c r="S17" s="260">
        <f t="shared" si="10"/>
        <v>225100</v>
      </c>
      <c r="T17" s="265">
        <f t="shared" si="2"/>
        <v>200</v>
      </c>
      <c r="U17" s="266">
        <f t="shared" si="2"/>
        <v>4.041103308828653</v>
      </c>
    </row>
    <row r="18" spans="1:21" ht="13.5" customHeight="1">
      <c r="A18" s="6" t="s">
        <v>13</v>
      </c>
      <c r="B18" s="60" t="s">
        <v>12</v>
      </c>
      <c r="C18" s="57">
        <f>IF(ISERROR('[42]Récolte_N'!$F$9)=TRUE,"",'[42]Récolte_N'!$F$9)</f>
        <v>111110</v>
      </c>
      <c r="D18" s="57">
        <f t="shared" si="0"/>
        <v>61.29691296912969</v>
      </c>
      <c r="E18" s="58">
        <f>IF(ISERROR('[42]Récolte_N'!$H$9)=TRUE,"",'[42]Récolte_N'!$H$9)</f>
        <v>681070</v>
      </c>
      <c r="F18" s="181">
        <f t="shared" si="7"/>
        <v>627000</v>
      </c>
      <c r="G18" s="229">
        <f>IF(ISERROR('[42]Récolte_N'!$I$9)=TRUE,"",'[42]Récolte_N'!$I$9)</f>
        <v>590000</v>
      </c>
      <c r="H18" s="230">
        <f t="shared" si="8"/>
        <v>554474.4</v>
      </c>
      <c r="I18" s="176">
        <f t="shared" si="5"/>
        <v>0.0640707668379279</v>
      </c>
      <c r="J18" s="177">
        <f t="shared" si="3"/>
        <v>91070</v>
      </c>
      <c r="K18" s="183">
        <f t="shared" si="9"/>
        <v>72525.59999999998</v>
      </c>
      <c r="L18" s="263">
        <f t="shared" si="6"/>
        <v>0.2556945409620883</v>
      </c>
      <c r="M18" s="283">
        <f t="shared" si="4"/>
        <v>35525.59999999998</v>
      </c>
      <c r="N18" s="165" t="s">
        <v>12</v>
      </c>
      <c r="O18" s="57">
        <f>IF(ISERROR('[7]Récolte_N'!$F$9)=TRUE,"",'[7]Récolte_N'!$F$9)</f>
        <v>105500</v>
      </c>
      <c r="P18" s="57">
        <f t="shared" si="1"/>
        <v>59.431279620853076</v>
      </c>
      <c r="Q18" s="58">
        <f>IF(ISERROR('[7]Récolte_N'!$H$9)=TRUE,"",'[7]Récolte_N'!$H$9)</f>
        <v>627000</v>
      </c>
      <c r="R18" s="229">
        <f>'[36]BT'!$AI174</f>
        <v>554474.4</v>
      </c>
      <c r="S18" s="260">
        <f t="shared" si="10"/>
        <v>54070</v>
      </c>
      <c r="T18" s="265">
        <f t="shared" si="2"/>
        <v>5610</v>
      </c>
      <c r="U18" s="266">
        <f t="shared" si="2"/>
        <v>1.8656333482766172</v>
      </c>
    </row>
    <row r="19" spans="1:21" ht="13.5" customHeight="1">
      <c r="A19" s="6" t="s">
        <v>13</v>
      </c>
      <c r="B19" s="60" t="s">
        <v>14</v>
      </c>
      <c r="C19" s="57">
        <f>IF(ISERROR('[43]Récolte_N'!$F$9)=TRUE,"",'[43]Récolte_N'!$F$9)</f>
        <v>10250</v>
      </c>
      <c r="D19" s="57">
        <f t="shared" si="0"/>
        <v>36.29268292682927</v>
      </c>
      <c r="E19" s="58">
        <f>IF(ISERROR('[43]Récolte_N'!$H$9)=TRUE,"",'[43]Récolte_N'!$H$9)</f>
        <v>37200</v>
      </c>
      <c r="F19" s="181">
        <f t="shared" si="7"/>
        <v>38600</v>
      </c>
      <c r="G19" s="229">
        <f>IF(ISERROR('[43]Récolte_N'!$I$9)=TRUE,"",'[43]Récolte_N'!$I$9)</f>
        <v>30200</v>
      </c>
      <c r="H19" s="230">
        <f t="shared" si="8"/>
        <v>30518.3</v>
      </c>
      <c r="I19" s="176">
        <f t="shared" si="5"/>
        <v>-0.010429807689157022</v>
      </c>
      <c r="J19" s="177">
        <f t="shared" si="3"/>
        <v>7000</v>
      </c>
      <c r="K19" s="183">
        <f t="shared" si="9"/>
        <v>8081.700000000001</v>
      </c>
      <c r="L19" s="263">
        <f t="shared" si="6"/>
        <v>-0.13384560179170235</v>
      </c>
      <c r="M19" s="283">
        <f t="shared" si="4"/>
        <v>-318.2999999999993</v>
      </c>
      <c r="N19" s="165" t="s">
        <v>14</v>
      </c>
      <c r="O19" s="57">
        <f>IF(ISERROR('[8]Récolte_N'!$F$9)=TRUE,"",'[8]Récolte_N'!$F$9)</f>
        <v>10200</v>
      </c>
      <c r="P19" s="57">
        <f t="shared" si="1"/>
        <v>37.84313725490196</v>
      </c>
      <c r="Q19" s="58">
        <f>IF(ISERROR('[8]Récolte_N'!$H$9)=TRUE,"",'[8]Récolte_N'!$H$9)</f>
        <v>38600</v>
      </c>
      <c r="R19" s="229">
        <f>'[36]BT'!$AI175</f>
        <v>30518.3</v>
      </c>
      <c r="S19" s="260">
        <f t="shared" si="10"/>
        <v>-1400</v>
      </c>
      <c r="T19" s="265">
        <f t="shared" si="2"/>
        <v>50</v>
      </c>
      <c r="U19" s="266">
        <f t="shared" si="2"/>
        <v>-1.5504543280726892</v>
      </c>
    </row>
    <row r="20" spans="1:21" ht="13.5" customHeight="1">
      <c r="A20" s="6" t="s">
        <v>13</v>
      </c>
      <c r="B20" s="60" t="s">
        <v>27</v>
      </c>
      <c r="C20" s="57">
        <f>IF(ISERROR('[44]Récolte_N'!$F$9)=TRUE,"",'[44]Récolte_N'!$F$9)</f>
        <v>403000</v>
      </c>
      <c r="D20" s="57">
        <f>IF(OR(C20="",C20=0),"",(E20/C20)*10)</f>
        <v>87.62779156327542</v>
      </c>
      <c r="E20" s="58">
        <f>IF(ISERROR('[44]Récolte_N'!$H$9)=TRUE,"",'[44]Récolte_N'!$H$9)</f>
        <v>3531400</v>
      </c>
      <c r="F20" s="181">
        <f t="shared" si="7"/>
        <v>3343000</v>
      </c>
      <c r="G20" s="229">
        <f>IF(ISERROR('[44]Récolte_N'!$I$9)=TRUE,"",'[44]Récolte_N'!$I$9)</f>
        <v>3285000</v>
      </c>
      <c r="H20" s="230">
        <f t="shared" si="8"/>
        <v>3223051.6</v>
      </c>
      <c r="I20" s="176">
        <f t="shared" si="5"/>
        <v>0.0192204183141218</v>
      </c>
      <c r="J20" s="177">
        <f t="shared" si="3"/>
        <v>246400</v>
      </c>
      <c r="K20" s="183">
        <f t="shared" si="9"/>
        <v>119948.3999999999</v>
      </c>
      <c r="L20" s="263">
        <f t="shared" si="6"/>
        <v>1.054216646491326</v>
      </c>
      <c r="M20" s="283">
        <f t="shared" si="4"/>
        <v>61948.39999999991</v>
      </c>
      <c r="N20" s="165" t="s">
        <v>27</v>
      </c>
      <c r="O20" s="57">
        <f>IF(ISERROR('[9]Récolte_N'!$F$9)=TRUE,"",'[9]Récolte_N'!$F$9)</f>
        <v>391880</v>
      </c>
      <c r="P20" s="57">
        <f>IF(OR(O20="",O20=0),"",(Q20/O20)*10)</f>
        <v>85.30672654894354</v>
      </c>
      <c r="Q20" s="58">
        <f>IF(ISERROR('[9]Récolte_N'!$H$9)=TRUE,"",'[9]Récolte_N'!$H$9)</f>
        <v>3343000</v>
      </c>
      <c r="R20" s="229">
        <f>'[36]BT'!$AI176</f>
        <v>3223051.6</v>
      </c>
      <c r="S20" s="260">
        <f t="shared" si="10"/>
        <v>188400</v>
      </c>
      <c r="T20" s="265">
        <f t="shared" si="2"/>
        <v>11120</v>
      </c>
      <c r="U20" s="266">
        <f t="shared" si="2"/>
        <v>2.3210650143318787</v>
      </c>
    </row>
    <row r="21" spans="1:21" ht="13.5" customHeight="1">
      <c r="A21" s="6" t="s">
        <v>13</v>
      </c>
      <c r="B21" s="60" t="s">
        <v>15</v>
      </c>
      <c r="C21" s="57">
        <f>IF(ISERROR('[45]Récolte_N'!$F$9)=TRUE,"",'[45]Récolte_N'!$F$9)</f>
        <v>248000</v>
      </c>
      <c r="D21" s="57">
        <f>IF(OR(C21="",C21=0),"",(E21/C21)*10)</f>
        <v>75.80645161290323</v>
      </c>
      <c r="E21" s="58">
        <f>IF(ISERROR('[45]Récolte_N'!$H$9)=TRUE,"",'[45]Récolte_N'!$H$9)</f>
        <v>1880000</v>
      </c>
      <c r="F21" s="181">
        <f t="shared" si="7"/>
        <v>1426000</v>
      </c>
      <c r="G21" s="229">
        <f>IF(ISERROR('[45]Récolte_N'!$I$9)=TRUE,"",'[45]Récolte_N'!$I$9)</f>
        <v>1720000</v>
      </c>
      <c r="H21" s="230">
        <f t="shared" si="8"/>
        <v>1329328.3</v>
      </c>
      <c r="I21" s="176">
        <f t="shared" si="5"/>
        <v>0.2938865440538654</v>
      </c>
      <c r="J21" s="177">
        <f t="shared" si="3"/>
        <v>160000</v>
      </c>
      <c r="K21" s="183">
        <f t="shared" si="9"/>
        <v>96671.69999999995</v>
      </c>
      <c r="L21" s="263">
        <f t="shared" si="6"/>
        <v>0.6550862351649973</v>
      </c>
      <c r="M21" s="283">
        <f t="shared" si="4"/>
        <v>390671.69999999995</v>
      </c>
      <c r="N21" s="165" t="s">
        <v>15</v>
      </c>
      <c r="O21" s="57">
        <f>IF(ISERROR('[10]Récolte_N'!$F$9)=TRUE,"",'[10]Récolte_N'!$F$9)</f>
        <v>211100</v>
      </c>
      <c r="P21" s="57">
        <f>IF(OR(O21="",O21=0),"",(Q21/O21)*10)</f>
        <v>67.55092373282804</v>
      </c>
      <c r="Q21" s="58">
        <f>IF(ISERROR('[10]Récolte_N'!$H$9)=TRUE,"",'[10]Récolte_N'!$H$9)</f>
        <v>1426000</v>
      </c>
      <c r="R21" s="229">
        <f>'[36]BT'!$AI177</f>
        <v>1329328.3</v>
      </c>
      <c r="S21" s="260">
        <f t="shared" si="10"/>
        <v>454000</v>
      </c>
      <c r="T21" s="265">
        <f t="shared" si="2"/>
        <v>36900</v>
      </c>
      <c r="U21" s="266">
        <f t="shared" si="2"/>
        <v>8.255527880075192</v>
      </c>
    </row>
    <row r="22" spans="1:21" ht="13.5" customHeight="1">
      <c r="A22" s="6" t="s">
        <v>13</v>
      </c>
      <c r="B22" s="60" t="s">
        <v>29</v>
      </c>
      <c r="C22" s="57">
        <f>IF(ISERROR('[46]Récolte_N'!$F$9)=TRUE,"",'[46]Récolte_N'!$F$9)</f>
        <v>49000</v>
      </c>
      <c r="D22" s="57">
        <f>IF(OR(C22="",C22=0),"",(E22/C22)*10)</f>
        <v>82.65306122448979</v>
      </c>
      <c r="E22" s="58">
        <f>IF(ISERROR('[46]Récolte_N'!$H$9)=TRUE,"",'[46]Récolte_N'!$H$9)</f>
        <v>405000</v>
      </c>
      <c r="F22" s="181">
        <f t="shared" si="7"/>
        <v>342000</v>
      </c>
      <c r="G22" s="229">
        <f>IF(ISERROR('[46]Récolte_N'!$I$9)=TRUE,"",'[46]Récolte_N'!$I$9)</f>
        <v>385000</v>
      </c>
      <c r="H22" s="230">
        <f t="shared" si="8"/>
        <v>324699.5</v>
      </c>
      <c r="I22" s="176">
        <f t="shared" si="5"/>
        <v>0.1857117119059315</v>
      </c>
      <c r="J22" s="177">
        <f t="shared" si="3"/>
        <v>20000</v>
      </c>
      <c r="K22" s="183">
        <f t="shared" si="9"/>
        <v>17300.5</v>
      </c>
      <c r="L22" s="263">
        <f t="shared" si="6"/>
        <v>0.15603595271812964</v>
      </c>
      <c r="M22" s="283">
        <f t="shared" si="4"/>
        <v>60300.5</v>
      </c>
      <c r="N22" s="165" t="s">
        <v>29</v>
      </c>
      <c r="O22" s="57">
        <f>IF(ISERROR('[11]Récolte_N'!$F$9)=TRUE,"",'[11]Récolte_N'!$F$9)</f>
        <v>44500</v>
      </c>
      <c r="P22" s="57">
        <f>IF(OR(O22="",O22=0),"",(Q22/O22)*10)</f>
        <v>76.85393258426967</v>
      </c>
      <c r="Q22" s="58">
        <f>IF(ISERROR('[11]Récolte_N'!$H$9)=TRUE,"",'[11]Récolte_N'!$H$9)</f>
        <v>342000</v>
      </c>
      <c r="R22" s="229">
        <f>'[36]BT'!$AI178</f>
        <v>324699.5</v>
      </c>
      <c r="S22" s="260">
        <f t="shared" si="10"/>
        <v>63000</v>
      </c>
      <c r="T22" s="265">
        <f t="shared" si="2"/>
        <v>4500</v>
      </c>
      <c r="U22" s="266">
        <f t="shared" si="2"/>
        <v>5.799128640220118</v>
      </c>
    </row>
    <row r="23" spans="1:21" ht="13.5" customHeight="1">
      <c r="A23" s="6" t="s">
        <v>13</v>
      </c>
      <c r="B23" s="60" t="s">
        <v>16</v>
      </c>
      <c r="C23" s="57">
        <f>IF(ISERROR('[47]Récolte_N'!$F$9)=TRUE,"",'[47]Récolte_N'!$F$9)</f>
        <v>298620</v>
      </c>
      <c r="D23" s="57">
        <f t="shared" si="0"/>
        <v>73.14995646641216</v>
      </c>
      <c r="E23" s="58">
        <f>IF(ISERROR('[47]Récolte_N'!$H$9)=TRUE,"",'[47]Récolte_N'!$H$9)</f>
        <v>2184404</v>
      </c>
      <c r="F23" s="181">
        <f t="shared" si="7"/>
        <v>2258170.8</v>
      </c>
      <c r="G23" s="229">
        <f>IF(ISERROR('[47]Récolte_N'!$I$9)=TRUE,"",'[47]Récolte_N'!$I$9)</f>
        <v>1782000</v>
      </c>
      <c r="H23" s="230">
        <f t="shared" si="8"/>
        <v>1842089.9</v>
      </c>
      <c r="I23" s="176">
        <f t="shared" si="5"/>
        <v>-0.032620503483570484</v>
      </c>
      <c r="J23" s="177">
        <f t="shared" si="3"/>
        <v>402404</v>
      </c>
      <c r="K23" s="183">
        <f t="shared" si="9"/>
        <v>416080.8999999999</v>
      </c>
      <c r="L23" s="263">
        <f t="shared" si="6"/>
        <v>-0.03287077104476532</v>
      </c>
      <c r="M23" s="283">
        <f t="shared" si="4"/>
        <v>-60089.89999999991</v>
      </c>
      <c r="N23" s="165" t="s">
        <v>16</v>
      </c>
      <c r="O23" s="57">
        <f>IF(ISERROR('[12]Récolte_N'!$F$9)=TRUE,"",'[12]Récolte_N'!$F$9)</f>
        <v>298473</v>
      </c>
      <c r="P23" s="57">
        <f aca="true" t="shared" si="11" ref="P23:P31">IF(OR(O23="",O23=0),"",(Q23/O23)*10)</f>
        <v>75.65745645334754</v>
      </c>
      <c r="Q23" s="58">
        <f>IF(ISERROR('[12]Récolte_N'!$H$9)=TRUE,"",'[12]Récolte_N'!$H$9)</f>
        <v>2258170.8</v>
      </c>
      <c r="R23" s="229">
        <f>'[36]BT'!$AI179</f>
        <v>1842089.9</v>
      </c>
      <c r="S23" s="260">
        <f t="shared" si="10"/>
        <v>-73766.79999999981</v>
      </c>
      <c r="T23" s="265">
        <f t="shared" si="2"/>
        <v>147</v>
      </c>
      <c r="U23" s="266">
        <f t="shared" si="2"/>
        <v>-2.507499986935372</v>
      </c>
    </row>
    <row r="24" spans="1:21" ht="13.5" customHeight="1">
      <c r="A24" s="6" t="s">
        <v>13</v>
      </c>
      <c r="B24" s="60" t="s">
        <v>17</v>
      </c>
      <c r="C24" s="57">
        <f>IF(ISERROR('[48]Récolte_N'!$F$9)=TRUE,"",'[48]Récolte_N'!$F$9)</f>
        <v>406000</v>
      </c>
      <c r="D24" s="57">
        <f t="shared" si="0"/>
        <v>76.02389162561576</v>
      </c>
      <c r="E24" s="58">
        <f>IF(ISERROR('[48]Récolte_N'!$H$9)=TRUE,"",'[48]Récolte_N'!$H$9)</f>
        <v>3086570</v>
      </c>
      <c r="F24" s="181">
        <f t="shared" si="7"/>
        <v>2870285</v>
      </c>
      <c r="G24" s="229">
        <f>IF(ISERROR('[48]Récolte_N'!$I$9)=TRUE,"",'[48]Récolte_N'!$I$9)</f>
        <v>2660000</v>
      </c>
      <c r="H24" s="230">
        <f t="shared" si="8"/>
        <v>2437754.4</v>
      </c>
      <c r="I24" s="176">
        <f t="shared" si="5"/>
        <v>0.09116816689983209</v>
      </c>
      <c r="J24" s="177">
        <f t="shared" si="3"/>
        <v>426570</v>
      </c>
      <c r="K24" s="183">
        <f t="shared" si="9"/>
        <v>432530.6000000001</v>
      </c>
      <c r="L24" s="263">
        <f t="shared" si="6"/>
        <v>-0.013780759095426087</v>
      </c>
      <c r="M24" s="283">
        <f t="shared" si="4"/>
        <v>222245.6000000001</v>
      </c>
      <c r="N24" s="165" t="s">
        <v>17</v>
      </c>
      <c r="O24" s="57">
        <f>IF(ISERROR('[13]Récolte_N'!$F$9)=TRUE,"",'[13]Récolte_N'!$F$9)</f>
        <v>394690</v>
      </c>
      <c r="P24" s="57">
        <f t="shared" si="11"/>
        <v>72.72251640528009</v>
      </c>
      <c r="Q24" s="58">
        <f>IF(ISERROR('[13]Récolte_N'!$H$9)=TRUE,"",'[13]Récolte_N'!$H$9)</f>
        <v>2870285</v>
      </c>
      <c r="R24" s="229">
        <f>'[36]BT'!$AI180</f>
        <v>2437754.4</v>
      </c>
      <c r="S24" s="260">
        <f t="shared" si="10"/>
        <v>216285</v>
      </c>
      <c r="T24" s="265">
        <f t="shared" si="2"/>
        <v>11310</v>
      </c>
      <c r="U24" s="266">
        <f t="shared" si="2"/>
        <v>3.3013752203356717</v>
      </c>
    </row>
    <row r="25" spans="1:21" ht="13.5" customHeight="1">
      <c r="A25" s="6" t="s">
        <v>13</v>
      </c>
      <c r="B25" s="60" t="s">
        <v>18</v>
      </c>
      <c r="C25" s="57">
        <f>IF(ISERROR('[49]Récolte_N'!$F$9)=TRUE,"",'[49]Récolte_N'!$F$9)</f>
        <v>693500</v>
      </c>
      <c r="D25" s="57">
        <f t="shared" si="0"/>
        <v>76.9718817591925</v>
      </c>
      <c r="E25" s="58">
        <f>IF(ISERROR('[49]Récolte_N'!$H$9)=TRUE,"",'[49]Récolte_N'!$H$9)</f>
        <v>5338000</v>
      </c>
      <c r="F25" s="181">
        <f t="shared" si="7"/>
        <v>5013000</v>
      </c>
      <c r="G25" s="229">
        <f>IF(ISERROR('[49]Récolte_N'!$I$9)=TRUE,"",'[49]Récolte_N'!$I$9)</f>
        <v>5100000</v>
      </c>
      <c r="H25" s="230">
        <f t="shared" si="8"/>
        <v>4772210.8</v>
      </c>
      <c r="I25" s="176">
        <f t="shared" si="5"/>
        <v>0.06868707476207891</v>
      </c>
      <c r="J25" s="177">
        <f t="shared" si="3"/>
        <v>238000</v>
      </c>
      <c r="K25" s="183">
        <f t="shared" si="9"/>
        <v>240789.2000000002</v>
      </c>
      <c r="L25" s="263">
        <f t="shared" si="6"/>
        <v>-0.011583576007562546</v>
      </c>
      <c r="M25" s="283">
        <f t="shared" si="4"/>
        <v>327789.2000000002</v>
      </c>
      <c r="N25" s="165" t="s">
        <v>18</v>
      </c>
      <c r="O25" s="57">
        <f>IF(ISERROR('[14]Récolte_N'!$F$9)=TRUE,"",'[14]Récolte_N'!$F$9)</f>
        <v>677800</v>
      </c>
      <c r="P25" s="57">
        <f t="shared" si="11"/>
        <v>73.95987016819122</v>
      </c>
      <c r="Q25" s="58">
        <f>IF(ISERROR('[14]Récolte_N'!$H$9)=TRUE,"",'[14]Récolte_N'!$H$9)</f>
        <v>5013000</v>
      </c>
      <c r="R25" s="229">
        <f>'[36]BT'!$AI181</f>
        <v>4772210.8</v>
      </c>
      <c r="S25" s="260">
        <f t="shared" si="10"/>
        <v>325000</v>
      </c>
      <c r="T25" s="265">
        <f t="shared" si="2"/>
        <v>15700</v>
      </c>
      <c r="U25" s="266">
        <f t="shared" si="2"/>
        <v>3.012011591001283</v>
      </c>
    </row>
    <row r="26" spans="1:21" ht="13.5" customHeight="1">
      <c r="A26" s="6" t="s">
        <v>13</v>
      </c>
      <c r="B26" s="60" t="s">
        <v>19</v>
      </c>
      <c r="C26" s="57">
        <f>IF(ISERROR('[50]Récolte_N'!$F$9)=TRUE,"",'[50]Récolte_N'!$F$9)</f>
        <v>240700</v>
      </c>
      <c r="D26" s="57">
        <f t="shared" si="0"/>
        <v>88</v>
      </c>
      <c r="E26" s="58">
        <f>IF(ISERROR('[50]Récolte_N'!$H$9)=TRUE,"",'[50]Récolte_N'!$H$9)</f>
        <v>2118160</v>
      </c>
      <c r="F26" s="181">
        <f t="shared" si="7"/>
        <v>2049810</v>
      </c>
      <c r="G26" s="229">
        <f>IF(ISERROR('[50]Récolte_N'!$I$9)=TRUE,"",'[50]Récolte_N'!$I$9)</f>
        <v>1960000</v>
      </c>
      <c r="H26" s="230">
        <f t="shared" si="8"/>
        <v>1900080.6</v>
      </c>
      <c r="I26" s="176">
        <f t="shared" si="5"/>
        <v>0.03153518855989579</v>
      </c>
      <c r="J26" s="177">
        <f t="shared" si="3"/>
        <v>158160</v>
      </c>
      <c r="K26" s="183">
        <f t="shared" si="9"/>
        <v>149729.3999999999</v>
      </c>
      <c r="L26" s="263">
        <f t="shared" si="6"/>
        <v>0.056305575257765694</v>
      </c>
      <c r="M26" s="283">
        <f t="shared" si="4"/>
        <v>59919.39999999991</v>
      </c>
      <c r="N26" s="165" t="s">
        <v>19</v>
      </c>
      <c r="O26" s="57">
        <f>IF(ISERROR('[15]Récolte_N'!$F$9)=TRUE,"",'[15]Récolte_N'!$F$9)</f>
        <v>238350</v>
      </c>
      <c r="P26" s="57">
        <f t="shared" si="11"/>
        <v>86</v>
      </c>
      <c r="Q26" s="58">
        <f>IF(ISERROR('[15]Récolte_N'!$H$9)=TRUE,"",'[15]Récolte_N'!$H$9)</f>
        <v>2049810</v>
      </c>
      <c r="R26" s="229">
        <f>'[36]BT'!$AI182</f>
        <v>1900080.6</v>
      </c>
      <c r="S26" s="260">
        <f t="shared" si="10"/>
        <v>68350</v>
      </c>
      <c r="T26" s="265">
        <f t="shared" si="2"/>
        <v>2350</v>
      </c>
      <c r="U26" s="266">
        <f t="shared" si="2"/>
        <v>2</v>
      </c>
    </row>
    <row r="27" spans="1:21" ht="13.5" customHeight="1">
      <c r="A27" s="6" t="s">
        <v>13</v>
      </c>
      <c r="B27" s="60" t="s">
        <v>20</v>
      </c>
      <c r="C27" s="57">
        <f>IF(ISERROR('[51]Récolte_N'!$F$9)=TRUE,"",'[51]Récolte_N'!$F$9)</f>
        <v>409240</v>
      </c>
      <c r="D27" s="57">
        <f t="shared" si="0"/>
        <v>70.18937542762194</v>
      </c>
      <c r="E27" s="58">
        <f>IF(ISERROR('[51]Récolte_N'!$H$9)=TRUE,"",'[51]Récolte_N'!$H$9)</f>
        <v>2872430</v>
      </c>
      <c r="F27" s="181">
        <f t="shared" si="7"/>
        <v>2660462</v>
      </c>
      <c r="G27" s="229">
        <f>IF(ISERROR('[51]Récolte_N'!$I$9)=TRUE,"",'[51]Récolte_N'!$I$9)</f>
        <v>2700000</v>
      </c>
      <c r="H27" s="230">
        <f t="shared" si="8"/>
        <v>2479007.7</v>
      </c>
      <c r="I27" s="176">
        <f t="shared" si="5"/>
        <v>0.08914546735776563</v>
      </c>
      <c r="J27" s="177">
        <f t="shared" si="3"/>
        <v>172430</v>
      </c>
      <c r="K27" s="183">
        <f t="shared" si="9"/>
        <v>181454.2999999998</v>
      </c>
      <c r="L27" s="263">
        <f t="shared" si="6"/>
        <v>-0.04973318350681033</v>
      </c>
      <c r="M27" s="283">
        <f t="shared" si="4"/>
        <v>220992.2999999998</v>
      </c>
      <c r="N27" s="165" t="s">
        <v>20</v>
      </c>
      <c r="O27" s="57">
        <f>IF(ISERROR('[16]Récolte_N'!$F$9)=TRUE,"",'[16]Récolte_N'!$F$9)</f>
        <v>394940</v>
      </c>
      <c r="P27" s="57">
        <f t="shared" si="11"/>
        <v>67.36370081531372</v>
      </c>
      <c r="Q27" s="58">
        <f>IF(ISERROR('[16]Récolte_N'!$H$9)=TRUE,"",'[16]Récolte_N'!$H$9)</f>
        <v>2660462</v>
      </c>
      <c r="R27" s="229">
        <f>'[36]BT'!$AI183</f>
        <v>2479007.7</v>
      </c>
      <c r="S27" s="260">
        <f t="shared" si="10"/>
        <v>211968</v>
      </c>
      <c r="T27" s="265">
        <f t="shared" si="2"/>
        <v>14300</v>
      </c>
      <c r="U27" s="266">
        <f t="shared" si="2"/>
        <v>2.8256746123082195</v>
      </c>
    </row>
    <row r="28" spans="1:21" ht="13.5" customHeight="1">
      <c r="A28" s="6" t="s">
        <v>13</v>
      </c>
      <c r="B28" s="60" t="s">
        <v>21</v>
      </c>
      <c r="C28" s="57">
        <f>IF(ISERROR('[52]Récolte_N'!$F$9)=TRUE,"",'[52]Récolte_N'!$F$9)</f>
        <v>284600</v>
      </c>
      <c r="D28" s="57">
        <f t="shared" si="0"/>
        <v>92.1091004919185</v>
      </c>
      <c r="E28" s="58">
        <f>IF(ISERROR('[52]Récolte_N'!$H$9)=TRUE,"",'[52]Récolte_N'!$H$9)</f>
        <v>2621425.0000000005</v>
      </c>
      <c r="F28" s="181">
        <f t="shared" si="7"/>
        <v>2318447.52</v>
      </c>
      <c r="G28" s="229">
        <f>IF(ISERROR('[52]Récolte_N'!$I$9)=TRUE,"",'[52]Récolte_N'!$I$9)</f>
        <v>2600000</v>
      </c>
      <c r="H28" s="230">
        <f t="shared" si="8"/>
        <v>2334257.1</v>
      </c>
      <c r="I28" s="176">
        <f t="shared" si="5"/>
        <v>0.1138447431519003</v>
      </c>
      <c r="J28" s="177">
        <f>E28-G28</f>
        <v>21425.000000000466</v>
      </c>
      <c r="K28" s="183">
        <f t="shared" si="9"/>
        <v>-15809.580000000075</v>
      </c>
      <c r="L28" s="263">
        <f t="shared" si="6"/>
        <v>-2.3551909664899613</v>
      </c>
      <c r="M28" s="283">
        <f t="shared" si="4"/>
        <v>265742.8999999999</v>
      </c>
      <c r="N28" s="165" t="s">
        <v>21</v>
      </c>
      <c r="O28" s="57">
        <f>IF(ISERROR('[17]Récolte_N'!$F$9)=TRUE,"",'[17]Récolte_N'!$F$9)</f>
        <v>273660</v>
      </c>
      <c r="P28" s="57">
        <f t="shared" si="11"/>
        <v>84.72</v>
      </c>
      <c r="Q28" s="58">
        <f>IF(ISERROR('[17]Récolte_N'!$H$9)=TRUE,"",'[17]Récolte_N'!$H$9)</f>
        <v>2318447.52</v>
      </c>
      <c r="R28" s="229">
        <f>'[36]BT'!$AI184</f>
        <v>2334257.1</v>
      </c>
      <c r="S28" s="260">
        <f t="shared" si="10"/>
        <v>302977.48000000045</v>
      </c>
      <c r="T28" s="265">
        <f>C28-O28</f>
        <v>10940</v>
      </c>
      <c r="U28" s="266">
        <f>D28-P28</f>
        <v>7.389100491918498</v>
      </c>
    </row>
    <row r="29" spans="2:21" ht="12.75">
      <c r="B29" s="60" t="s">
        <v>30</v>
      </c>
      <c r="C29" s="57">
        <f>IF(ISERROR('[53]Récolte_N'!$F$9)=TRUE,"",'[53]Récolte_N'!$F$9)</f>
        <v>223000</v>
      </c>
      <c r="D29" s="57">
        <f t="shared" si="0"/>
        <v>81</v>
      </c>
      <c r="E29" s="58">
        <f>IF(ISERROR('[53]Récolte_N'!$H$9)=TRUE,"",'[53]Récolte_N'!$H$9)</f>
        <v>1806300</v>
      </c>
      <c r="F29" s="181">
        <f t="shared" si="7"/>
        <v>1650930</v>
      </c>
      <c r="G29" s="229">
        <f>IF(ISERROR('[53]Récolte_N'!$I$9)=TRUE,"",'[53]Récolte_N'!$I$9)</f>
        <v>1530000</v>
      </c>
      <c r="H29" s="230">
        <f t="shared" si="8"/>
        <v>1409035.8</v>
      </c>
      <c r="I29" s="176">
        <f t="shared" si="5"/>
        <v>0.08584891881384404</v>
      </c>
      <c r="J29" s="177">
        <f t="shared" si="3"/>
        <v>276300</v>
      </c>
      <c r="K29" s="183">
        <f t="shared" si="9"/>
        <v>241894.19999999995</v>
      </c>
      <c r="L29" s="263">
        <f t="shared" si="6"/>
        <v>0.14223491096520724</v>
      </c>
      <c r="M29" s="283">
        <f t="shared" si="4"/>
        <v>120964.19999999995</v>
      </c>
      <c r="N29" s="165" t="s">
        <v>30</v>
      </c>
      <c r="O29" s="57">
        <f>IF(ISERROR('[18]Récolte_N'!$F$9)=TRUE,"",'[18]Récolte_N'!$F$9)</f>
        <v>219000</v>
      </c>
      <c r="P29" s="57">
        <f t="shared" si="11"/>
        <v>75.38493150684931</v>
      </c>
      <c r="Q29" s="58">
        <f>IF(ISERROR('[18]Récolte_N'!$H$9)=TRUE,"",'[18]Récolte_N'!$H$9)</f>
        <v>1650930</v>
      </c>
      <c r="R29" s="229">
        <f>'[36]BT'!$AI185</f>
        <v>1409035.8</v>
      </c>
      <c r="S29" s="260">
        <f t="shared" si="10"/>
        <v>155370</v>
      </c>
      <c r="T29" s="265">
        <f>C29-O29</f>
        <v>4000</v>
      </c>
      <c r="U29" s="266">
        <f>D29-P29</f>
        <v>5.615068493150687</v>
      </c>
    </row>
    <row r="30" spans="2:21" ht="12.75">
      <c r="B30" s="60" t="s">
        <v>22</v>
      </c>
      <c r="C30" s="57">
        <f>IF(ISERROR('[54]Récolte_N'!$F$9)=TRUE,"",'[54]Récolte_N'!$F$9)</f>
        <v>284540</v>
      </c>
      <c r="D30" s="57">
        <f t="shared" si="0"/>
        <v>56.26917129401842</v>
      </c>
      <c r="E30" s="58">
        <f>IF(ISERROR('[54]Récolte_N'!$H$9)=TRUE,"",'[54]Récolte_N'!$H$9)</f>
        <v>1601083</v>
      </c>
      <c r="F30" s="181">
        <f t="shared" si="7"/>
        <v>1485460</v>
      </c>
      <c r="G30" s="229">
        <f>IF(ISERROR('[54]Récolte_N'!$I$9)=TRUE,"",'[54]Récolte_N'!$I$9)</f>
        <v>1450000</v>
      </c>
      <c r="H30" s="230">
        <f t="shared" si="8"/>
        <v>1274634.3</v>
      </c>
      <c r="I30" s="176">
        <f t="shared" si="5"/>
        <v>0.13758118701183553</v>
      </c>
      <c r="J30" s="177">
        <f t="shared" si="3"/>
        <v>151083</v>
      </c>
      <c r="K30" s="183">
        <f t="shared" si="9"/>
        <v>210825.69999999995</v>
      </c>
      <c r="L30" s="263">
        <f t="shared" si="6"/>
        <v>-0.2833748447176979</v>
      </c>
      <c r="M30" s="283">
        <f t="shared" si="4"/>
        <v>175365.69999999995</v>
      </c>
      <c r="N30" s="165" t="s">
        <v>22</v>
      </c>
      <c r="O30" s="57">
        <f>IF(ISERROR('[19]Récolte_N'!$F$9)=TRUE,"",'[19]Récolte_N'!$F$9)</f>
        <v>280080</v>
      </c>
      <c r="P30" s="57">
        <f t="shared" si="11"/>
        <v>53.036989431590975</v>
      </c>
      <c r="Q30" s="58">
        <f>IF(ISERROR('[19]Récolte_N'!$H$9)=TRUE,"",'[19]Récolte_N'!$H$9)</f>
        <v>1485460</v>
      </c>
      <c r="R30" s="229">
        <f>'[36]BT'!$AI186</f>
        <v>1274634.3</v>
      </c>
      <c r="S30" s="260">
        <f t="shared" si="10"/>
        <v>115623</v>
      </c>
      <c r="T30" s="265">
        <f>C30-O30</f>
        <v>4460</v>
      </c>
      <c r="U30" s="266">
        <f>D30-P30</f>
        <v>3.2321818624274457</v>
      </c>
    </row>
    <row r="31" spans="2:21" ht="12.75">
      <c r="B31" s="60" t="s">
        <v>23</v>
      </c>
      <c r="C31" s="57">
        <f>IF(ISERROR('[55]Récolte_N'!$F$9)=TRUE,"",'[55]Récolte_N'!$F$9)</f>
        <v>14500</v>
      </c>
      <c r="D31" s="57">
        <f t="shared" si="0"/>
        <v>44.47931034482758</v>
      </c>
      <c r="E31" s="58">
        <f>IF(ISERROR('[55]Récolte_N'!$H$9)=TRUE,"",'[55]Récolte_N'!$H$9)</f>
        <v>64495</v>
      </c>
      <c r="F31" s="58">
        <f>Q31</f>
        <v>81700</v>
      </c>
      <c r="G31" s="229">
        <f>IF(ISERROR('[55]Récolte_N'!$I$9)=TRUE,"",'[55]Récolte_N'!$I$9)</f>
        <v>40500</v>
      </c>
      <c r="H31" s="229">
        <f>R31</f>
        <v>51337.4</v>
      </c>
      <c r="I31" s="176">
        <f t="shared" si="5"/>
        <v>-0.21110145819616888</v>
      </c>
      <c r="J31" s="177">
        <f t="shared" si="3"/>
        <v>23995</v>
      </c>
      <c r="K31" s="178">
        <f>Q31-H31</f>
        <v>30362.6</v>
      </c>
      <c r="L31" s="263">
        <f t="shared" si="6"/>
        <v>-0.20971853530330076</v>
      </c>
      <c r="M31" s="283">
        <f t="shared" si="4"/>
        <v>-10837.400000000001</v>
      </c>
      <c r="N31" s="165" t="s">
        <v>23</v>
      </c>
      <c r="O31" s="57">
        <f>IF(ISERROR('[20]Récolte_N'!$F$9)=TRUE,"",'[20]Récolte_N'!$F$9)</f>
        <v>17400</v>
      </c>
      <c r="P31" s="57">
        <f t="shared" si="11"/>
        <v>46.95402298850575</v>
      </c>
      <c r="Q31" s="58">
        <f>IF(ISERROR('[20]Récolte_N'!$H$9)=TRUE,"",'[20]Récolte_N'!$H$9)</f>
        <v>81700</v>
      </c>
      <c r="R31" s="229">
        <f>'[36]BT'!$AI187</f>
        <v>51337.4</v>
      </c>
      <c r="S31" s="260">
        <f>E31-Q31</f>
        <v>-17205</v>
      </c>
      <c r="T31" s="265">
        <f>C31-O31</f>
        <v>-2900</v>
      </c>
      <c r="U31" s="266">
        <f>D31-P31</f>
        <v>-2.474712643678167</v>
      </c>
    </row>
    <row r="32" spans="2:21" ht="12.75">
      <c r="B32" s="40"/>
      <c r="C32" s="61"/>
      <c r="D32" s="61"/>
      <c r="E32" s="17"/>
      <c r="F32" s="184"/>
      <c r="G32" s="185"/>
      <c r="H32" s="125"/>
      <c r="I32" s="186"/>
      <c r="J32" s="187"/>
      <c r="K32" s="188"/>
      <c r="L32" s="7"/>
      <c r="M32" s="268"/>
      <c r="N32" s="165"/>
      <c r="O32" s="189"/>
      <c r="P32" s="189"/>
      <c r="Q32" s="189"/>
      <c r="R32" s="269"/>
      <c r="S32" s="79"/>
      <c r="T32" s="257"/>
      <c r="U32" s="257"/>
    </row>
    <row r="33" spans="2:21" ht="15.75" thickBot="1">
      <c r="B33" s="62" t="s">
        <v>24</v>
      </c>
      <c r="C33" s="63">
        <f>IF(SUM(C12:C31)=0,"",SUM(C12:C31))</f>
        <v>5154610</v>
      </c>
      <c r="D33" s="63">
        <f>IF(OR(C33="",C33=0),"",(E33/C33)*10)</f>
        <v>78.96359181392967</v>
      </c>
      <c r="E33" s="63">
        <f>IF(SUM(E12:E31)=0,"",SUM(E12:E31))</f>
        <v>40702652</v>
      </c>
      <c r="F33" s="190">
        <f>IF(SUM(F12:F31)=0,"",SUM(F12:F31))</f>
        <v>37483860.32</v>
      </c>
      <c r="G33" s="191">
        <f>IF(SUM(G12:G31)=0,"",SUM(G12:G31))</f>
        <v>37325200</v>
      </c>
      <c r="H33" s="192">
        <f>IF(SUM(H12:H31)=0,"",SUM(H12:H31))</f>
        <v>34415376.5</v>
      </c>
      <c r="I33" s="193">
        <f>IF(OR(G33=0,G33=""),"",(G33/H33)-1)</f>
        <v>0.08455009928483559</v>
      </c>
      <c r="J33" s="194">
        <f>SUM(J12:J31)</f>
        <v>3377452.0000000005</v>
      </c>
      <c r="K33" s="195">
        <f>SUM(K12:K31)</f>
        <v>3068483.82</v>
      </c>
      <c r="L33" s="270">
        <f>J33/K33-1</f>
        <v>0.10069082912746152</v>
      </c>
      <c r="M33" s="271">
        <f>G33-H33</f>
        <v>2909823.5</v>
      </c>
      <c r="N33" s="196" t="s">
        <v>24</v>
      </c>
      <c r="O33" s="272">
        <f>IF(SUM(O12:O31)=0,"",SUM(O12:O31))</f>
        <v>5005673</v>
      </c>
      <c r="P33" s="272">
        <f>IF(OR(O33="",O33=0),"",(Q33/O33)*10)</f>
        <v>74.88275866202207</v>
      </c>
      <c r="Q33" s="273">
        <f>IF(SUM(Q12:Q31)=0,"",SUM(Q12:Q31))</f>
        <v>37483860.32</v>
      </c>
      <c r="R33" s="274">
        <f>IF(SUM(R12:R31)=0,"",SUM(R12:R31))</f>
        <v>34415376.5</v>
      </c>
      <c r="S33" s="275">
        <f>E33-Q33</f>
        <v>3218791.6799999997</v>
      </c>
      <c r="T33" s="276">
        <f>C33-O33</f>
        <v>148937</v>
      </c>
      <c r="U33" s="277">
        <f>D33-P33</f>
        <v>4.080833151907598</v>
      </c>
    </row>
    <row r="34" spans="2:10" ht="12.75" thickTop="1">
      <c r="B34" s="64"/>
      <c r="C34" s="65"/>
      <c r="D34" s="65"/>
      <c r="E34" s="65"/>
      <c r="F34" s="65"/>
      <c r="G34" s="65"/>
      <c r="H34" s="199"/>
      <c r="I34" s="200"/>
      <c r="J34" s="201"/>
    </row>
    <row r="35" spans="2:10" ht="15">
      <c r="B35" s="67" t="s">
        <v>44</v>
      </c>
      <c r="C35" s="68">
        <f>O33</f>
        <v>5005673</v>
      </c>
      <c r="D35" s="80">
        <f>IF(OR(C35="",C35=0),"",(E35/C35)*10)</f>
        <v>74.88275866202207</v>
      </c>
      <c r="E35" s="68">
        <f>Q33</f>
        <v>37483860.32</v>
      </c>
      <c r="G35" s="68">
        <f>R33</f>
        <v>34415376.5</v>
      </c>
      <c r="H35" s="199"/>
      <c r="I35" s="200"/>
      <c r="J35" s="201"/>
    </row>
    <row r="36" spans="2:10" ht="12">
      <c r="B36" s="67" t="s">
        <v>45</v>
      </c>
      <c r="C36" s="69"/>
      <c r="D36" s="70"/>
      <c r="E36" s="69"/>
      <c r="G36" s="69"/>
      <c r="H36" s="199"/>
      <c r="I36" s="200"/>
      <c r="J36" s="201"/>
    </row>
    <row r="37" spans="2:10" ht="12">
      <c r="B37" s="67" t="s">
        <v>25</v>
      </c>
      <c r="C37" s="71">
        <f>IF(OR(C33="",C33=0),"",(C33/C35)-1)</f>
        <v>0.029753641518333263</v>
      </c>
      <c r="D37" s="71">
        <f>IF(OR(D33="",D33=0),"",(D33/D35)-1)</f>
        <v>0.05449629827776703</v>
      </c>
      <c r="E37" s="71">
        <f>IF(OR(E33="",E33=0),"",(E33/E35)-1)</f>
        <v>0.08587140311913322</v>
      </c>
      <c r="G37" s="71">
        <f>IF(OR(G33="",G33=0),"",(G33/G35)-1)</f>
        <v>0.08455009928483559</v>
      </c>
      <c r="H37" s="199"/>
      <c r="I37" s="200"/>
      <c r="J37" s="201"/>
    </row>
    <row r="38" ht="11.25" thickBot="1"/>
    <row r="39" spans="2:10" ht="12.75">
      <c r="B39" s="202" t="s">
        <v>0</v>
      </c>
      <c r="C39" s="203" t="s">
        <v>50</v>
      </c>
      <c r="D39" s="204" t="s">
        <v>50</v>
      </c>
      <c r="E39" s="205" t="s">
        <v>50</v>
      </c>
      <c r="F39" s="205" t="s">
        <v>50</v>
      </c>
      <c r="G39" s="206" t="s">
        <v>85</v>
      </c>
      <c r="H39" s="207" t="s">
        <v>86</v>
      </c>
      <c r="I39" s="7"/>
      <c r="J39" s="7"/>
    </row>
    <row r="40" spans="2:10" ht="12">
      <c r="B40" s="40"/>
      <c r="C40" s="208" t="s">
        <v>87</v>
      </c>
      <c r="D40" s="209" t="s">
        <v>87</v>
      </c>
      <c r="E40" s="210" t="s">
        <v>87</v>
      </c>
      <c r="F40" s="210" t="s">
        <v>87</v>
      </c>
      <c r="G40" s="211" t="s">
        <v>88</v>
      </c>
      <c r="H40" s="212" t="s">
        <v>89</v>
      </c>
      <c r="I40" s="7"/>
      <c r="J40" s="7"/>
    </row>
    <row r="41" spans="2:10" ht="12.75">
      <c r="B41" s="40"/>
      <c r="C41" s="213" t="s">
        <v>90</v>
      </c>
      <c r="D41" s="214" t="s">
        <v>91</v>
      </c>
      <c r="E41" s="215" t="s">
        <v>90</v>
      </c>
      <c r="F41" s="215" t="s">
        <v>91</v>
      </c>
      <c r="G41" s="211" t="s">
        <v>92</v>
      </c>
      <c r="H41" s="212" t="s">
        <v>79</v>
      </c>
      <c r="I41" s="7"/>
      <c r="J41" s="7"/>
    </row>
    <row r="42" spans="2:10" ht="12">
      <c r="B42" s="40"/>
      <c r="C42" s="216" t="s">
        <v>93</v>
      </c>
      <c r="D42" s="217" t="s">
        <v>93</v>
      </c>
      <c r="E42" s="218" t="s">
        <v>59</v>
      </c>
      <c r="F42" s="218" t="s">
        <v>59</v>
      </c>
      <c r="G42" s="219" t="s">
        <v>87</v>
      </c>
      <c r="H42" s="220"/>
      <c r="I42" s="7"/>
      <c r="J42" s="7"/>
    </row>
    <row r="43" spans="2:10" ht="12">
      <c r="B43" s="40" t="s">
        <v>8</v>
      </c>
      <c r="C43" s="145">
        <f>'[56]BT'!$AI168</f>
        <v>390503.1</v>
      </c>
      <c r="D43" s="120">
        <f>'[36]BT'!$X168</f>
        <v>273035.5</v>
      </c>
      <c r="E43" s="221">
        <f>IF(OR(G12="",G12=0),"",C43/G12)</f>
        <v>0.7119473108477666</v>
      </c>
      <c r="F43" s="135">
        <f>IF(OR(H12="",H12=0),"",D43/H12)</f>
        <v>0.6055894180687492</v>
      </c>
      <c r="G43" s="222">
        <f>IF(OR(E43="",E43=0),"",(E43-F43)*100)</f>
        <v>10.635789277901742</v>
      </c>
      <c r="H43" s="199">
        <f>IF(E12="","",(G12/E12))</f>
        <v>0.894196283012716</v>
      </c>
      <c r="I43" s="7"/>
      <c r="J43" s="7"/>
    </row>
    <row r="44" spans="2:10" ht="12">
      <c r="B44" s="40" t="s">
        <v>31</v>
      </c>
      <c r="C44" s="120">
        <f>'[56]BT'!$AI169</f>
        <v>284380.8</v>
      </c>
      <c r="D44" s="120">
        <f>'[36]BT'!$X169</f>
        <v>195692.4</v>
      </c>
      <c r="E44" s="135">
        <f>IF(OR(G13="",G13=0),"",C44/G13)</f>
        <v>0.4708291390728477</v>
      </c>
      <c r="F44" s="135">
        <f>IF(OR(H13="",H13=0),"",D44/H13)</f>
        <v>0.3162495388185124</v>
      </c>
      <c r="G44" s="222">
        <f>IF(OR(E44="",E44=0),"",(E44-F44)*100)</f>
        <v>15.457960025433525</v>
      </c>
      <c r="H44" s="199">
        <f>IF(E13="","",(G13/E13))</f>
        <v>0.7105171835757601</v>
      </c>
      <c r="I44" s="7"/>
      <c r="J44" s="7"/>
    </row>
    <row r="45" spans="2:10" ht="12">
      <c r="B45" s="40" t="s">
        <v>9</v>
      </c>
      <c r="C45" s="120">
        <f>'[56]BT'!$AI170</f>
        <v>975600.9</v>
      </c>
      <c r="D45" s="120">
        <f>'[36]BT'!$X170</f>
        <v>774643.7</v>
      </c>
      <c r="E45" s="135">
        <f aca="true" t="shared" si="12" ref="E45:F62">IF(OR(G14="",G14=0),"",C45/G14)</f>
        <v>0.4374891928251121</v>
      </c>
      <c r="F45" s="135">
        <f t="shared" si="12"/>
        <v>0.42260683736670235</v>
      </c>
      <c r="G45" s="222">
        <f aca="true" t="shared" si="13" ref="G45:G62">IF(OR(E45="",E45=0),"",(E45-F45)*100)</f>
        <v>1.4882355458409768</v>
      </c>
      <c r="H45" s="199">
        <f>IF(E14="","",(G14/E14))</f>
        <v>0.9737863696108785</v>
      </c>
      <c r="I45" s="7"/>
      <c r="J45" s="7"/>
    </row>
    <row r="46" spans="2:10" ht="12">
      <c r="B46" s="40" t="s">
        <v>28</v>
      </c>
      <c r="C46" s="120">
        <f>'[56]BT'!$AI171</f>
        <v>291579.9</v>
      </c>
      <c r="D46" s="120">
        <f>'[36]BT'!$X171</f>
        <v>220544.2</v>
      </c>
      <c r="E46" s="135">
        <f t="shared" si="12"/>
        <v>0.6942378571428572</v>
      </c>
      <c r="F46" s="135">
        <f t="shared" si="12"/>
        <v>0.5636957123494142</v>
      </c>
      <c r="G46" s="222">
        <f t="shared" si="13"/>
        <v>13.054214479344306</v>
      </c>
      <c r="H46" s="199">
        <f>IF(E15="","",(G15/E15))</f>
        <v>0.9218612818261633</v>
      </c>
      <c r="I46" s="7"/>
      <c r="J46" s="7"/>
    </row>
    <row r="47" spans="2:10" ht="12">
      <c r="B47" s="40" t="s">
        <v>10</v>
      </c>
      <c r="C47" s="120">
        <f>'[56]BT'!$AI172</f>
        <v>48626.8</v>
      </c>
      <c r="D47" s="120">
        <f>'[36]BT'!$X172</f>
        <v>127323.1</v>
      </c>
      <c r="E47" s="135">
        <f t="shared" si="12"/>
        <v>0.017366714285714287</v>
      </c>
      <c r="F47" s="135">
        <f t="shared" si="12"/>
        <v>0.050948783953524576</v>
      </c>
      <c r="G47" s="222">
        <f t="shared" si="13"/>
        <v>-3.3582069667810286</v>
      </c>
      <c r="H47" s="199">
        <f aca="true" t="shared" si="14" ref="H47:H62">IF(E16="","",(G16/E16))</f>
        <v>0.9364548494983278</v>
      </c>
      <c r="I47" s="7"/>
      <c r="J47" s="7"/>
    </row>
    <row r="48" spans="2:10" ht="12">
      <c r="B48" s="40" t="s">
        <v>11</v>
      </c>
      <c r="C48" s="120">
        <f>'[56]BT'!$AI173</f>
        <v>1425928</v>
      </c>
      <c r="D48" s="120">
        <f>'[36]BT'!$X173</f>
        <v>1531593.6</v>
      </c>
      <c r="E48" s="135">
        <f t="shared" si="12"/>
        <v>0.29160081799591003</v>
      </c>
      <c r="F48" s="135">
        <f t="shared" si="12"/>
        <v>0.3286719913640194</v>
      </c>
      <c r="G48" s="222">
        <f t="shared" si="13"/>
        <v>-3.707117336810939</v>
      </c>
      <c r="H48" s="199">
        <f t="shared" si="14"/>
        <v>0.9268385140257771</v>
      </c>
      <c r="I48" s="7"/>
      <c r="J48" s="7"/>
    </row>
    <row r="49" spans="2:10" ht="12">
      <c r="B49" s="40" t="s">
        <v>12</v>
      </c>
      <c r="C49" s="120">
        <f>'[56]BT'!$AI174</f>
        <v>461101.6</v>
      </c>
      <c r="D49" s="120">
        <f>'[36]BT'!$X174</f>
        <v>406691.9</v>
      </c>
      <c r="E49" s="135">
        <f t="shared" si="12"/>
        <v>0.7815281355932203</v>
      </c>
      <c r="F49" s="135">
        <f t="shared" si="12"/>
        <v>0.7334728167792778</v>
      </c>
      <c r="G49" s="222">
        <f t="shared" si="13"/>
        <v>4.805531881394254</v>
      </c>
      <c r="H49" s="199">
        <f t="shared" si="14"/>
        <v>0.8662839355719676</v>
      </c>
      <c r="I49" s="7"/>
      <c r="J49" s="7"/>
    </row>
    <row r="50" spans="2:10" ht="12">
      <c r="B50" s="40" t="s">
        <v>14</v>
      </c>
      <c r="C50" s="120">
        <f>'[56]BT'!$AI175</f>
        <v>26569.9</v>
      </c>
      <c r="D50" s="120">
        <f>'[36]BT'!$X175</f>
        <v>21399.7</v>
      </c>
      <c r="E50" s="135">
        <f t="shared" si="12"/>
        <v>0.8797980132450332</v>
      </c>
      <c r="F50" s="135">
        <f t="shared" si="12"/>
        <v>0.7012087829269652</v>
      </c>
      <c r="G50" s="222">
        <f t="shared" si="13"/>
        <v>17.858923031806796</v>
      </c>
      <c r="H50" s="199">
        <f t="shared" si="14"/>
        <v>0.8118279569892473</v>
      </c>
      <c r="I50" s="7"/>
      <c r="J50" s="7"/>
    </row>
    <row r="51" spans="2:10" ht="12">
      <c r="B51" s="40" t="s">
        <v>27</v>
      </c>
      <c r="C51" s="120">
        <f>'[56]BT'!$AI176</f>
        <v>1968734.3</v>
      </c>
      <c r="D51" s="120">
        <f>'[36]BT'!$X176</f>
        <v>1870613.1</v>
      </c>
      <c r="E51" s="135">
        <f t="shared" si="12"/>
        <v>0.5993102891933029</v>
      </c>
      <c r="F51" s="135">
        <f t="shared" si="12"/>
        <v>0.5803857127202059</v>
      </c>
      <c r="G51" s="222">
        <f t="shared" si="13"/>
        <v>1.8924576473096977</v>
      </c>
      <c r="H51" s="199">
        <f t="shared" si="14"/>
        <v>0.9302259727020445</v>
      </c>
      <c r="I51" s="7"/>
      <c r="J51" s="7"/>
    </row>
    <row r="52" spans="2:10" ht="12">
      <c r="B52" s="40" t="s">
        <v>15</v>
      </c>
      <c r="C52" s="120">
        <f>'[56]BT'!$AI177</f>
        <v>733652.3</v>
      </c>
      <c r="D52" s="120">
        <f>'[36]BT'!$X177</f>
        <v>536793.1</v>
      </c>
      <c r="E52" s="135">
        <f t="shared" si="12"/>
        <v>0.42654203488372094</v>
      </c>
      <c r="F52" s="135">
        <f t="shared" si="12"/>
        <v>0.40380777269241913</v>
      </c>
      <c r="G52" s="222">
        <f t="shared" si="13"/>
        <v>2.2734262191301813</v>
      </c>
      <c r="H52" s="199">
        <f t="shared" si="14"/>
        <v>0.9148936170212766</v>
      </c>
      <c r="I52" s="7"/>
      <c r="J52" s="7"/>
    </row>
    <row r="53" spans="2:10" ht="12">
      <c r="B53" s="40" t="s">
        <v>29</v>
      </c>
      <c r="C53" s="120">
        <f>'[56]BT'!$AI178</f>
        <v>270659.2</v>
      </c>
      <c r="D53" s="120">
        <f>'[36]BT'!$X178</f>
        <v>224266.1</v>
      </c>
      <c r="E53" s="135">
        <f t="shared" si="12"/>
        <v>0.7030109090909091</v>
      </c>
      <c r="F53" s="135">
        <f t="shared" si="12"/>
        <v>0.6906881593596541</v>
      </c>
      <c r="G53" s="222">
        <f t="shared" si="13"/>
        <v>1.2322749731255023</v>
      </c>
      <c r="H53" s="199">
        <f t="shared" si="14"/>
        <v>0.9506172839506173</v>
      </c>
      <c r="I53" s="7"/>
      <c r="J53" s="7"/>
    </row>
    <row r="54" spans="2:10" ht="12">
      <c r="B54" s="40" t="s">
        <v>16</v>
      </c>
      <c r="C54" s="120">
        <f>'[56]BT'!$AI179</f>
        <v>345624</v>
      </c>
      <c r="D54" s="120">
        <f>'[36]BT'!$X179</f>
        <v>718970.6</v>
      </c>
      <c r="E54" s="135">
        <f t="shared" si="12"/>
        <v>0.19395286195286196</v>
      </c>
      <c r="F54" s="135">
        <f t="shared" si="12"/>
        <v>0.39030158082946986</v>
      </c>
      <c r="G54" s="222">
        <f t="shared" si="13"/>
        <v>-19.63487188766079</v>
      </c>
      <c r="H54" s="199">
        <f t="shared" si="14"/>
        <v>0.8157831609903663</v>
      </c>
      <c r="I54" s="7"/>
      <c r="J54" s="7"/>
    </row>
    <row r="55" spans="2:10" ht="12">
      <c r="B55" s="40" t="s">
        <v>17</v>
      </c>
      <c r="C55" s="120">
        <f>'[56]BT'!$AI180</f>
        <v>1353614.5</v>
      </c>
      <c r="D55" s="120">
        <f>'[36]BT'!$X180</f>
        <v>1151917.3</v>
      </c>
      <c r="E55" s="135">
        <f t="shared" si="12"/>
        <v>0.5088776315789474</v>
      </c>
      <c r="F55" s="135">
        <f t="shared" si="12"/>
        <v>0.4725321385944376</v>
      </c>
      <c r="G55" s="222">
        <f t="shared" si="13"/>
        <v>3.6345492984509784</v>
      </c>
      <c r="H55" s="199">
        <f t="shared" si="14"/>
        <v>0.8617980476710394</v>
      </c>
      <c r="I55" s="7"/>
      <c r="J55" s="7"/>
    </row>
    <row r="56" spans="2:10" ht="12">
      <c r="B56" s="40" t="s">
        <v>18</v>
      </c>
      <c r="C56" s="120">
        <f>'[56]BT'!$AI181</f>
        <v>1499222.1</v>
      </c>
      <c r="D56" s="120">
        <f>'[36]BT'!$X181</f>
        <v>1072885.8</v>
      </c>
      <c r="E56" s="135">
        <f t="shared" si="12"/>
        <v>0.29396511764705885</v>
      </c>
      <c r="F56" s="135">
        <f t="shared" si="12"/>
        <v>0.22481944846191623</v>
      </c>
      <c r="G56" s="222">
        <f t="shared" si="13"/>
        <v>6.914566918514262</v>
      </c>
      <c r="H56" s="199">
        <f t="shared" si="14"/>
        <v>0.9554140127388535</v>
      </c>
      <c r="I56" s="7"/>
      <c r="J56" s="7"/>
    </row>
    <row r="57" spans="2:10" ht="12">
      <c r="B57" s="40" t="s">
        <v>19</v>
      </c>
      <c r="C57" s="120">
        <f>'[56]BT'!$AI182</f>
        <v>698747.2</v>
      </c>
      <c r="D57" s="120">
        <f>'[36]BT'!$X182</f>
        <v>568931.1</v>
      </c>
      <c r="E57" s="135">
        <f t="shared" si="12"/>
        <v>0.3565036734693877</v>
      </c>
      <c r="F57" s="135">
        <f t="shared" si="12"/>
        <v>0.29942471914086166</v>
      </c>
      <c r="G57" s="222">
        <f t="shared" si="13"/>
        <v>5.707895432852606</v>
      </c>
      <c r="H57" s="199">
        <f t="shared" si="14"/>
        <v>0.9253314197227782</v>
      </c>
      <c r="I57" s="7"/>
      <c r="J57" s="7"/>
    </row>
    <row r="58" spans="2:10" ht="12">
      <c r="B58" s="40" t="s">
        <v>20</v>
      </c>
      <c r="C58" s="120">
        <f>'[56]BT'!$AI183</f>
        <v>1820085.7</v>
      </c>
      <c r="D58" s="120">
        <f>'[36]BT'!$X183</f>
        <v>1568563.8</v>
      </c>
      <c r="E58" s="135">
        <f t="shared" si="12"/>
        <v>0.6741058148148148</v>
      </c>
      <c r="F58" s="135">
        <f t="shared" si="12"/>
        <v>0.6327385751968418</v>
      </c>
      <c r="G58" s="222">
        <f t="shared" si="13"/>
        <v>4.136723961797295</v>
      </c>
      <c r="H58" s="199">
        <f t="shared" si="14"/>
        <v>0.9399706868400622</v>
      </c>
      <c r="I58" s="7"/>
      <c r="J58" s="7"/>
    </row>
    <row r="59" spans="2:10" ht="12">
      <c r="B59" s="40" t="s">
        <v>21</v>
      </c>
      <c r="C59" s="120">
        <f>'[56]BT'!$AI184</f>
        <v>147866.1</v>
      </c>
      <c r="D59" s="120">
        <f>'[36]BT'!$X184</f>
        <v>163861.7</v>
      </c>
      <c r="E59" s="135">
        <f t="shared" si="12"/>
        <v>0.05687157692307693</v>
      </c>
      <c r="F59" s="135">
        <f t="shared" si="12"/>
        <v>0.07019865121112838</v>
      </c>
      <c r="G59" s="222">
        <f t="shared" si="13"/>
        <v>-1.3327074288051453</v>
      </c>
      <c r="H59" s="199">
        <f>IF(E28="","",(G28/E28))</f>
        <v>0.9918269643419131</v>
      </c>
      <c r="I59" s="7"/>
      <c r="J59" s="7"/>
    </row>
    <row r="60" spans="2:10" ht="12">
      <c r="B60" s="40" t="s">
        <v>30</v>
      </c>
      <c r="C60" s="120">
        <f>'[56]BT'!$AI185</f>
        <v>115075.8</v>
      </c>
      <c r="D60" s="120">
        <f>'[36]BT'!$X185</f>
        <v>177480</v>
      </c>
      <c r="E60" s="135">
        <f t="shared" si="12"/>
        <v>0.0752129411764706</v>
      </c>
      <c r="F60" s="135">
        <f t="shared" si="12"/>
        <v>0.12595847458240592</v>
      </c>
      <c r="G60" s="222">
        <f t="shared" si="13"/>
        <v>-5.074553340593532</v>
      </c>
      <c r="H60" s="199">
        <f>IF(E29="","",(G29/E29))</f>
        <v>0.8470353761833582</v>
      </c>
      <c r="I60" s="7"/>
      <c r="J60" s="7"/>
    </row>
    <row r="61" spans="2:10" ht="12">
      <c r="B61" s="40" t="s">
        <v>22</v>
      </c>
      <c r="C61" s="120">
        <f>'[56]BT'!$AI186</f>
        <v>713254.7</v>
      </c>
      <c r="D61" s="120">
        <f>'[36]BT'!$X186</f>
        <v>551730.8</v>
      </c>
      <c r="E61" s="135">
        <f t="shared" si="12"/>
        <v>0.4918997931034482</v>
      </c>
      <c r="F61" s="135">
        <f>IF(OR(H30="",H30=0),"",D61/H30)</f>
        <v>0.4328541919827515</v>
      </c>
      <c r="G61" s="222">
        <f t="shared" si="13"/>
        <v>5.904560112069674</v>
      </c>
      <c r="H61" s="199">
        <f t="shared" si="14"/>
        <v>0.9056369969576843</v>
      </c>
      <c r="I61" s="7"/>
      <c r="J61" s="7"/>
    </row>
    <row r="62" spans="2:10" ht="12">
      <c r="B62" s="40" t="s">
        <v>23</v>
      </c>
      <c r="C62" s="120">
        <f>'[56]BT'!$AI187</f>
        <v>24166.4</v>
      </c>
      <c r="D62" s="120">
        <f>'[36]BT'!$X187</f>
        <v>26244.9</v>
      </c>
      <c r="E62" s="135">
        <f t="shared" si="12"/>
        <v>0.5967012345679013</v>
      </c>
      <c r="F62" s="135">
        <f t="shared" si="12"/>
        <v>0.5112237861675893</v>
      </c>
      <c r="G62" s="222">
        <f t="shared" si="13"/>
        <v>8.547744840031191</v>
      </c>
      <c r="H62" s="199">
        <f t="shared" si="14"/>
        <v>0.6279556554771688</v>
      </c>
      <c r="I62" s="7"/>
      <c r="J62" s="7"/>
    </row>
    <row r="63" spans="2:9" ht="13.5">
      <c r="B63" s="40"/>
      <c r="C63" s="240" t="s">
        <v>94</v>
      </c>
      <c r="D63" s="210" t="s">
        <v>94</v>
      </c>
      <c r="E63" s="240" t="s">
        <v>94</v>
      </c>
      <c r="F63" s="210" t="s">
        <v>94</v>
      </c>
      <c r="G63" s="211" t="s">
        <v>88</v>
      </c>
      <c r="H63" s="241" t="s">
        <v>95</v>
      </c>
      <c r="I63" s="278" t="s">
        <v>95</v>
      </c>
    </row>
    <row r="64" spans="2:9" ht="13.5">
      <c r="B64" s="40"/>
      <c r="C64" s="213" t="s">
        <v>90</v>
      </c>
      <c r="D64" s="284" t="s">
        <v>90</v>
      </c>
      <c r="E64" s="243" t="s">
        <v>91</v>
      </c>
      <c r="F64" s="215" t="s">
        <v>91</v>
      </c>
      <c r="G64" s="211"/>
      <c r="H64" s="241" t="s">
        <v>79</v>
      </c>
      <c r="I64" s="278" t="s">
        <v>79</v>
      </c>
    </row>
    <row r="65" spans="2:9" ht="12">
      <c r="B65" s="40"/>
      <c r="C65" s="216" t="s">
        <v>93</v>
      </c>
      <c r="D65" s="218" t="s">
        <v>59</v>
      </c>
      <c r="E65" s="217" t="s">
        <v>93</v>
      </c>
      <c r="F65" s="218" t="s">
        <v>59</v>
      </c>
      <c r="G65" s="219"/>
      <c r="H65" s="220"/>
      <c r="I65" s="279"/>
    </row>
    <row r="66" spans="2:9" ht="12">
      <c r="B66" s="40" t="s">
        <v>8</v>
      </c>
      <c r="C66" s="244">
        <v>103775</v>
      </c>
      <c r="D66" s="245">
        <f>IF(OR(G12="",G12=0),"",C66/G12)</f>
        <v>0.18919781221513218</v>
      </c>
      <c r="E66" s="244">
        <v>118862.5</v>
      </c>
      <c r="F66" s="245">
        <f>IF(OR(H12="",H12=0),"",E66/H12)</f>
        <v>0.26363557927521036</v>
      </c>
      <c r="G66" s="222">
        <f aca="true" t="shared" si="15" ref="G66:G85">IF(OR(D66="",D66=0),"",(D66-F66)*100)</f>
        <v>-7.443776706007818</v>
      </c>
      <c r="H66" s="246">
        <f>IF(G12="","",(C43+C66)/G12)</f>
        <v>0.9011451230628987</v>
      </c>
      <c r="I66" s="280">
        <f>IF(H12="","",(D43+E66)/H12)</f>
        <v>0.8692249973439596</v>
      </c>
    </row>
    <row r="67" spans="2:9" ht="12">
      <c r="B67" s="40" t="s">
        <v>31</v>
      </c>
      <c r="C67" s="244">
        <v>94799.2</v>
      </c>
      <c r="D67" s="136">
        <f>IF(OR(G13="",G13=0),"",C67/G13)</f>
        <v>0.1569523178807947</v>
      </c>
      <c r="E67" s="244">
        <v>89689.5</v>
      </c>
      <c r="F67" s="136">
        <f>IF(OR(H13="",H13=0),"",E67/H13)</f>
        <v>0.1449430995371459</v>
      </c>
      <c r="G67" s="222">
        <f t="shared" si="15"/>
        <v>1.200921834364879</v>
      </c>
      <c r="H67" s="246">
        <f>IF(G13="","",(C44+C67)/G13)</f>
        <v>0.6277814569536424</v>
      </c>
      <c r="I67" s="280">
        <f>IF(H13="","",(D44+E67)/H13)</f>
        <v>0.4611926383556584</v>
      </c>
    </row>
    <row r="68" spans="2:9" ht="12">
      <c r="B68" s="40" t="s">
        <v>9</v>
      </c>
      <c r="C68" s="244">
        <v>284604.3</v>
      </c>
      <c r="D68" s="136">
        <f>IF(OR(G14="",G14=0),"",C68/G14)</f>
        <v>0.1276252466367713</v>
      </c>
      <c r="E68" s="244">
        <v>235354</v>
      </c>
      <c r="F68" s="136">
        <f>IF(OR(H14="",H14=0),"",E68/H14)</f>
        <v>0.12839736462273285</v>
      </c>
      <c r="G68" s="222">
        <f t="shared" si="15"/>
        <v>-0.07721179859615512</v>
      </c>
      <c r="H68" s="246">
        <f>IF(G14="","",(C45+C68)/G14)</f>
        <v>0.5651144394618833</v>
      </c>
      <c r="I68" s="285">
        <f>IF(H14="","",(D45+E68)/H14)</f>
        <v>0.5510042019894352</v>
      </c>
    </row>
    <row r="69" spans="2:9" ht="12">
      <c r="B69" s="40" t="s">
        <v>28</v>
      </c>
      <c r="C69" s="244">
        <v>68316.7</v>
      </c>
      <c r="D69" s="136">
        <f>IF(OR(G15="",G15=0),"",C69/G15)</f>
        <v>0.1626588095238095</v>
      </c>
      <c r="E69" s="244">
        <v>71392.6</v>
      </c>
      <c r="F69" s="136">
        <f>IF(OR(H15="",H15=0),"",E69/H15)</f>
        <v>0.18247454484623393</v>
      </c>
      <c r="G69" s="222">
        <f t="shared" si="15"/>
        <v>-1.9815735322424421</v>
      </c>
      <c r="H69" s="246">
        <f>IF(G15="","",(C46+C69)/G15)</f>
        <v>0.8568966666666668</v>
      </c>
      <c r="I69" s="285">
        <f>IF(H15="","",(D46+E69)/H15)</f>
        <v>0.7461702571956481</v>
      </c>
    </row>
    <row r="70" spans="2:9" ht="12">
      <c r="B70" s="40" t="s">
        <v>10</v>
      </c>
      <c r="C70" s="244">
        <v>131488.6</v>
      </c>
      <c r="D70" s="136">
        <f>IF(OR(G16="",G16=0),"",C70/G16)</f>
        <v>0.046960214285714286</v>
      </c>
      <c r="E70" s="244">
        <v>693567</v>
      </c>
      <c r="F70" s="136">
        <f>IF(OR(H16="",H16=0),"",E70/H16)</f>
        <v>0.27753326175921084</v>
      </c>
      <c r="G70" s="222">
        <f t="shared" si="15"/>
        <v>-23.057304747349654</v>
      </c>
      <c r="H70" s="246">
        <f>IF(G16="","",(C47+C70)/G16)</f>
        <v>0.06432692857142858</v>
      </c>
      <c r="I70" s="285">
        <f>IF(H16="","",(D47+E70)/H16)</f>
        <v>0.32848204571273537</v>
      </c>
    </row>
    <row r="71" spans="2:9" ht="12">
      <c r="B71" s="40" t="s">
        <v>11</v>
      </c>
      <c r="C71" s="244">
        <v>341568.6</v>
      </c>
      <c r="D71" s="136">
        <f>IF(OR(G17="",G17=0),"",C71/G17)</f>
        <v>0.06985042944785276</v>
      </c>
      <c r="E71" s="244">
        <v>719401.6</v>
      </c>
      <c r="F71" s="136">
        <f>IF(OR(H17="",H17=0),"",E71/H17)</f>
        <v>0.15437982795335636</v>
      </c>
      <c r="G71" s="222">
        <f t="shared" si="15"/>
        <v>-8.45293985055036</v>
      </c>
      <c r="H71" s="246">
        <f>IF(G17="","",(C48+C71)/G17)</f>
        <v>0.3614512474437628</v>
      </c>
      <c r="I71" s="285">
        <f>IF(H17="","",(D48+E71)/H17)</f>
        <v>0.4830518193173758</v>
      </c>
    </row>
    <row r="72" spans="2:9" ht="12">
      <c r="B72" s="40" t="s">
        <v>12</v>
      </c>
      <c r="C72" s="244">
        <v>90577.5</v>
      </c>
      <c r="D72" s="136">
        <f>IF(OR(G18="",G18=0),"",C72/G18)</f>
        <v>0.15352118644067797</v>
      </c>
      <c r="E72" s="244">
        <v>60923.6</v>
      </c>
      <c r="F72" s="136">
        <f>IF(OR(H18="",H18=0),"",E72/H18)</f>
        <v>0.1098763080856393</v>
      </c>
      <c r="G72" s="222">
        <f t="shared" si="15"/>
        <v>4.364487835503867</v>
      </c>
      <c r="H72" s="246">
        <f>IF(G18="","",(C49+C72)/G18)</f>
        <v>0.9350493220338982</v>
      </c>
      <c r="I72" s="285">
        <f>IF(H18="","",(D49+E72)/H18)</f>
        <v>0.8433491248649171</v>
      </c>
    </row>
    <row r="73" spans="2:9" ht="12">
      <c r="B73" s="40" t="s">
        <v>14</v>
      </c>
      <c r="C73" s="244">
        <v>548.6</v>
      </c>
      <c r="D73" s="136">
        <f>IF(OR(G19="",G19=0),"",C73/G19)</f>
        <v>0.018165562913907286</v>
      </c>
      <c r="E73" s="244">
        <v>1411.2</v>
      </c>
      <c r="F73" s="136">
        <f>IF(OR(H19="",H19=0),"",E73/H19)</f>
        <v>0.04624110779433979</v>
      </c>
      <c r="G73" s="222">
        <f t="shared" si="15"/>
        <v>-2.8075544880432504</v>
      </c>
      <c r="H73" s="246">
        <f>IF(G19="","",(C50+C73)/G19)</f>
        <v>0.8979635761589404</v>
      </c>
      <c r="I73" s="285">
        <f>IF(H19="","",(D50+E73)/H19)</f>
        <v>0.747449890721305</v>
      </c>
    </row>
    <row r="74" spans="2:9" ht="12">
      <c r="B74" s="40" t="s">
        <v>27</v>
      </c>
      <c r="C74" s="244">
        <v>226855.7</v>
      </c>
      <c r="D74" s="136">
        <f>IF(OR(G20="",G20=0),"",C74/G20)</f>
        <v>0.06905805175038052</v>
      </c>
      <c r="E74" s="244">
        <v>170037.4</v>
      </c>
      <c r="F74" s="136">
        <f>IF(OR(H20="",H20=0),"",E74/H20)</f>
        <v>0.052756648388750584</v>
      </c>
      <c r="G74" s="222">
        <f t="shared" si="15"/>
        <v>1.6301403361629934</v>
      </c>
      <c r="H74" s="246">
        <f>IF(G20="","",(C51+C74)/G20)</f>
        <v>0.6683683409436834</v>
      </c>
      <c r="I74" s="285">
        <f>IF(H20="","",(D51+E74)/H20)</f>
        <v>0.6331423611089565</v>
      </c>
    </row>
    <row r="75" spans="2:9" ht="12">
      <c r="B75" s="40" t="s">
        <v>15</v>
      </c>
      <c r="C75" s="244">
        <v>58497.4</v>
      </c>
      <c r="D75" s="136">
        <f>IF(OR(G21="",G21=0),"",C75/G21)</f>
        <v>0.03401011627906977</v>
      </c>
      <c r="E75" s="244">
        <v>43731.6</v>
      </c>
      <c r="F75" s="136">
        <f>IF(OR(H21="",H21=0),"",E75/H21)</f>
        <v>0.03289751673834071</v>
      </c>
      <c r="G75" s="222">
        <f t="shared" si="15"/>
        <v>0.11125995407290576</v>
      </c>
      <c r="H75" s="246">
        <f>IF(G21="","",(C52+C75)/G21)</f>
        <v>0.46055215116279075</v>
      </c>
      <c r="I75" s="285">
        <f>IF(H21="","",(D52+E75)/H21)</f>
        <v>0.4367052894307598</v>
      </c>
    </row>
    <row r="76" spans="2:9" ht="12">
      <c r="B76" s="40" t="s">
        <v>29</v>
      </c>
      <c r="C76" s="244">
        <v>81344.6</v>
      </c>
      <c r="D76" s="136">
        <f>IF(OR(G22="",G22=0),"",C76/G22)</f>
        <v>0.21128467532467535</v>
      </c>
      <c r="E76" s="244">
        <v>71996</v>
      </c>
      <c r="F76" s="136">
        <f>IF(OR(H22="",H22=0),"",E76/H22)</f>
        <v>0.22173116989708946</v>
      </c>
      <c r="G76" s="222">
        <f t="shared" si="15"/>
        <v>-1.0446494572414116</v>
      </c>
      <c r="H76" s="246">
        <f>IF(G22="","",(C53+C76)/G22)</f>
        <v>0.9142955844155846</v>
      </c>
      <c r="I76" s="285">
        <f>IF(H22="","",(D53+E76)/H22)</f>
        <v>0.9124193292567435</v>
      </c>
    </row>
    <row r="77" spans="2:9" ht="12">
      <c r="B77" s="40" t="s">
        <v>16</v>
      </c>
      <c r="C77" s="244">
        <v>55583.5</v>
      </c>
      <c r="D77" s="136">
        <f>IF(OR(G23="",G23=0),"",C77/G23)</f>
        <v>0.031191638608305275</v>
      </c>
      <c r="E77" s="244">
        <v>95255.1</v>
      </c>
      <c r="F77" s="136">
        <f>IF(OR(H23="",H23=0),"",E77/H23)</f>
        <v>0.051710342692829495</v>
      </c>
      <c r="G77" s="222">
        <f t="shared" si="15"/>
        <v>-2.051870408452422</v>
      </c>
      <c r="H77" s="246">
        <f>IF(G23="","",(C54+C77)/G23)</f>
        <v>0.22514450056116722</v>
      </c>
      <c r="I77" s="285">
        <f>IF(H23="","",(D54+E77)/H23)</f>
        <v>0.4420119235222993</v>
      </c>
    </row>
    <row r="78" spans="2:9" ht="12">
      <c r="B78" s="40" t="s">
        <v>17</v>
      </c>
      <c r="C78" s="244">
        <v>605997.6</v>
      </c>
      <c r="D78" s="136">
        <f>IF(OR(G24="",G24=0),"",C78/G24)</f>
        <v>0.22781864661654133</v>
      </c>
      <c r="E78" s="244">
        <v>559482.7</v>
      </c>
      <c r="F78" s="136">
        <f>IF(OR(H24="",H24=0),"",E78/H24)</f>
        <v>0.2295074105906649</v>
      </c>
      <c r="G78" s="222">
        <f t="shared" si="15"/>
        <v>-0.16887639741235694</v>
      </c>
      <c r="H78" s="246">
        <f>IF(G24="","",(C55+C78)/G24)</f>
        <v>0.7366962781954888</v>
      </c>
      <c r="I78" s="285">
        <f>IF(H24="","",(D55+E78)/H24)</f>
        <v>0.7020395491851025</v>
      </c>
    </row>
    <row r="79" spans="2:9" ht="12">
      <c r="B79" s="40" t="s">
        <v>18</v>
      </c>
      <c r="C79" s="244">
        <v>1396600.9</v>
      </c>
      <c r="D79" s="136">
        <f>IF(OR(G25="",G25=0),"",C79/G25)</f>
        <v>0.2738433137254902</v>
      </c>
      <c r="E79" s="244">
        <v>1161803.1</v>
      </c>
      <c r="F79" s="136">
        <f>IF(OR(H25="",H25=0),"",E79/H25)</f>
        <v>0.24345175615461082</v>
      </c>
      <c r="G79" s="222">
        <f t="shared" si="15"/>
        <v>3.0391557570879386</v>
      </c>
      <c r="H79" s="246">
        <f>IF(G25="","",(C56+C79)/G25)</f>
        <v>0.567808431372549</v>
      </c>
      <c r="I79" s="285">
        <f>IF(H25="","",(D56+E79)/H25)</f>
        <v>0.4682712046165271</v>
      </c>
    </row>
    <row r="80" spans="2:9" ht="12">
      <c r="B80" s="40" t="s">
        <v>19</v>
      </c>
      <c r="C80" s="244">
        <v>328137.8</v>
      </c>
      <c r="D80" s="136">
        <f>IF(OR(G26="",G26=0),"",C80/G26)</f>
        <v>0.16741724489795917</v>
      </c>
      <c r="E80" s="244">
        <v>285978</v>
      </c>
      <c r="F80" s="136">
        <f>IF(OR(H26="",H26=0),"",E80/H26)</f>
        <v>0.15050835211937852</v>
      </c>
      <c r="G80" s="222">
        <f t="shared" si="15"/>
        <v>1.6908892778580653</v>
      </c>
      <c r="H80" s="246">
        <f>IF(G26="","",(C57+C80)/G26)</f>
        <v>0.5239209183673469</v>
      </c>
      <c r="I80" s="285">
        <f>IF(H26="","",(D57+E80)/H26)</f>
        <v>0.4499330712602402</v>
      </c>
    </row>
    <row r="81" spans="2:9" ht="12">
      <c r="B81" s="40" t="s">
        <v>20</v>
      </c>
      <c r="C81" s="244">
        <v>563978.9</v>
      </c>
      <c r="D81" s="136">
        <f>IF(OR(G27="",G27=0),"",C81/G27)</f>
        <v>0.20888107407407408</v>
      </c>
      <c r="E81" s="244">
        <v>581204.5</v>
      </c>
      <c r="F81" s="136">
        <f>IF(OR(H27="",H27=0),"",E81/H27)</f>
        <v>0.23445046177145798</v>
      </c>
      <c r="G81" s="222">
        <f t="shared" si="15"/>
        <v>-2.55693876973839</v>
      </c>
      <c r="H81" s="246">
        <f>IF(G27="","",(C58+C81)/G27)</f>
        <v>0.8829868888888889</v>
      </c>
      <c r="I81" s="285">
        <f>IF(H27="","",(D58+E81)/H27)</f>
        <v>0.8671890369682997</v>
      </c>
    </row>
    <row r="82" spans="2:9" ht="12">
      <c r="B82" s="40" t="s">
        <v>21</v>
      </c>
      <c r="C82" s="244">
        <v>410207.9</v>
      </c>
      <c r="D82" s="136">
        <f>IF(OR(G28="",G28=0),"",C82/G28)</f>
        <v>0.15777226923076923</v>
      </c>
      <c r="E82" s="244">
        <v>316491.3</v>
      </c>
      <c r="F82" s="136">
        <f>IF(OR(H28="",H28=0),"",E82/H28)</f>
        <v>0.13558545029165808</v>
      </c>
      <c r="G82" s="222">
        <f t="shared" si="15"/>
        <v>2.2186818939111146</v>
      </c>
      <c r="H82" s="246">
        <f>IF(G28="","",(C59+C82)/G28)</f>
        <v>0.21464384615384616</v>
      </c>
      <c r="I82" s="285">
        <f>IF(H28="","",(D59+E82)/H28)</f>
        <v>0.20578410150278648</v>
      </c>
    </row>
    <row r="83" spans="2:9" ht="12">
      <c r="B83" s="40" t="s">
        <v>30</v>
      </c>
      <c r="C83" s="244">
        <v>143896.8</v>
      </c>
      <c r="D83" s="136">
        <f>IF(OR(G29="",G29=0),"",C83/G29)</f>
        <v>0.09405019607843136</v>
      </c>
      <c r="E83" s="244">
        <v>229368.2</v>
      </c>
      <c r="F83" s="136">
        <f>IF(OR(H29="",H29=0),"",E83/H29)</f>
        <v>0.16278379867992</v>
      </c>
      <c r="G83" s="222">
        <f t="shared" si="15"/>
        <v>-6.873360260148862</v>
      </c>
      <c r="H83" s="246">
        <f>IF(G29="","",(C60+C83)/G29)</f>
        <v>0.16926313725490194</v>
      </c>
      <c r="I83" s="285">
        <f>IF(H29="","",(D60+E83)/H29)</f>
        <v>0.28874227326232593</v>
      </c>
    </row>
    <row r="84" spans="2:9" ht="12">
      <c r="B84" s="40" t="s">
        <v>22</v>
      </c>
      <c r="C84" s="244">
        <v>271356.7</v>
      </c>
      <c r="D84" s="136">
        <f>IF(OR(G30="",G30=0),"",C84/G30)</f>
        <v>0.18714255172413793</v>
      </c>
      <c r="E84" s="244">
        <v>263500.7</v>
      </c>
      <c r="F84" s="136">
        <f>IF(OR(H30="",H30=0),"",E84/H30)</f>
        <v>0.2067265097134135</v>
      </c>
      <c r="G84" s="222">
        <f t="shared" si="15"/>
        <v>-1.9583957989275564</v>
      </c>
      <c r="H84" s="246">
        <f>IF(G30="","",(C61+C84)/G30)</f>
        <v>0.6790423448275862</v>
      </c>
      <c r="I84" s="285">
        <f>IF(H30="","",(D61+E84)/H30)</f>
        <v>0.6395807016961649</v>
      </c>
    </row>
    <row r="85" spans="2:9" ht="12">
      <c r="B85" s="40" t="s">
        <v>23</v>
      </c>
      <c r="C85" s="244">
        <v>5043.3</v>
      </c>
      <c r="D85" s="136">
        <f>IF(OR(G31="",G31=0),"",C85/G31)</f>
        <v>0.12452592592592593</v>
      </c>
      <c r="E85" s="244">
        <v>4714.3</v>
      </c>
      <c r="F85" s="136">
        <f>IF(OR(H31="",H31=0),"",E85/H31)</f>
        <v>0.09182973816360003</v>
      </c>
      <c r="G85" s="222">
        <f t="shared" si="15"/>
        <v>3.2696187762325897</v>
      </c>
      <c r="H85" s="246">
        <f>IF(G31="","",(C62+C85)/G31)</f>
        <v>0.7212271604938272</v>
      </c>
      <c r="I85" s="280">
        <f>IF(H31="","",(D62+E85)/H31)</f>
        <v>0.6030535243311893</v>
      </c>
    </row>
    <row r="86" spans="2:9" ht="12">
      <c r="B86" s="40"/>
      <c r="C86" s="120"/>
      <c r="D86" s="223"/>
      <c r="E86" s="120"/>
      <c r="F86" s="135"/>
      <c r="G86" s="222"/>
      <c r="H86" s="246"/>
      <c r="I86" s="280"/>
    </row>
    <row r="87" spans="2:9" ht="12.75" thickBot="1">
      <c r="B87" s="224" t="s">
        <v>24</v>
      </c>
      <c r="C87" s="225">
        <f>IF(SUM(C66:C85)=0,"",SUM(C66:C85))</f>
        <v>5263179.6</v>
      </c>
      <c r="D87" s="226">
        <f>IF(OR(G33="",G33=0),"",C87/G33)</f>
        <v>0.14100874476225175</v>
      </c>
      <c r="E87" s="225">
        <f>IF(SUM(E66:E85)=0,"",SUM(E66:E85))</f>
        <v>5774164.9</v>
      </c>
      <c r="F87" s="226">
        <f>IF(OR(H33="",H33=0),"",E87/H33)</f>
        <v>0.16777863522719272</v>
      </c>
      <c r="G87" s="227">
        <f>IF(OR(D87="",D87=0),"",(D87-F87)*100)</f>
        <v>-2.6769890464940964</v>
      </c>
      <c r="H87" s="247">
        <f>IF(G33="","",(C61+C87)/G33)</f>
        <v>0.1601179444450398</v>
      </c>
      <c r="I87" s="281">
        <f>IF(H33="","",(D61+E87)/H33)</f>
        <v>0.18381015532403083</v>
      </c>
    </row>
    <row r="88" ht="12.75">
      <c r="C88" s="239" t="s">
        <v>96</v>
      </c>
    </row>
    <row r="89" ht="12.75">
      <c r="C89" s="239" t="s">
        <v>97</v>
      </c>
    </row>
  </sheetData>
  <mergeCells count="1">
    <mergeCell ref="C8:F8"/>
  </mergeCells>
  <printOptions horizontalCentered="1"/>
  <pageMargins left="0" right="0" top="0.4724409448818898" bottom="0.1968503937007874" header="0.31496062992125984" footer="0.2362204724409449"/>
  <pageSetup fitToHeight="1" fitToWidth="1" orientation="portrait" paperSize="9" scale="59" r:id="rId1"/>
  <headerFooter alignWithMargins="0">
    <oddHeader>&amp;C&amp;"Arial,Gras"&amp;12F - 4-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89"/>
  <sheetViews>
    <sheetView workbookViewId="0" topLeftCell="A1">
      <selection activeCell="D65" sqref="D65"/>
    </sheetView>
  </sheetViews>
  <sheetFormatPr defaultColWidth="12" defaultRowHeight="11.25"/>
  <cols>
    <col min="1" max="1" width="5.66015625" style="6" customWidth="1"/>
    <col min="2" max="2" width="31.33203125" style="6" customWidth="1"/>
    <col min="3" max="3" width="14.66015625" style="22" customWidth="1"/>
    <col min="4" max="4" width="14.66015625" style="23" customWidth="1"/>
    <col min="5" max="5" width="14.16015625" style="22" customWidth="1"/>
    <col min="6" max="7" width="14.66015625" style="22" customWidth="1"/>
    <col min="8" max="8" width="14.66015625" style="26" customWidth="1"/>
    <col min="9" max="9" width="16.5" style="24" customWidth="1"/>
    <col min="10" max="10" width="14.66015625" style="6" customWidth="1"/>
    <col min="11" max="12" width="13.66015625" style="6" customWidth="1"/>
    <col min="13" max="13" width="22" style="6" customWidth="1"/>
    <col min="14" max="14" width="20.16015625" style="6" bestFit="1" customWidth="1"/>
    <col min="15" max="15" width="10.66015625" style="6" customWidth="1"/>
    <col min="16" max="17" width="13.66015625" style="6" customWidth="1"/>
    <col min="18" max="16384" width="11.5" style="6" customWidth="1"/>
  </cols>
  <sheetData>
    <row r="1" spans="1:2" ht="12">
      <c r="A1" s="6" t="s">
        <v>26</v>
      </c>
      <c r="B1" s="25" t="s">
        <v>64</v>
      </c>
    </row>
    <row r="2" spans="1:5" ht="12" thickBot="1">
      <c r="A2" s="6">
        <v>18512</v>
      </c>
      <c r="B2" s="78"/>
      <c r="E2" s="28"/>
    </row>
    <row r="3" ht="15" customHeight="1" hidden="1">
      <c r="A3" s="6">
        <v>31465</v>
      </c>
    </row>
    <row r="4" spans="1:5" s="12" customFormat="1" ht="15" customHeight="1" hidden="1">
      <c r="A4" s="12">
        <v>6356</v>
      </c>
      <c r="B4" s="29"/>
      <c r="D4" s="28"/>
      <c r="E4" s="30"/>
    </row>
    <row r="5" spans="1:10" ht="30">
      <c r="A5" s="6">
        <v>13608</v>
      </c>
      <c r="B5" s="31" t="s">
        <v>106</v>
      </c>
      <c r="C5" s="31"/>
      <c r="D5" s="32"/>
      <c r="E5" s="33"/>
      <c r="F5" s="33"/>
      <c r="G5" s="33"/>
      <c r="H5" s="33"/>
      <c r="I5" s="34"/>
      <c r="J5" s="35"/>
    </row>
    <row r="6" spans="1:8" ht="15" customHeight="1">
      <c r="A6" s="6">
        <v>7877</v>
      </c>
      <c r="B6" s="36"/>
      <c r="C6" s="7"/>
      <c r="D6" s="7"/>
      <c r="E6" s="7"/>
      <c r="F6" s="7"/>
      <c r="G6" s="7"/>
      <c r="H6" s="7"/>
    </row>
    <row r="7" ht="11.25" thickBot="1">
      <c r="A7" s="6">
        <v>1679</v>
      </c>
    </row>
    <row r="8" spans="1:21" ht="16.5" thickTop="1">
      <c r="A8" s="6">
        <v>16914</v>
      </c>
      <c r="B8" s="37" t="s">
        <v>0</v>
      </c>
      <c r="C8" s="84" t="s">
        <v>1</v>
      </c>
      <c r="D8" s="85"/>
      <c r="E8" s="85"/>
      <c r="F8" s="86"/>
      <c r="G8" s="155" t="s">
        <v>49</v>
      </c>
      <c r="H8" s="155" t="s">
        <v>47</v>
      </c>
      <c r="I8" s="156"/>
      <c r="J8" s="157" t="s">
        <v>66</v>
      </c>
      <c r="K8" s="157"/>
      <c r="L8" s="248" t="s">
        <v>67</v>
      </c>
      <c r="M8" s="249" t="s">
        <v>68</v>
      </c>
      <c r="N8" s="158" t="s">
        <v>0</v>
      </c>
      <c r="O8" s="38"/>
      <c r="P8" s="39" t="s">
        <v>1</v>
      </c>
      <c r="Q8" s="159"/>
      <c r="R8" s="155" t="s">
        <v>47</v>
      </c>
      <c r="S8" s="250" t="s">
        <v>69</v>
      </c>
      <c r="T8" s="250" t="s">
        <v>70</v>
      </c>
      <c r="U8" s="250" t="s">
        <v>71</v>
      </c>
    </row>
    <row r="9" spans="1:21" ht="12.75">
      <c r="A9" s="6">
        <v>7818</v>
      </c>
      <c r="B9" s="40"/>
      <c r="C9" s="41" t="s">
        <v>49</v>
      </c>
      <c r="D9" s="42" t="s">
        <v>49</v>
      </c>
      <c r="E9" s="42" t="s">
        <v>49</v>
      </c>
      <c r="F9" s="160" t="s">
        <v>72</v>
      </c>
      <c r="G9" s="161" t="s">
        <v>50</v>
      </c>
      <c r="H9" s="161" t="s">
        <v>50</v>
      </c>
      <c r="I9" s="162" t="s">
        <v>73</v>
      </c>
      <c r="J9" s="163"/>
      <c r="K9" s="164"/>
      <c r="L9" s="48" t="s">
        <v>74</v>
      </c>
      <c r="M9" s="251" t="s">
        <v>75</v>
      </c>
      <c r="N9" s="165" t="s">
        <v>76</v>
      </c>
      <c r="O9" s="43"/>
      <c r="P9" s="44"/>
      <c r="Q9" s="166"/>
      <c r="R9" s="161" t="s">
        <v>50</v>
      </c>
      <c r="S9" s="252" t="s">
        <v>77</v>
      </c>
      <c r="T9" s="252" t="s">
        <v>77</v>
      </c>
      <c r="U9" s="252" t="s">
        <v>77</v>
      </c>
    </row>
    <row r="10" spans="1:21" ht="12" customHeight="1">
      <c r="A10" s="6">
        <v>30702</v>
      </c>
      <c r="B10" s="40"/>
      <c r="C10" s="45" t="s">
        <v>2</v>
      </c>
      <c r="D10" s="46" t="s">
        <v>3</v>
      </c>
      <c r="E10" s="47" t="s">
        <v>4</v>
      </c>
      <c r="F10" s="167" t="s">
        <v>4</v>
      </c>
      <c r="G10" s="166" t="s">
        <v>78</v>
      </c>
      <c r="H10" s="166" t="s">
        <v>78</v>
      </c>
      <c r="I10" s="168" t="s">
        <v>79</v>
      </c>
      <c r="J10" s="169" t="s">
        <v>49</v>
      </c>
      <c r="K10" s="169" t="s">
        <v>47</v>
      </c>
      <c r="L10" s="253" t="s">
        <v>77</v>
      </c>
      <c r="M10" s="253" t="s">
        <v>77</v>
      </c>
      <c r="N10" s="165" t="s">
        <v>80</v>
      </c>
      <c r="O10" s="49" t="s">
        <v>2</v>
      </c>
      <c r="P10" s="50" t="s">
        <v>3</v>
      </c>
      <c r="Q10" s="49" t="s">
        <v>4</v>
      </c>
      <c r="R10" s="166" t="s">
        <v>78</v>
      </c>
      <c r="S10" s="252" t="s">
        <v>81</v>
      </c>
      <c r="T10" s="254" t="s">
        <v>82</v>
      </c>
      <c r="U10" s="254" t="s">
        <v>83</v>
      </c>
    </row>
    <row r="11" spans="1:21" ht="12">
      <c r="A11" s="6">
        <v>31458</v>
      </c>
      <c r="B11" s="51"/>
      <c r="C11" s="52" t="s">
        <v>5</v>
      </c>
      <c r="D11" s="53" t="s">
        <v>6</v>
      </c>
      <c r="E11" s="54" t="s">
        <v>7</v>
      </c>
      <c r="F11" s="170" t="s">
        <v>7</v>
      </c>
      <c r="G11" s="55" t="s">
        <v>55</v>
      </c>
      <c r="H11" s="55" t="s">
        <v>84</v>
      </c>
      <c r="I11" s="171"/>
      <c r="J11" s="172"/>
      <c r="K11" s="173"/>
      <c r="M11" s="255"/>
      <c r="N11" s="174"/>
      <c r="O11" s="55" t="s">
        <v>5</v>
      </c>
      <c r="P11" s="53" t="s">
        <v>6</v>
      </c>
      <c r="Q11" s="55" t="s">
        <v>7</v>
      </c>
      <c r="R11" s="55" t="s">
        <v>84</v>
      </c>
      <c r="S11" s="256"/>
      <c r="T11" s="257"/>
      <c r="U11" s="257"/>
    </row>
    <row r="12" spans="1:21" ht="13.5" customHeight="1">
      <c r="A12" s="6">
        <v>60665</v>
      </c>
      <c r="B12" s="56" t="s">
        <v>8</v>
      </c>
      <c r="C12" s="57">
        <f>IF(ISERROR('[35]Récolte_N'!$F$18)=TRUE,"",'[35]Récolte_N'!$F$18)</f>
        <v>311550</v>
      </c>
      <c r="D12" s="57">
        <f aca="true" t="shared" si="0" ref="D12:D31">IF(OR(C12="",C12=0),"",(E12/C12)*10)</f>
        <v>85.39881238966458</v>
      </c>
      <c r="E12" s="58">
        <f>IF(ISERROR('[35]Récolte_N'!$H$18)=TRUE,"",'[35]Récolte_N'!$H$18)</f>
        <v>2660600</v>
      </c>
      <c r="F12" s="58">
        <f>Q12</f>
        <v>3394550</v>
      </c>
      <c r="G12" s="229">
        <f>IF(ISERROR('[35]Récolte_N'!$I$18)=TRUE,"",'[35]Récolte_N'!$I$18)</f>
        <v>2387600</v>
      </c>
      <c r="H12" s="229">
        <f>R12</f>
        <v>3094820.2</v>
      </c>
      <c r="I12" s="176">
        <f>IF(OR(H12=0,H12=""),"",(G12/H12)-1)</f>
        <v>-0.22851737881250744</v>
      </c>
      <c r="J12" s="177">
        <f>E12-G12</f>
        <v>273000</v>
      </c>
      <c r="K12" s="178">
        <f>Q12-H12</f>
        <v>299729.7999999998</v>
      </c>
      <c r="L12" s="258">
        <f>J12/K12-1</f>
        <v>-0.08917965447546372</v>
      </c>
      <c r="M12" s="259">
        <f>G12-H12</f>
        <v>-707220.2000000002</v>
      </c>
      <c r="N12" s="179" t="s">
        <v>8</v>
      </c>
      <c r="O12" s="57">
        <f>IF(ISERROR('[1]Récolte_N'!$F$18)=TRUE,"",'[1]Récolte_N'!$F$18)</f>
        <v>330175</v>
      </c>
      <c r="P12" s="57">
        <f aca="true" t="shared" si="1" ref="P12:P31">IF(OR(O12="",O12=0),"",(Q12/O12)*10)</f>
        <v>102.81063072613009</v>
      </c>
      <c r="Q12" s="58">
        <f>IF(ISERROR('[1]Récolte_N'!$H$18)=TRUE,"",'[1]Récolte_N'!$H$18)</f>
        <v>3394550</v>
      </c>
      <c r="R12" s="229">
        <f>'[36]MA'!$AI168</f>
        <v>3094820.2</v>
      </c>
      <c r="S12" s="260">
        <f>E12-Q12</f>
        <v>-733950</v>
      </c>
      <c r="T12" s="261">
        <f aca="true" t="shared" si="2" ref="T12:U14">C12-O12</f>
        <v>-18625</v>
      </c>
      <c r="U12" s="262">
        <f t="shared" si="2"/>
        <v>-17.4118183364655</v>
      </c>
    </row>
    <row r="13" spans="1:21" ht="13.5" customHeight="1">
      <c r="A13" s="6">
        <v>7280</v>
      </c>
      <c r="B13" s="60" t="s">
        <v>31</v>
      </c>
      <c r="C13" s="57">
        <f>IF(ISERROR('[37]Récolte_N'!$F$18)=TRUE,"",'[37]Récolte_N'!$F$18)</f>
        <v>59780</v>
      </c>
      <c r="D13" s="57">
        <f t="shared" si="0"/>
        <v>65</v>
      </c>
      <c r="E13" s="58">
        <f>IF(ISERROR('[37]Récolte_N'!$H$18)=TRUE,"",'[37]Récolte_N'!$H$18)</f>
        <v>388570</v>
      </c>
      <c r="F13" s="58">
        <f>Q13</f>
        <v>593100</v>
      </c>
      <c r="G13" s="229">
        <f>IF(ISERROR('[37]Récolte_N'!$I$18)=TRUE,"",'[37]Récolte_N'!$I$18)</f>
        <v>270000</v>
      </c>
      <c r="H13" s="229">
        <f>R13</f>
        <v>485007.2</v>
      </c>
      <c r="I13" s="176">
        <f>IF(OR(H13=0,H13=""),"",(G13/H13)-1)</f>
        <v>-0.44330723337715405</v>
      </c>
      <c r="J13" s="177">
        <f aca="true" t="shared" si="3" ref="J13:J31">E13-G13</f>
        <v>118570</v>
      </c>
      <c r="K13" s="178">
        <f>Q13-H13</f>
        <v>108092.79999999999</v>
      </c>
      <c r="L13" s="263">
        <f>J13/K13-1</f>
        <v>0.0969278249800174</v>
      </c>
      <c r="M13" s="264">
        <f>G13-H13</f>
        <v>-215007.2</v>
      </c>
      <c r="N13" s="180" t="s">
        <v>31</v>
      </c>
      <c r="O13" s="57">
        <f>IF(ISERROR('[2]Récolte_N'!$F$18)=TRUE,"",'[2]Récolte_N'!$F$18)</f>
        <v>59150</v>
      </c>
      <c r="P13" s="57">
        <f t="shared" si="1"/>
        <v>100.2704987320372</v>
      </c>
      <c r="Q13" s="58">
        <f>IF(ISERROR('[2]Récolte_N'!$H$18)=TRUE,"",'[2]Récolte_N'!$H$18)</f>
        <v>593100</v>
      </c>
      <c r="R13" s="229">
        <f>'[36]MA'!$AI169</f>
        <v>485007.2</v>
      </c>
      <c r="S13" s="260">
        <f>E13-Q13</f>
        <v>-204530</v>
      </c>
      <c r="T13" s="265">
        <f t="shared" si="2"/>
        <v>630</v>
      </c>
      <c r="U13" s="266">
        <f t="shared" si="2"/>
        <v>-35.2704987320372</v>
      </c>
    </row>
    <row r="14" spans="1:21" ht="13.5" customHeight="1">
      <c r="A14" s="6">
        <v>17376</v>
      </c>
      <c r="B14" s="60" t="s">
        <v>9</v>
      </c>
      <c r="C14" s="57">
        <f>IF(ISERROR('[38]Récolte_N'!$F$18)=TRUE,"",'[38]Récolte_N'!$F$18)</f>
        <v>56000</v>
      </c>
      <c r="D14" s="57">
        <f t="shared" si="0"/>
        <v>69.53750000000001</v>
      </c>
      <c r="E14" s="58">
        <f>IF(ISERROR('[38]Récolte_N'!$H$18)=TRUE,"",'[38]Récolte_N'!$H$18)</f>
        <v>389410</v>
      </c>
      <c r="F14" s="181">
        <f>Q14</f>
        <v>621280</v>
      </c>
      <c r="G14" s="229">
        <f>IF(ISERROR('[38]Récolte_N'!$I$18)=TRUE,"",'[38]Récolte_N'!$I$18)</f>
        <v>320000</v>
      </c>
      <c r="H14" s="230">
        <f>R14</f>
        <v>549145.4</v>
      </c>
      <c r="I14" s="176">
        <f aca="true" t="shared" si="4" ref="I14:I31">IF(OR(H14=0,H14=""),"",(G14/H14)-1)</f>
        <v>-0.41727637161305553</v>
      </c>
      <c r="J14" s="177">
        <f>E14-G14</f>
        <v>69410</v>
      </c>
      <c r="K14" s="183">
        <f>Q14-H14</f>
        <v>72134.59999999998</v>
      </c>
      <c r="L14" s="263">
        <f>J14/K14-1</f>
        <v>-0.03777105577628459</v>
      </c>
      <c r="M14" s="267">
        <f>(G14+G15)-H14</f>
        <v>-59145.40000000002</v>
      </c>
      <c r="N14" s="165" t="s">
        <v>9</v>
      </c>
      <c r="O14" s="57">
        <f>IF(ISERROR('[3]Récolte_N'!$F$18)=TRUE,"",'[3]Récolte_N'!$F$18)</f>
        <v>57700</v>
      </c>
      <c r="P14" s="57">
        <f t="shared" si="1"/>
        <v>107.67417677642982</v>
      </c>
      <c r="Q14" s="58">
        <f>IF(ISERROR('[3]Récolte_N'!$H$18)=TRUE,"",'[3]Récolte_N'!$H$18)</f>
        <v>621280</v>
      </c>
      <c r="R14" s="229">
        <f>'[36]MA'!$AI170</f>
        <v>549145.4</v>
      </c>
      <c r="S14" s="260">
        <f>E14-Q14</f>
        <v>-231870</v>
      </c>
      <c r="T14" s="265">
        <f t="shared" si="2"/>
        <v>-1700</v>
      </c>
      <c r="U14" s="266">
        <f t="shared" si="2"/>
        <v>-38.13667677642981</v>
      </c>
    </row>
    <row r="15" spans="1:21" ht="13.5" customHeight="1">
      <c r="A15" s="6">
        <v>26391</v>
      </c>
      <c r="B15" s="60" t="s">
        <v>28</v>
      </c>
      <c r="C15" s="57">
        <f>IF(ISERROR('[39]Récolte_N'!$F$18)=TRUE,"",'[39]Récolte_N'!$F$18)</f>
        <v>28000</v>
      </c>
      <c r="D15" s="57">
        <f t="shared" si="0"/>
        <v>70</v>
      </c>
      <c r="E15" s="58">
        <f>IF(ISERROR('[39]Récolte_N'!$H$18)=TRUE,"",'[39]Récolte_N'!$H$18)</f>
        <v>196000</v>
      </c>
      <c r="F15" s="181">
        <f aca="true" t="shared" si="5" ref="F15:F30">Q15</f>
        <v>346500</v>
      </c>
      <c r="G15" s="229">
        <f>IF(ISERROR('[39]Récolte_N'!$I$18)=TRUE,"",'[39]Récolte_N'!$I$18)</f>
        <v>170000</v>
      </c>
      <c r="H15" s="230">
        <f aca="true" t="shared" si="6" ref="H15:H30">R15</f>
        <v>312933.1</v>
      </c>
      <c r="I15" s="176">
        <f t="shared" si="4"/>
        <v>-0.45675289702495514</v>
      </c>
      <c r="J15" s="177">
        <f t="shared" si="3"/>
        <v>26000</v>
      </c>
      <c r="K15" s="183">
        <f aca="true" t="shared" si="7" ref="K15:K29">Q15-H15</f>
        <v>33566.90000000002</v>
      </c>
      <c r="L15" s="263">
        <f>J15/K15-1</f>
        <v>-0.22542742999800447</v>
      </c>
      <c r="M15" s="267">
        <f aca="true" t="shared" si="8" ref="M15:M30">(G15+G16)-H15</f>
        <v>37066.90000000002</v>
      </c>
      <c r="N15" s="165" t="s">
        <v>28</v>
      </c>
      <c r="O15" s="57">
        <f>IF(ISERROR('[4]Récolte_N'!$F$18)=TRUE,"",'[4]Récolte_N'!$F$18)</f>
        <v>33000</v>
      </c>
      <c r="P15" s="57">
        <f t="shared" si="1"/>
        <v>105</v>
      </c>
      <c r="Q15" s="58">
        <f>IF(ISERROR('[4]Récolte_N'!$H$18)=TRUE,"",'[4]Récolte_N'!$H$18)</f>
        <v>346500</v>
      </c>
      <c r="R15" s="229">
        <f>'[36]MA'!$AI171</f>
        <v>312933.1</v>
      </c>
      <c r="S15" s="260"/>
      <c r="T15" s="265"/>
      <c r="U15" s="266"/>
    </row>
    <row r="16" spans="1:21" ht="13.5" customHeight="1">
      <c r="A16" s="6">
        <v>19136</v>
      </c>
      <c r="B16" s="60" t="s">
        <v>10</v>
      </c>
      <c r="C16" s="57">
        <f>IF(ISERROR('[40]Récolte_N'!$F$18)=TRUE,"",'[40]Récolte_N'!$F$18)</f>
        <v>18000</v>
      </c>
      <c r="D16" s="57">
        <f t="shared" si="0"/>
        <v>100</v>
      </c>
      <c r="E16" s="58">
        <f>IF(ISERROR('[40]Récolte_N'!$H$18)=TRUE,"",'[40]Récolte_N'!$H$18)</f>
        <v>180000</v>
      </c>
      <c r="F16" s="181">
        <f t="shared" si="5"/>
        <v>185400</v>
      </c>
      <c r="G16" s="229">
        <f>IF(ISERROR('[40]Récolte_N'!$I$18)=TRUE,"",'[40]Récolte_N'!$I$18)</f>
        <v>180000</v>
      </c>
      <c r="H16" s="230">
        <f t="shared" si="6"/>
        <v>152216.7</v>
      </c>
      <c r="I16" s="176">
        <f t="shared" si="4"/>
        <v>0.18252465071178126</v>
      </c>
      <c r="J16" s="177">
        <f t="shared" si="3"/>
        <v>0</v>
      </c>
      <c r="K16" s="183">
        <f t="shared" si="7"/>
        <v>33183.29999999999</v>
      </c>
      <c r="L16" s="263">
        <f aca="true" t="shared" si="9" ref="L16:L31">J16/K16-1</f>
        <v>-1</v>
      </c>
      <c r="M16" s="267">
        <f t="shared" si="8"/>
        <v>327783.3</v>
      </c>
      <c r="N16" s="165" t="s">
        <v>10</v>
      </c>
      <c r="O16" s="57">
        <f>IF(ISERROR('[5]Récolte_N'!$F$18)=TRUE,"",'[5]Récolte_N'!$F$18)</f>
        <v>18000</v>
      </c>
      <c r="P16" s="57">
        <f t="shared" si="1"/>
        <v>103</v>
      </c>
      <c r="Q16" s="58">
        <f>IF(ISERROR('[5]Récolte_N'!$H$18)=TRUE,"",'[5]Récolte_N'!$H$18)</f>
        <v>185400</v>
      </c>
      <c r="R16" s="229">
        <f>'[36]MA'!$AI172</f>
        <v>152216.7</v>
      </c>
      <c r="S16" s="260">
        <f aca="true" t="shared" si="10" ref="S16:S21">E16-Q16</f>
        <v>-5400</v>
      </c>
      <c r="T16" s="265">
        <f aca="true" t="shared" si="11" ref="T16:U21">C16-O16</f>
        <v>0</v>
      </c>
      <c r="U16" s="266">
        <f t="shared" si="11"/>
        <v>-3</v>
      </c>
    </row>
    <row r="17" spans="1:21" ht="13.5" customHeight="1">
      <c r="A17" s="6">
        <v>1790</v>
      </c>
      <c r="B17" s="60" t="s">
        <v>11</v>
      </c>
      <c r="C17" s="57">
        <f>IF(ISERROR('[41]Récolte_N'!$F$18)=TRUE,"",'[41]Récolte_N'!$F$18)</f>
        <v>37100</v>
      </c>
      <c r="D17" s="57">
        <f t="shared" si="0"/>
        <v>94.33962264150944</v>
      </c>
      <c r="E17" s="58">
        <f>IF(ISERROR('[41]Récolte_N'!$H$18)=TRUE,"",'[41]Récolte_N'!$H$18)</f>
        <v>350000</v>
      </c>
      <c r="F17" s="181">
        <f t="shared" si="5"/>
        <v>432500</v>
      </c>
      <c r="G17" s="229">
        <f>IF(ISERROR('[41]Récolte_N'!$I$18)=TRUE,"",'[41]Récolte_N'!$I$18)</f>
        <v>300000</v>
      </c>
      <c r="H17" s="230">
        <f t="shared" si="6"/>
        <v>403068.1</v>
      </c>
      <c r="I17" s="176">
        <f t="shared" si="4"/>
        <v>-0.25570889881883474</v>
      </c>
      <c r="J17" s="177">
        <f t="shared" si="3"/>
        <v>50000</v>
      </c>
      <c r="K17" s="183">
        <f t="shared" si="7"/>
        <v>29431.900000000023</v>
      </c>
      <c r="L17" s="263">
        <f t="shared" si="9"/>
        <v>0.698836976206088</v>
      </c>
      <c r="M17" s="267">
        <f t="shared" si="8"/>
        <v>726931.9</v>
      </c>
      <c r="N17" s="165" t="s">
        <v>11</v>
      </c>
      <c r="O17" s="57">
        <f>IF(ISERROR('[6]Récolte_N'!$F$18)=TRUE,"",'[6]Récolte_N'!$F$18)</f>
        <v>42800</v>
      </c>
      <c r="P17" s="57">
        <f t="shared" si="1"/>
        <v>101.05140186915888</v>
      </c>
      <c r="Q17" s="58">
        <f>IF(ISERROR('[6]Récolte_N'!$H$18)=TRUE,"",'[6]Récolte_N'!$H$18)</f>
        <v>432500</v>
      </c>
      <c r="R17" s="229">
        <f>'[36]MA'!$AI173</f>
        <v>403068.1</v>
      </c>
      <c r="S17" s="260">
        <f t="shared" si="10"/>
        <v>-82500</v>
      </c>
      <c r="T17" s="265">
        <f t="shared" si="11"/>
        <v>-5700</v>
      </c>
      <c r="U17" s="266">
        <f t="shared" si="11"/>
        <v>-6.711779227649444</v>
      </c>
    </row>
    <row r="18" spans="1:21" ht="13.5" customHeight="1">
      <c r="A18" s="6" t="s">
        <v>13</v>
      </c>
      <c r="B18" s="60" t="s">
        <v>12</v>
      </c>
      <c r="C18" s="57">
        <f>IF(ISERROR('[42]Récolte_N'!$F$18)=TRUE,"",'[42]Récolte_N'!$F$18)</f>
        <v>120220</v>
      </c>
      <c r="D18" s="57">
        <f t="shared" si="0"/>
        <v>72.24421893195807</v>
      </c>
      <c r="E18" s="58">
        <f>IF(ISERROR('[42]Récolte_N'!$H$18)=TRUE,"",'[42]Récolte_N'!$H$18)</f>
        <v>868520</v>
      </c>
      <c r="F18" s="181">
        <f t="shared" si="5"/>
        <v>1370000</v>
      </c>
      <c r="G18" s="229">
        <f>IF(ISERROR('[42]Récolte_N'!$I$18)=TRUE,"",'[42]Récolte_N'!$I$18)</f>
        <v>830000</v>
      </c>
      <c r="H18" s="230">
        <f t="shared" si="6"/>
        <v>1326649.5</v>
      </c>
      <c r="I18" s="176">
        <f t="shared" si="4"/>
        <v>-0.37436376375221936</v>
      </c>
      <c r="J18" s="177">
        <f t="shared" si="3"/>
        <v>38520</v>
      </c>
      <c r="K18" s="183">
        <f t="shared" si="7"/>
        <v>43350.5</v>
      </c>
      <c r="L18" s="263">
        <f t="shared" si="9"/>
        <v>-0.11142893392233078</v>
      </c>
      <c r="M18" s="267">
        <f t="shared" si="8"/>
        <v>-469149.5</v>
      </c>
      <c r="N18" s="165" t="s">
        <v>12</v>
      </c>
      <c r="O18" s="57">
        <f>IF(ISERROR('[7]Récolte_N'!$F$18)=TRUE,"",'[7]Récolte_N'!$F$18)</f>
        <v>133200</v>
      </c>
      <c r="P18" s="57">
        <f t="shared" si="1"/>
        <v>102.85285285285285</v>
      </c>
      <c r="Q18" s="58">
        <f>IF(ISERROR('[7]Récolte_N'!$H$18)=TRUE,"",'[7]Récolte_N'!$H$18)</f>
        <v>1370000</v>
      </c>
      <c r="R18" s="229">
        <f>'[36]MA'!$AI174</f>
        <v>1326649.5</v>
      </c>
      <c r="S18" s="260">
        <f t="shared" si="10"/>
        <v>-501480</v>
      </c>
      <c r="T18" s="265">
        <f t="shared" si="11"/>
        <v>-12980</v>
      </c>
      <c r="U18" s="266">
        <f t="shared" si="11"/>
        <v>-30.608633920894775</v>
      </c>
    </row>
    <row r="19" spans="1:21" ht="13.5" customHeight="1">
      <c r="A19" s="6" t="s">
        <v>13</v>
      </c>
      <c r="B19" s="60" t="s">
        <v>14</v>
      </c>
      <c r="C19" s="57">
        <f>IF(ISERROR('[43]Récolte_N'!$F$18)=TRUE,"",'[43]Récolte_N'!$F$18)</f>
        <v>4350</v>
      </c>
      <c r="D19" s="57">
        <f t="shared" si="0"/>
        <v>79.3103448275862</v>
      </c>
      <c r="E19" s="58">
        <f>IF(ISERROR('[43]Récolte_N'!$H$18)=TRUE,"",'[43]Récolte_N'!$H$18)</f>
        <v>34500</v>
      </c>
      <c r="F19" s="181">
        <f t="shared" si="5"/>
        <v>42500</v>
      </c>
      <c r="G19" s="229">
        <f>IF(ISERROR('[43]Récolte_N'!$I$18)=TRUE,"",'[43]Récolte_N'!$I$18)</f>
        <v>27500</v>
      </c>
      <c r="H19" s="230">
        <f t="shared" si="6"/>
        <v>31539.1</v>
      </c>
      <c r="I19" s="176">
        <f t="shared" si="4"/>
        <v>-0.12806643182589228</v>
      </c>
      <c r="J19" s="177">
        <f t="shared" si="3"/>
        <v>7000</v>
      </c>
      <c r="K19" s="183">
        <f t="shared" si="7"/>
        <v>10960.900000000001</v>
      </c>
      <c r="L19" s="263">
        <f t="shared" si="9"/>
        <v>-0.36136631116057993</v>
      </c>
      <c r="M19" s="267">
        <f t="shared" si="8"/>
        <v>263960.9</v>
      </c>
      <c r="N19" s="165" t="s">
        <v>14</v>
      </c>
      <c r="O19" s="57">
        <f>IF(ISERROR('[8]Récolte_N'!$F$18)=TRUE,"",'[8]Récolte_N'!$F$18)</f>
        <v>5350</v>
      </c>
      <c r="P19" s="57">
        <f t="shared" si="1"/>
        <v>79.4392523364486</v>
      </c>
      <c r="Q19" s="58">
        <f>IF(ISERROR('[8]Récolte_N'!$H$18)=TRUE,"",'[8]Récolte_N'!$H$18)</f>
        <v>42500</v>
      </c>
      <c r="R19" s="229">
        <f>'[36]MA'!$AI175</f>
        <v>31539.1</v>
      </c>
      <c r="S19" s="260">
        <f t="shared" si="10"/>
        <v>-8000</v>
      </c>
      <c r="T19" s="265">
        <f t="shared" si="11"/>
        <v>-1000</v>
      </c>
      <c r="U19" s="266">
        <f t="shared" si="11"/>
        <v>-0.12890750886239744</v>
      </c>
    </row>
    <row r="20" spans="1:21" ht="13.5" customHeight="1">
      <c r="A20" s="6" t="s">
        <v>13</v>
      </c>
      <c r="B20" s="60" t="s">
        <v>27</v>
      </c>
      <c r="C20" s="57">
        <f>IF(ISERROR('[44]Récolte_N'!$F$18)=TRUE,"",'[44]Récolte_N'!$F$18)</f>
        <v>42000</v>
      </c>
      <c r="D20" s="57">
        <f>IF(OR(C20="",C20=0),"",(E20/C20)*10)</f>
        <v>65</v>
      </c>
      <c r="E20" s="58">
        <f>IF(ISERROR('[44]Récolte_N'!$H$18)=TRUE,"",'[44]Récolte_N'!$H$18)</f>
        <v>273000</v>
      </c>
      <c r="F20" s="181">
        <f t="shared" si="5"/>
        <v>529140</v>
      </c>
      <c r="G20" s="229">
        <f>IF(ISERROR('[44]Récolte_N'!$I$18)=TRUE,"",'[44]Récolte_N'!$I$18)</f>
        <v>268000</v>
      </c>
      <c r="H20" s="230">
        <f t="shared" si="6"/>
        <v>518913.5</v>
      </c>
      <c r="I20" s="176">
        <f t="shared" si="4"/>
        <v>-0.4835362733866049</v>
      </c>
      <c r="J20" s="177">
        <f t="shared" si="3"/>
        <v>5000</v>
      </c>
      <c r="K20" s="183">
        <f t="shared" si="7"/>
        <v>10226.5</v>
      </c>
      <c r="L20" s="263">
        <f t="shared" si="9"/>
        <v>-0.5110741700484036</v>
      </c>
      <c r="M20" s="267">
        <f t="shared" si="8"/>
        <v>-170913.5</v>
      </c>
      <c r="N20" s="165" t="s">
        <v>27</v>
      </c>
      <c r="O20" s="57">
        <f>IF(ISERROR('[9]Récolte_N'!$F$18)=TRUE,"",'[9]Récolte_N'!$F$18)</f>
        <v>53230</v>
      </c>
      <c r="P20" s="57">
        <f t="shared" si="1"/>
        <v>99.40634980274281</v>
      </c>
      <c r="Q20" s="58">
        <f>IF(ISERROR('[9]Récolte_N'!$H$18)=TRUE,"",'[9]Récolte_N'!$H$18)</f>
        <v>529140</v>
      </c>
      <c r="R20" s="229">
        <f>'[36]MA'!$AI176</f>
        <v>518913.5</v>
      </c>
      <c r="S20" s="260">
        <f t="shared" si="10"/>
        <v>-256140</v>
      </c>
      <c r="T20" s="265">
        <f t="shared" si="11"/>
        <v>-11230</v>
      </c>
      <c r="U20" s="266">
        <f t="shared" si="11"/>
        <v>-34.40634980274281</v>
      </c>
    </row>
    <row r="21" spans="1:21" ht="13.5" customHeight="1">
      <c r="A21" s="6" t="s">
        <v>13</v>
      </c>
      <c r="B21" s="60" t="s">
        <v>15</v>
      </c>
      <c r="C21" s="57">
        <f>IF(ISERROR('[45]Récolte_N'!$F$18)=TRUE,"",'[45]Récolte_N'!$F$18)</f>
        <v>11000</v>
      </c>
      <c r="D21" s="57">
        <f>IF(OR(C21="",C21=0),"",(E21/C21)*10)</f>
        <v>72.72727272727272</v>
      </c>
      <c r="E21" s="58">
        <f>IF(ISERROR('[45]Récolte_N'!$H$18)=TRUE,"",'[45]Récolte_N'!$H$18)</f>
        <v>80000</v>
      </c>
      <c r="F21" s="181">
        <f t="shared" si="5"/>
        <v>225000</v>
      </c>
      <c r="G21" s="229">
        <f>IF(ISERROR('[45]Récolte_N'!$I$18)=TRUE,"",'[45]Récolte_N'!$I$18)</f>
        <v>80000</v>
      </c>
      <c r="H21" s="230">
        <f t="shared" si="6"/>
        <v>223726.4</v>
      </c>
      <c r="I21" s="176">
        <f t="shared" si="4"/>
        <v>-0.6424203848986977</v>
      </c>
      <c r="J21" s="177">
        <f t="shared" si="3"/>
        <v>0</v>
      </c>
      <c r="K21" s="183">
        <f t="shared" si="7"/>
        <v>1273.6000000000058</v>
      </c>
      <c r="L21" s="263">
        <f>J21/K21-1</f>
        <v>-1</v>
      </c>
      <c r="M21" s="267">
        <f t="shared" si="8"/>
        <v>1036273.6</v>
      </c>
      <c r="N21" s="165" t="s">
        <v>15</v>
      </c>
      <c r="O21" s="57">
        <f>IF(ISERROR('[10]Récolte_N'!$F$18)=TRUE,"",'[10]Récolte_N'!$F$18)</f>
        <v>23500</v>
      </c>
      <c r="P21" s="57">
        <f t="shared" si="1"/>
        <v>95.74468085106383</v>
      </c>
      <c r="Q21" s="58">
        <f>IF(ISERROR('[10]Récolte_N'!$H$18)=TRUE,"",'[10]Récolte_N'!$H$18)</f>
        <v>225000</v>
      </c>
      <c r="R21" s="229">
        <f>'[36]MA'!$AI177</f>
        <v>223726.4</v>
      </c>
      <c r="S21" s="260">
        <f t="shared" si="10"/>
        <v>-145000</v>
      </c>
      <c r="T21" s="265">
        <f t="shared" si="11"/>
        <v>-12500</v>
      </c>
      <c r="U21" s="266">
        <f t="shared" si="11"/>
        <v>-23.017408123791114</v>
      </c>
    </row>
    <row r="22" spans="1:21" ht="13.5" customHeight="1">
      <c r="A22" s="6" t="s">
        <v>13</v>
      </c>
      <c r="B22" s="60" t="s">
        <v>29</v>
      </c>
      <c r="C22" s="57">
        <f>IF(ISERROR('[46]Récolte_N'!$F$18)=TRUE,"",'[46]Récolte_N'!$F$18)</f>
        <v>126000</v>
      </c>
      <c r="D22" s="57">
        <f>IF(OR(C22="",C22=0),"",(E22/C22)*10)</f>
        <v>95.23809523809524</v>
      </c>
      <c r="E22" s="58">
        <f>IF(ISERROR('[46]Récolte_N'!$H$18)=TRUE,"",'[46]Récolte_N'!$H$18)</f>
        <v>1200000</v>
      </c>
      <c r="F22" s="181">
        <f t="shared" si="5"/>
        <v>1570000</v>
      </c>
      <c r="G22" s="229">
        <f>IF(ISERROR('[46]Récolte_N'!$I$18)=TRUE,"",'[46]Récolte_N'!$I$18)</f>
        <v>1180000</v>
      </c>
      <c r="H22" s="230">
        <f t="shared" si="6"/>
        <v>1526777.8</v>
      </c>
      <c r="I22" s="176">
        <f t="shared" si="4"/>
        <v>-0.22713049665773244</v>
      </c>
      <c r="J22" s="177">
        <f t="shared" si="3"/>
        <v>20000</v>
      </c>
      <c r="K22" s="183">
        <f t="shared" si="7"/>
        <v>43222.19999999995</v>
      </c>
      <c r="L22" s="263">
        <f t="shared" si="9"/>
        <v>-0.5372748263623781</v>
      </c>
      <c r="M22" s="267">
        <f t="shared" si="8"/>
        <v>278222.19999999995</v>
      </c>
      <c r="N22" s="165" t="s">
        <v>29</v>
      </c>
      <c r="O22" s="57">
        <f>IF(ISERROR('[11]Récolte_N'!$F$18)=TRUE,"",'[11]Récolte_N'!$F$18)</f>
        <v>136000</v>
      </c>
      <c r="P22" s="57">
        <f t="shared" si="1"/>
        <v>115.44117647058825</v>
      </c>
      <c r="Q22" s="58">
        <f>IF(ISERROR('[11]Récolte_N'!$H$18)=TRUE,"",'[11]Récolte_N'!$H$18)</f>
        <v>1570000</v>
      </c>
      <c r="R22" s="229">
        <f>'[36]MA'!$AI178</f>
        <v>1526777.8</v>
      </c>
      <c r="S22" s="260"/>
      <c r="T22" s="265"/>
      <c r="U22" s="266"/>
    </row>
    <row r="23" spans="1:21" ht="13.5" customHeight="1">
      <c r="A23" s="6" t="s">
        <v>13</v>
      </c>
      <c r="B23" s="60" t="s">
        <v>16</v>
      </c>
      <c r="C23" s="57">
        <f>IF(ISERROR('[47]Récolte_N'!$F$18)=TRUE,"",'[47]Récolte_N'!$F$18)</f>
        <v>100548</v>
      </c>
      <c r="D23" s="57">
        <f t="shared" si="0"/>
        <v>84.58911955161341</v>
      </c>
      <c r="E23" s="58">
        <f>IF(ISERROR('[47]Récolte_N'!$H$18)=TRUE,"",'[47]Récolte_N'!$H$18)</f>
        <v>850526.6792675626</v>
      </c>
      <c r="F23" s="181">
        <f t="shared" si="5"/>
        <v>962709.879220993</v>
      </c>
      <c r="G23" s="229">
        <f>IF(ISERROR('[47]Récolte_N'!$I$18)=TRUE,"",'[47]Récolte_N'!$I$18)</f>
        <v>625000</v>
      </c>
      <c r="H23" s="230">
        <f t="shared" si="6"/>
        <v>725649.1</v>
      </c>
      <c r="I23" s="176">
        <f t="shared" si="4"/>
        <v>-0.13870216334589258</v>
      </c>
      <c r="J23" s="177">
        <f t="shared" si="3"/>
        <v>225526.67926756258</v>
      </c>
      <c r="K23" s="183">
        <f t="shared" si="7"/>
        <v>237060.77922099305</v>
      </c>
      <c r="L23" s="263">
        <f t="shared" si="9"/>
        <v>-0.048654610818933186</v>
      </c>
      <c r="M23" s="267">
        <f t="shared" si="8"/>
        <v>789350.9</v>
      </c>
      <c r="N23" s="165" t="s">
        <v>16</v>
      </c>
      <c r="O23" s="57">
        <f>IF(ISERROR('[12]Récolte_N'!$F$18)=TRUE,"",'[12]Récolte_N'!$F$18)</f>
        <v>101816.18611078929</v>
      </c>
      <c r="P23" s="57">
        <f t="shared" si="1"/>
        <v>94.55371645657982</v>
      </c>
      <c r="Q23" s="58">
        <f>IF(ISERROR('[12]Récolte_N'!$H$18)=TRUE,"",'[12]Récolte_N'!$H$18)</f>
        <v>962709.879220993</v>
      </c>
      <c r="R23" s="229">
        <f>'[36]MA'!$AI179</f>
        <v>725649.1</v>
      </c>
      <c r="S23" s="260">
        <f aca="true" t="shared" si="12" ref="S23:S28">E23-Q23</f>
        <v>-112183.19995343045</v>
      </c>
      <c r="T23" s="265">
        <f aca="true" t="shared" si="13" ref="T23:U28">C23-O23</f>
        <v>-1268.186110789291</v>
      </c>
      <c r="U23" s="266">
        <f t="shared" si="13"/>
        <v>-9.964596904966413</v>
      </c>
    </row>
    <row r="24" spans="1:21" ht="13.5" customHeight="1">
      <c r="A24" s="6" t="s">
        <v>13</v>
      </c>
      <c r="B24" s="60" t="s">
        <v>17</v>
      </c>
      <c r="C24" s="57">
        <f>IF(ISERROR('[48]Récolte_N'!$F$18)=TRUE,"",'[48]Récolte_N'!$F$18)</f>
        <v>120150</v>
      </c>
      <c r="D24" s="57">
        <f t="shared" si="0"/>
        <v>80.90803162713274</v>
      </c>
      <c r="E24" s="58">
        <f>IF(ISERROR('[48]Récolte_N'!$H$18)=TRUE,"",'[48]Récolte_N'!$H$18)</f>
        <v>972110</v>
      </c>
      <c r="F24" s="181">
        <f t="shared" si="5"/>
        <v>1402930</v>
      </c>
      <c r="G24" s="229">
        <f>IF(ISERROR('[48]Récolte_N'!$I$18)=TRUE,"",'[48]Récolte_N'!$I$18)</f>
        <v>890000</v>
      </c>
      <c r="H24" s="230">
        <f t="shared" si="6"/>
        <v>1274833.7</v>
      </c>
      <c r="I24" s="176">
        <f t="shared" si="4"/>
        <v>-0.30186972622389885</v>
      </c>
      <c r="J24" s="177">
        <f t="shared" si="3"/>
        <v>82110</v>
      </c>
      <c r="K24" s="183">
        <f t="shared" si="7"/>
        <v>128096.30000000005</v>
      </c>
      <c r="L24" s="263">
        <f t="shared" si="9"/>
        <v>-0.35899787893951685</v>
      </c>
      <c r="M24" s="267">
        <f t="shared" si="8"/>
        <v>675166.3</v>
      </c>
      <c r="N24" s="165" t="s">
        <v>17</v>
      </c>
      <c r="O24" s="57">
        <f>IF(ISERROR('[13]Récolte_N'!$F$18)=TRUE,"",'[13]Récolte_N'!$F$18)</f>
        <v>144700</v>
      </c>
      <c r="P24" s="57">
        <f t="shared" si="1"/>
        <v>96.95438838977195</v>
      </c>
      <c r="Q24" s="58">
        <f>IF(ISERROR('[13]Récolte_N'!$H$18)=TRUE,"",'[13]Récolte_N'!$H$18)</f>
        <v>1402930</v>
      </c>
      <c r="R24" s="229">
        <f>'[36]MA'!$AI180</f>
        <v>1274833.7</v>
      </c>
      <c r="S24" s="260">
        <f t="shared" si="12"/>
        <v>-430820</v>
      </c>
      <c r="T24" s="265">
        <f t="shared" si="13"/>
        <v>-24550</v>
      </c>
      <c r="U24" s="266">
        <f t="shared" si="13"/>
        <v>-16.046356762639206</v>
      </c>
    </row>
    <row r="25" spans="1:21" ht="13.5" customHeight="1">
      <c r="A25" s="6" t="s">
        <v>13</v>
      </c>
      <c r="B25" s="60" t="s">
        <v>18</v>
      </c>
      <c r="C25" s="57">
        <f>IF(ISERROR('[49]Récolte_N'!$F$18)=TRUE,"",'[49]Récolte_N'!$F$18)</f>
        <v>150000</v>
      </c>
      <c r="D25" s="57">
        <f t="shared" si="0"/>
        <v>86.06666666666668</v>
      </c>
      <c r="E25" s="58">
        <f>IF(ISERROR('[49]Récolte_N'!$H$18)=TRUE,"",'[49]Récolte_N'!$H$18)</f>
        <v>1291000</v>
      </c>
      <c r="F25" s="181">
        <f t="shared" si="5"/>
        <v>1700000</v>
      </c>
      <c r="G25" s="229">
        <f>IF(ISERROR('[49]Récolte_N'!$I$18)=TRUE,"",'[49]Récolte_N'!$I$18)</f>
        <v>1060000</v>
      </c>
      <c r="H25" s="230">
        <f t="shared" si="6"/>
        <v>1470792.5</v>
      </c>
      <c r="I25" s="176">
        <f t="shared" si="4"/>
        <v>-0.2793001052153856</v>
      </c>
      <c r="J25" s="177">
        <f t="shared" si="3"/>
        <v>231000</v>
      </c>
      <c r="K25" s="183">
        <f t="shared" si="7"/>
        <v>229207.5</v>
      </c>
      <c r="L25" s="263">
        <f t="shared" si="9"/>
        <v>0.007820424724321873</v>
      </c>
      <c r="M25" s="267">
        <f t="shared" si="8"/>
        <v>-110792.5</v>
      </c>
      <c r="N25" s="165" t="s">
        <v>18</v>
      </c>
      <c r="O25" s="57">
        <f>IF(ISERROR('[14]Récolte_N'!$F$18)=TRUE,"",'[14]Récolte_N'!$F$18)</f>
        <v>164300</v>
      </c>
      <c r="P25" s="57">
        <f t="shared" si="1"/>
        <v>103.46926354230067</v>
      </c>
      <c r="Q25" s="58">
        <f>IF(ISERROR('[14]Récolte_N'!$H$18)=TRUE,"",'[14]Récolte_N'!$H$18)</f>
        <v>1700000</v>
      </c>
      <c r="R25" s="229">
        <f>'[36]MA'!$AI181</f>
        <v>1470792.5</v>
      </c>
      <c r="S25" s="260">
        <f t="shared" si="12"/>
        <v>-409000</v>
      </c>
      <c r="T25" s="265">
        <f t="shared" si="13"/>
        <v>-14300</v>
      </c>
      <c r="U25" s="266">
        <f t="shared" si="13"/>
        <v>-17.40259687563399</v>
      </c>
    </row>
    <row r="26" spans="1:21" ht="13.5" customHeight="1">
      <c r="A26" s="6" t="s">
        <v>13</v>
      </c>
      <c r="B26" s="60" t="s">
        <v>19</v>
      </c>
      <c r="C26" s="57">
        <f>IF(ISERROR('[50]Récolte_N'!$F$18)=TRUE,"",'[50]Récolte_N'!$F$18)</f>
        <v>40100</v>
      </c>
      <c r="D26" s="57">
        <f t="shared" si="0"/>
        <v>80</v>
      </c>
      <c r="E26" s="58">
        <f>IF(ISERROR('[50]Récolte_N'!$H$18)=TRUE,"",'[50]Récolte_N'!$H$18)</f>
        <v>320800</v>
      </c>
      <c r="F26" s="181">
        <f t="shared" si="5"/>
        <v>466236</v>
      </c>
      <c r="G26" s="229">
        <f>IF(ISERROR('[50]Récolte_N'!$I$18)=TRUE,"",'[50]Récolte_N'!$I$18)</f>
        <v>300000</v>
      </c>
      <c r="H26" s="230">
        <f t="shared" si="6"/>
        <v>437319.5</v>
      </c>
      <c r="I26" s="176">
        <f t="shared" si="4"/>
        <v>-0.31400269139610737</v>
      </c>
      <c r="J26" s="177">
        <f t="shared" si="3"/>
        <v>20800</v>
      </c>
      <c r="K26" s="183">
        <f t="shared" si="7"/>
        <v>28916.5</v>
      </c>
      <c r="L26" s="263">
        <f t="shared" si="9"/>
        <v>-0.2806874967579064</v>
      </c>
      <c r="M26" s="267">
        <f t="shared" si="8"/>
        <v>1312680.5</v>
      </c>
      <c r="N26" s="165" t="s">
        <v>19</v>
      </c>
      <c r="O26" s="57">
        <f>IF(ISERROR('[15]Récolte_N'!$F$18)=TRUE,"",'[15]Récolte_N'!$F$18)</f>
        <v>43170</v>
      </c>
      <c r="P26" s="57">
        <f t="shared" si="1"/>
        <v>108</v>
      </c>
      <c r="Q26" s="58">
        <f>IF(ISERROR('[15]Récolte_N'!$H$18)=TRUE,"",'[15]Récolte_N'!$H$18)</f>
        <v>466236</v>
      </c>
      <c r="R26" s="229">
        <f>'[36]MA'!$AI182</f>
        <v>437319.5</v>
      </c>
      <c r="S26" s="260">
        <f t="shared" si="12"/>
        <v>-145436</v>
      </c>
      <c r="T26" s="265">
        <f t="shared" si="13"/>
        <v>-3070</v>
      </c>
      <c r="U26" s="266">
        <f t="shared" si="13"/>
        <v>-28</v>
      </c>
    </row>
    <row r="27" spans="1:21" ht="13.5" customHeight="1">
      <c r="A27" s="6" t="s">
        <v>13</v>
      </c>
      <c r="B27" s="60" t="s">
        <v>20</v>
      </c>
      <c r="C27" s="57">
        <f>IF(ISERROR('[51]Récolte_N'!$F$18)=TRUE,"",'[51]Récolte_N'!$F$18)</f>
        <v>196850</v>
      </c>
      <c r="D27" s="57">
        <f>IF(OR(C27="",C27=0),"",(E27/C27)*10)</f>
        <v>80.3728727457455</v>
      </c>
      <c r="E27" s="58">
        <f>IF(ISERROR('[51]Récolte_N'!$H$18)=TRUE,"",'[51]Récolte_N'!$H$18)</f>
        <v>1582140</v>
      </c>
      <c r="F27" s="181">
        <f t="shared" si="5"/>
        <v>2155124</v>
      </c>
      <c r="G27" s="229">
        <f>IF(ISERROR('[51]Récolte_N'!$I$18)=TRUE,"",'[51]Récolte_N'!$I$18)</f>
        <v>1450000</v>
      </c>
      <c r="H27" s="230">
        <f t="shared" si="6"/>
        <v>2004256.6</v>
      </c>
      <c r="I27" s="176">
        <f t="shared" si="4"/>
        <v>-0.276539740470357</v>
      </c>
      <c r="J27" s="177">
        <f t="shared" si="3"/>
        <v>132140</v>
      </c>
      <c r="K27" s="183">
        <f t="shared" si="7"/>
        <v>150867.3999999999</v>
      </c>
      <c r="L27" s="263">
        <f t="shared" si="9"/>
        <v>-0.12413152211809786</v>
      </c>
      <c r="M27" s="267">
        <f t="shared" si="8"/>
        <v>-501001.6000000001</v>
      </c>
      <c r="N27" s="165" t="s">
        <v>20</v>
      </c>
      <c r="O27" s="57">
        <f>IF(ISERROR('[16]Récolte_N'!$F$18)=TRUE,"",'[16]Récolte_N'!$F$18)</f>
        <v>210460</v>
      </c>
      <c r="P27" s="57">
        <f t="shared" si="1"/>
        <v>102.40064620355412</v>
      </c>
      <c r="Q27" s="58">
        <f>IF(ISERROR('[16]Récolte_N'!$H$18)=TRUE,"",'[16]Récolte_N'!$H$18)</f>
        <v>2155124</v>
      </c>
      <c r="R27" s="229">
        <f>'[36]MA'!$AI183</f>
        <v>2004256.6</v>
      </c>
      <c r="S27" s="260">
        <f t="shared" si="12"/>
        <v>-572984</v>
      </c>
      <c r="T27" s="265">
        <f t="shared" si="13"/>
        <v>-13610</v>
      </c>
      <c r="U27" s="266">
        <f t="shared" si="13"/>
        <v>-22.02777345780862</v>
      </c>
    </row>
    <row r="28" spans="1:21" ht="13.5" customHeight="1">
      <c r="A28" s="6" t="s">
        <v>13</v>
      </c>
      <c r="B28" s="60" t="s">
        <v>21</v>
      </c>
      <c r="C28" s="57">
        <f>IF(ISERROR('[52]Récolte_N'!$F$18)=TRUE,"",'[52]Récolte_N'!$F$18)</f>
        <v>9100</v>
      </c>
      <c r="D28" s="57">
        <f t="shared" si="0"/>
        <v>84.97802197802199</v>
      </c>
      <c r="E28" s="58">
        <f>IF(ISERROR('[52]Récolte_N'!$H$18)=TRUE,"",'[52]Récolte_N'!$H$18)</f>
        <v>77330</v>
      </c>
      <c r="F28" s="181">
        <f t="shared" si="5"/>
        <v>90216.82200000001</v>
      </c>
      <c r="G28" s="229">
        <f>IF(ISERROR('[52]Récolte_N'!$I$18)=TRUE,"",'[52]Récolte_N'!$I$18)</f>
        <v>53255</v>
      </c>
      <c r="H28" s="230">
        <f t="shared" si="6"/>
        <v>62128.7</v>
      </c>
      <c r="I28" s="176">
        <f t="shared" si="4"/>
        <v>-0.14282771086470503</v>
      </c>
      <c r="J28" s="177">
        <f t="shared" si="3"/>
        <v>24075</v>
      </c>
      <c r="K28" s="183">
        <f t="shared" si="7"/>
        <v>28088.122000000018</v>
      </c>
      <c r="L28" s="263">
        <f t="shared" si="9"/>
        <v>-0.1428761239359475</v>
      </c>
      <c r="M28" s="267">
        <f t="shared" si="8"/>
        <v>97726.3</v>
      </c>
      <c r="N28" s="165" t="s">
        <v>21</v>
      </c>
      <c r="O28" s="57">
        <f>IF(ISERROR('[17]Récolte_N'!$F$18)=TRUE,"",'[17]Récolte_N'!$F$18)</f>
        <v>10139</v>
      </c>
      <c r="P28" s="57">
        <f t="shared" si="1"/>
        <v>88.98000000000002</v>
      </c>
      <c r="Q28" s="58">
        <f>IF(ISERROR('[17]Récolte_N'!$H$18)=TRUE,"",'[17]Récolte_N'!$H$18)</f>
        <v>90216.82200000001</v>
      </c>
      <c r="R28" s="229">
        <f>'[36]MA'!$AI184</f>
        <v>62128.7</v>
      </c>
      <c r="S28" s="260">
        <f t="shared" si="12"/>
        <v>-12886.822000000015</v>
      </c>
      <c r="T28" s="265">
        <f t="shared" si="13"/>
        <v>-1039</v>
      </c>
      <c r="U28" s="266">
        <f t="shared" si="13"/>
        <v>-4.001978021978033</v>
      </c>
    </row>
    <row r="29" spans="2:21" ht="12.75">
      <c r="B29" s="60" t="s">
        <v>30</v>
      </c>
      <c r="C29" s="57">
        <f>IF(ISERROR('[53]Récolte_N'!$F$18)=TRUE,"",'[53]Récolte_N'!$F$18)</f>
        <v>12700</v>
      </c>
      <c r="D29" s="57">
        <f t="shared" si="0"/>
        <v>90</v>
      </c>
      <c r="E29" s="58">
        <f>IF(ISERROR('[53]Récolte_N'!$H$18)=TRUE,"",'[53]Récolte_N'!$H$18)</f>
        <v>114300</v>
      </c>
      <c r="F29" s="181">
        <f t="shared" si="5"/>
        <v>150000</v>
      </c>
      <c r="G29" s="229">
        <f>IF(ISERROR('[53]Récolte_N'!$I$18)=TRUE,"",'[53]Récolte_N'!$I$18)</f>
        <v>106600</v>
      </c>
      <c r="H29" s="230">
        <f t="shared" si="6"/>
        <v>121100.7</v>
      </c>
      <c r="I29" s="176">
        <f t="shared" si="4"/>
        <v>-0.11974084377712102</v>
      </c>
      <c r="J29" s="177">
        <f t="shared" si="3"/>
        <v>7700</v>
      </c>
      <c r="K29" s="183">
        <f t="shared" si="7"/>
        <v>28899.300000000003</v>
      </c>
      <c r="L29" s="263">
        <f t="shared" si="9"/>
        <v>-0.7335575602177216</v>
      </c>
      <c r="M29" s="267">
        <f t="shared" si="8"/>
        <v>1085499.3</v>
      </c>
      <c r="N29" s="165" t="s">
        <v>30</v>
      </c>
      <c r="O29" s="57">
        <f>IF(ISERROR('[18]Récolte_N'!$F$18)=TRUE,"",'[18]Récolte_N'!$F$18)</f>
        <v>16100</v>
      </c>
      <c r="P29" s="57">
        <f t="shared" si="1"/>
        <v>93.16770186335404</v>
      </c>
      <c r="Q29" s="58">
        <f>IF(ISERROR('[18]Récolte_N'!$H$18)=TRUE,"",'[18]Récolte_N'!$H$18)</f>
        <v>150000</v>
      </c>
      <c r="R29" s="229">
        <f>'[36]MA'!$AI185</f>
        <v>121100.7</v>
      </c>
      <c r="S29" s="260"/>
      <c r="T29" s="265"/>
      <c r="U29" s="266"/>
    </row>
    <row r="30" spans="2:22" ht="12.75">
      <c r="B30" s="60" t="s">
        <v>22</v>
      </c>
      <c r="C30" s="57">
        <f>IF(ISERROR('[54]Récolte_N'!$F$18)=TRUE,"",'[54]Récolte_N'!$F$18)</f>
        <v>160400</v>
      </c>
      <c r="D30" s="57">
        <f t="shared" si="0"/>
        <v>87.87250623441396</v>
      </c>
      <c r="E30" s="58">
        <f>IF(ISERROR('[54]Récolte_N'!$H$18)=TRUE,"",'[54]Récolte_N'!$H$18)</f>
        <v>1409475</v>
      </c>
      <c r="F30" s="181">
        <f t="shared" si="5"/>
        <v>1680520</v>
      </c>
      <c r="G30" s="229">
        <f>IF(ISERROR('[54]Récolte_N'!$I$18)=TRUE,"",'[54]Récolte_N'!$I$18)</f>
        <v>1100000</v>
      </c>
      <c r="H30" s="230">
        <f t="shared" si="6"/>
        <v>1390574.8</v>
      </c>
      <c r="I30" s="176">
        <f t="shared" si="4"/>
        <v>-0.2089602083972757</v>
      </c>
      <c r="J30" s="177">
        <f t="shared" si="3"/>
        <v>309475</v>
      </c>
      <c r="K30" s="183">
        <f>Q30-H30</f>
        <v>289945.19999999995</v>
      </c>
      <c r="L30" s="263">
        <f t="shared" si="9"/>
        <v>0.06735686605606861</v>
      </c>
      <c r="M30" s="267">
        <f t="shared" si="8"/>
        <v>-281274.80000000005</v>
      </c>
      <c r="N30" s="165" t="s">
        <v>22</v>
      </c>
      <c r="O30" s="57">
        <f>IF(ISERROR('[19]Récolte_N'!$F$18)=TRUE,"",'[19]Récolte_N'!$F$18)</f>
        <v>175729</v>
      </c>
      <c r="P30" s="57">
        <f t="shared" si="1"/>
        <v>95.63134144051352</v>
      </c>
      <c r="Q30" s="58">
        <f>IF(ISERROR('[19]Récolte_N'!$H$18)=TRUE,"",'[19]Récolte_N'!$H$18)</f>
        <v>1680520</v>
      </c>
      <c r="R30" s="229">
        <f>'[36]MA'!$AI186</f>
        <v>1390574.8</v>
      </c>
      <c r="S30" s="260">
        <f>E30-Q30</f>
        <v>-271045</v>
      </c>
      <c r="T30" s="265">
        <f>C30-O30</f>
        <v>-15329</v>
      </c>
      <c r="U30" s="266">
        <f>D30-P30</f>
        <v>-7.758835206099562</v>
      </c>
      <c r="V30" s="6">
        <f>R30/Q30</f>
        <v>0.8274669745078904</v>
      </c>
    </row>
    <row r="31" spans="2:22" ht="12.75">
      <c r="B31" s="60" t="s">
        <v>23</v>
      </c>
      <c r="C31" s="57">
        <f>IF(ISERROR('[55]Récolte_N'!$F$18)=TRUE,"",'[55]Récolte_N'!$F$18)</f>
        <v>3950</v>
      </c>
      <c r="D31" s="57">
        <f t="shared" si="0"/>
        <v>46.835443037974684</v>
      </c>
      <c r="E31" s="58">
        <f>IF(ISERROR('[55]Récolte_N'!$H$18)=TRUE,"",'[55]Récolte_N'!$H$18)</f>
        <v>18500</v>
      </c>
      <c r="F31" s="58">
        <f>Q31</f>
        <v>31500</v>
      </c>
      <c r="G31" s="229">
        <f>IF(ISERROR('[55]Récolte_N'!$I$18)=TRUE,"",'[55]Récolte_N'!$I$18)</f>
        <v>9300</v>
      </c>
      <c r="H31" s="229">
        <f>R31</f>
        <v>15878.1</v>
      </c>
      <c r="I31" s="176">
        <f t="shared" si="4"/>
        <v>-0.4142876036805412</v>
      </c>
      <c r="J31" s="177">
        <f t="shared" si="3"/>
        <v>9200</v>
      </c>
      <c r="K31" s="178">
        <f>Q31-H31</f>
        <v>15621.9</v>
      </c>
      <c r="L31" s="263">
        <f t="shared" si="9"/>
        <v>-0.4110831588987255</v>
      </c>
      <c r="M31" s="264">
        <f>G31-H31</f>
        <v>-6578.1</v>
      </c>
      <c r="N31" s="165" t="s">
        <v>23</v>
      </c>
      <c r="O31" s="57">
        <f>IF(ISERROR('[20]Récolte_N'!$F$18)=TRUE,"",'[20]Récolte_N'!$F$18)</f>
        <v>5000</v>
      </c>
      <c r="P31" s="57">
        <f t="shared" si="1"/>
        <v>63</v>
      </c>
      <c r="Q31" s="58">
        <f>IF(ISERROR('[20]Récolte_N'!$H$18)=TRUE,"",'[20]Récolte_N'!$H$18)</f>
        <v>31500</v>
      </c>
      <c r="R31" s="229">
        <f>'[36]MA'!$AI187</f>
        <v>15878.1</v>
      </c>
      <c r="S31" s="260">
        <f>E31-Q31</f>
        <v>-13000</v>
      </c>
      <c r="T31" s="265">
        <f>C31-O31</f>
        <v>-1050</v>
      </c>
      <c r="U31" s="266">
        <f>D31-P31</f>
        <v>-16.164556962025316</v>
      </c>
      <c r="V31" s="6">
        <f>R31/Q31</f>
        <v>0.5040666666666667</v>
      </c>
    </row>
    <row r="32" spans="2:21" ht="12.75">
      <c r="B32" s="40"/>
      <c r="C32" s="61"/>
      <c r="D32" s="61"/>
      <c r="E32" s="17"/>
      <c r="F32" s="184"/>
      <c r="G32" s="185"/>
      <c r="H32" s="125"/>
      <c r="I32" s="186"/>
      <c r="J32" s="187"/>
      <c r="K32" s="188"/>
      <c r="L32" s="7"/>
      <c r="M32" s="268"/>
      <c r="N32" s="165"/>
      <c r="O32" s="189"/>
      <c r="P32" s="189"/>
      <c r="Q32" s="189"/>
      <c r="R32" s="269"/>
      <c r="S32" s="79"/>
      <c r="T32" s="257"/>
      <c r="U32" s="257"/>
    </row>
    <row r="33" spans="2:21" ht="15.75" thickBot="1">
      <c r="B33" s="62" t="s">
        <v>24</v>
      </c>
      <c r="C33" s="63">
        <f>IF(SUM(C12:C31)=0,"",SUM(C12:C31))</f>
        <v>1607798</v>
      </c>
      <c r="D33" s="63">
        <f>IF(OR(C33="",C33=0),"",(E33/C33)*10)</f>
        <v>82.45303004026354</v>
      </c>
      <c r="E33" s="63">
        <f>IF(SUM(E12:E31)=0,"",SUM(E12:E31))</f>
        <v>13256781.679267563</v>
      </c>
      <c r="F33" s="190">
        <f>IF(SUM(F12:F31)=0,"",SUM(F12:F31))</f>
        <v>17949206.701220993</v>
      </c>
      <c r="G33" s="191">
        <f>IF(SUM(G12:G31)=0,"",SUM(G12:G31))</f>
        <v>11607255</v>
      </c>
      <c r="H33" s="192">
        <f>IF(SUM(H12:H31)=0,"",SUM(H12:H31))</f>
        <v>16127330.699999997</v>
      </c>
      <c r="I33" s="193">
        <f>IF(OR(G33=0,G33=""),"",(G33/H33)-1)</f>
        <v>-0.28027426138164313</v>
      </c>
      <c r="J33" s="194">
        <f>SUM(J12:J31)</f>
        <v>1649526.6792675625</v>
      </c>
      <c r="K33" s="195">
        <f>SUM(K12:K31)</f>
        <v>1821876.0012209928</v>
      </c>
      <c r="L33" s="270">
        <f>J33/K33-1</f>
        <v>-0.09459991889564634</v>
      </c>
      <c r="M33" s="271">
        <f>G33-H33</f>
        <v>-4520075.699999997</v>
      </c>
      <c r="N33" s="196" t="s">
        <v>24</v>
      </c>
      <c r="O33" s="272">
        <f>IF(SUM(O12:O31)=0,"",SUM(O12:O31))</f>
        <v>1763519.1861107894</v>
      </c>
      <c r="P33" s="272">
        <f>IF(OR(O33="",O33=0),"",(Q33/O33)*10)</f>
        <v>101.78061482169423</v>
      </c>
      <c r="Q33" s="273">
        <f>IF(SUM(Q12:Q31)=0,"",SUM(Q12:Q31))</f>
        <v>17949206.701220993</v>
      </c>
      <c r="R33" s="274">
        <f>IF(SUM(R12:R31)=0,"",SUM(R12:R31))</f>
        <v>16127330.699999997</v>
      </c>
      <c r="S33" s="275">
        <f>E33-Q33</f>
        <v>-4692425.02195343</v>
      </c>
      <c r="T33" s="276">
        <f>C33-O33</f>
        <v>-155721.18611078942</v>
      </c>
      <c r="U33" s="277">
        <f>D33-P33</f>
        <v>-19.327584781430687</v>
      </c>
    </row>
    <row r="34" spans="2:10" ht="12.75" thickTop="1">
      <c r="B34" s="64"/>
      <c r="C34" s="65"/>
      <c r="D34" s="65"/>
      <c r="E34" s="65"/>
      <c r="F34" s="65"/>
      <c r="G34" s="65"/>
      <c r="H34" s="199"/>
      <c r="I34" s="200"/>
      <c r="J34" s="201"/>
    </row>
    <row r="35" spans="2:10" ht="15">
      <c r="B35" s="67" t="s">
        <v>44</v>
      </c>
      <c r="C35" s="68">
        <f>O33</f>
        <v>1763519.1861107894</v>
      </c>
      <c r="D35" s="80">
        <f>IF(OR(C35="",C35=0),"",(E35/C35)*10)</f>
        <v>101.78061482169423</v>
      </c>
      <c r="E35" s="68">
        <f>Q33</f>
        <v>17949206.701220993</v>
      </c>
      <c r="G35" s="68">
        <f>R33</f>
        <v>16127330.699999997</v>
      </c>
      <c r="H35" s="199"/>
      <c r="I35" s="66"/>
      <c r="J35" s="201"/>
    </row>
    <row r="36" spans="2:10" ht="12">
      <c r="B36" s="67" t="s">
        <v>45</v>
      </c>
      <c r="C36" s="69"/>
      <c r="D36" s="70"/>
      <c r="E36" s="69"/>
      <c r="G36" s="69"/>
      <c r="H36" s="199"/>
      <c r="I36" s="66"/>
      <c r="J36" s="201"/>
    </row>
    <row r="37" spans="2:10" ht="12">
      <c r="B37" s="67" t="s">
        <v>25</v>
      </c>
      <c r="C37" s="71">
        <f>IF(OR(C33="",C33=0),"",(C33/C35)-1)</f>
        <v>-0.0883013847182531</v>
      </c>
      <c r="D37" s="71">
        <f>IF(OR(D33="",D33=0),"",(D33/D35)-1)</f>
        <v>-0.18989455718350667</v>
      </c>
      <c r="E37" s="71">
        <f>IF(OR(E33="",E33=0),"",(E33/E35)-1)</f>
        <v>-0.26142798955199664</v>
      </c>
      <c r="G37" s="71">
        <f>IF(OR(G33="",G33=0),"",(G33/G35)-1)</f>
        <v>-0.28027426138164313</v>
      </c>
      <c r="H37" s="199"/>
      <c r="I37" s="200"/>
      <c r="J37" s="201"/>
    </row>
    <row r="38" ht="11.25" thickBot="1"/>
    <row r="39" spans="2:10" ht="12.75">
      <c r="B39" s="202" t="s">
        <v>0</v>
      </c>
      <c r="C39" s="203" t="s">
        <v>50</v>
      </c>
      <c r="D39" s="204" t="s">
        <v>50</v>
      </c>
      <c r="E39" s="205" t="s">
        <v>50</v>
      </c>
      <c r="F39" s="205" t="s">
        <v>50</v>
      </c>
      <c r="G39" s="206" t="s">
        <v>85</v>
      </c>
      <c r="H39" s="207" t="s">
        <v>86</v>
      </c>
      <c r="I39" s="7"/>
      <c r="J39" s="7"/>
    </row>
    <row r="40" spans="2:10" ht="12">
      <c r="B40" s="40"/>
      <c r="C40" s="208" t="s">
        <v>87</v>
      </c>
      <c r="D40" s="209" t="s">
        <v>87</v>
      </c>
      <c r="E40" s="210" t="s">
        <v>87</v>
      </c>
      <c r="F40" s="210" t="s">
        <v>87</v>
      </c>
      <c r="G40" s="211" t="s">
        <v>88</v>
      </c>
      <c r="H40" s="212" t="s">
        <v>89</v>
      </c>
      <c r="I40" s="7"/>
      <c r="J40" s="7"/>
    </row>
    <row r="41" spans="2:10" ht="12.75">
      <c r="B41" s="40"/>
      <c r="C41" s="213" t="s">
        <v>90</v>
      </c>
      <c r="D41" s="214" t="s">
        <v>91</v>
      </c>
      <c r="E41" s="215" t="s">
        <v>90</v>
      </c>
      <c r="F41" s="215" t="s">
        <v>91</v>
      </c>
      <c r="G41" s="211" t="s">
        <v>92</v>
      </c>
      <c r="H41" s="212" t="s">
        <v>79</v>
      </c>
      <c r="I41" s="7"/>
      <c r="J41" s="7"/>
    </row>
    <row r="42" spans="2:10" ht="12">
      <c r="B42" s="40"/>
      <c r="C42" s="216" t="s">
        <v>93</v>
      </c>
      <c r="D42" s="217" t="s">
        <v>93</v>
      </c>
      <c r="E42" s="218" t="s">
        <v>59</v>
      </c>
      <c r="F42" s="218" t="s">
        <v>59</v>
      </c>
      <c r="G42" s="219" t="s">
        <v>87</v>
      </c>
      <c r="H42" s="220"/>
      <c r="I42" s="7"/>
      <c r="J42" s="7"/>
    </row>
    <row r="43" spans="2:10" ht="12">
      <c r="B43" s="40" t="s">
        <v>8</v>
      </c>
      <c r="C43" s="145">
        <v>109182.3</v>
      </c>
      <c r="D43" s="120">
        <v>110767.5</v>
      </c>
      <c r="E43" s="221">
        <f>IF(OR(G12="",G12=0),"",C43/G12)</f>
        <v>0.04572889093650528</v>
      </c>
      <c r="F43" s="135">
        <f>IF(OR(H12="",H12=0),"",D43/H12)</f>
        <v>0.03579125533690131</v>
      </c>
      <c r="G43" s="222">
        <f aca="true" t="shared" si="14" ref="G43:G62">IF(OR(E43="",E43=0),"",(E43-F43)*100)</f>
        <v>0.9937635599603964</v>
      </c>
      <c r="H43" s="199">
        <f>IF(E12="","",(G12/E12))</f>
        <v>0.8973915658122228</v>
      </c>
      <c r="I43" s="7"/>
      <c r="J43" s="7"/>
    </row>
    <row r="44" spans="2:10" ht="12">
      <c r="B44" s="40" t="s">
        <v>31</v>
      </c>
      <c r="C44" s="120">
        <v>18844.2</v>
      </c>
      <c r="D44" s="120">
        <v>13496.9</v>
      </c>
      <c r="E44" s="135">
        <f>IF(OR(G13="",G13=0),"",C44/G13)</f>
        <v>0.06979333333333333</v>
      </c>
      <c r="F44" s="135">
        <f>IF(OR(H13="",H13=0),"",D44/H13)</f>
        <v>0.027828246673451445</v>
      </c>
      <c r="G44" s="222">
        <f t="shared" si="14"/>
        <v>4.196508665988189</v>
      </c>
      <c r="H44" s="199">
        <f>IF(E13="","",(G13/E13))</f>
        <v>0.6948554957922639</v>
      </c>
      <c r="I44" s="7"/>
      <c r="J44" s="7"/>
    </row>
    <row r="45" spans="2:10" ht="12">
      <c r="B45" s="40" t="s">
        <v>9</v>
      </c>
      <c r="C45" s="120">
        <v>7588.3</v>
      </c>
      <c r="D45" s="120">
        <v>8049.4</v>
      </c>
      <c r="E45" s="135">
        <f aca="true" t="shared" si="15" ref="E45:F62">IF(OR(G14="",G14=0),"",C45/G14)</f>
        <v>0.0237134375</v>
      </c>
      <c r="F45" s="135">
        <f t="shared" si="15"/>
        <v>0.014658048669805846</v>
      </c>
      <c r="G45" s="222">
        <f t="shared" si="14"/>
        <v>0.9055388830194154</v>
      </c>
      <c r="H45" s="199">
        <f>IF(E14="","",(G14/E14))</f>
        <v>0.8217559898307696</v>
      </c>
      <c r="I45" s="7"/>
      <c r="J45" s="7"/>
    </row>
    <row r="46" spans="2:10" ht="12">
      <c r="B46" s="40" t="s">
        <v>28</v>
      </c>
      <c r="C46" s="120">
        <v>3391.4</v>
      </c>
      <c r="D46" s="120">
        <v>1555.6</v>
      </c>
      <c r="E46" s="135">
        <f t="shared" si="15"/>
        <v>0.019949411764705882</v>
      </c>
      <c r="F46" s="135">
        <f t="shared" si="15"/>
        <v>0.004971030549341057</v>
      </c>
      <c r="G46" s="222">
        <f t="shared" si="14"/>
        <v>1.4978381215364827</v>
      </c>
      <c r="H46" s="199">
        <f>IF(E15="","",(G15/E15))</f>
        <v>0.8673469387755102</v>
      </c>
      <c r="I46" s="7"/>
      <c r="J46" s="7"/>
    </row>
    <row r="47" spans="2:10" ht="12">
      <c r="B47" s="40" t="s">
        <v>10</v>
      </c>
      <c r="C47" s="120">
        <v>415.1</v>
      </c>
      <c r="D47" s="120">
        <v>496.4</v>
      </c>
      <c r="E47" s="135">
        <f t="shared" si="15"/>
        <v>0.002306111111111111</v>
      </c>
      <c r="F47" s="135">
        <f t="shared" si="15"/>
        <v>0.0032611402034073787</v>
      </c>
      <c r="G47" s="222">
        <f t="shared" si="14"/>
        <v>-0.09550290922962675</v>
      </c>
      <c r="H47" s="199">
        <f aca="true" t="shared" si="16" ref="H47:H62">IF(E16="","",(G16/E16))</f>
        <v>1</v>
      </c>
      <c r="I47" s="7"/>
      <c r="J47" s="7"/>
    </row>
    <row r="48" spans="2:10" ht="12">
      <c r="B48" s="40" t="s">
        <v>11</v>
      </c>
      <c r="C48" s="120">
        <v>1815.6</v>
      </c>
      <c r="D48" s="120">
        <v>1755.8</v>
      </c>
      <c r="E48" s="135">
        <f t="shared" si="15"/>
        <v>0.006052</v>
      </c>
      <c r="F48" s="135">
        <f t="shared" si="15"/>
        <v>0.004356087718179633</v>
      </c>
      <c r="G48" s="222">
        <f t="shared" si="14"/>
        <v>0.16959122818203673</v>
      </c>
      <c r="H48" s="199">
        <f t="shared" si="16"/>
        <v>0.8571428571428571</v>
      </c>
      <c r="I48" s="7"/>
      <c r="J48" s="7"/>
    </row>
    <row r="49" spans="2:10" ht="12">
      <c r="B49" s="40" t="s">
        <v>12</v>
      </c>
      <c r="C49" s="120">
        <v>62494</v>
      </c>
      <c r="D49" s="120">
        <v>32338.1</v>
      </c>
      <c r="E49" s="135">
        <f>IF(OR(G18="",G18=0),"",C49/G18)</f>
        <v>0.07529397590361446</v>
      </c>
      <c r="F49" s="135">
        <f>IF(OR(H18="",H18=0),"",D49/H18)</f>
        <v>0.024375767676390787</v>
      </c>
      <c r="G49" s="222">
        <f t="shared" si="14"/>
        <v>5.091820822722368</v>
      </c>
      <c r="H49" s="199">
        <f t="shared" si="16"/>
        <v>0.9556486897250495</v>
      </c>
      <c r="I49" s="7"/>
      <c r="J49" s="7"/>
    </row>
    <row r="50" spans="2:10" ht="12">
      <c r="B50" s="40" t="s">
        <v>14</v>
      </c>
      <c r="C50" s="120">
        <v>0</v>
      </c>
      <c r="D50" s="120">
        <v>0.7</v>
      </c>
      <c r="E50" s="135">
        <f t="shared" si="15"/>
        <v>0</v>
      </c>
      <c r="F50" s="135">
        <f t="shared" si="15"/>
        <v>2.219467264443183E-05</v>
      </c>
      <c r="G50" s="222">
        <f t="shared" si="14"/>
      </c>
      <c r="H50" s="199">
        <f t="shared" si="16"/>
        <v>0.7971014492753623</v>
      </c>
      <c r="I50" s="7"/>
      <c r="J50" s="7"/>
    </row>
    <row r="51" spans="2:10" ht="12">
      <c r="B51" s="40" t="s">
        <v>27</v>
      </c>
      <c r="C51" s="120">
        <v>81.5</v>
      </c>
      <c r="D51" s="120">
        <v>301.9</v>
      </c>
      <c r="E51" s="135">
        <f t="shared" si="15"/>
        <v>0.0003041044776119403</v>
      </c>
      <c r="F51" s="135">
        <f t="shared" si="15"/>
        <v>0.0005817925338230745</v>
      </c>
      <c r="G51" s="222">
        <f t="shared" si="14"/>
        <v>-0.02776880562111342</v>
      </c>
      <c r="H51" s="199">
        <f t="shared" si="16"/>
        <v>0.9816849816849816</v>
      </c>
      <c r="I51" s="7"/>
      <c r="J51" s="7"/>
    </row>
    <row r="52" spans="2:10" ht="12">
      <c r="B52" s="40" t="s">
        <v>15</v>
      </c>
      <c r="C52" s="120">
        <v>2293</v>
      </c>
      <c r="D52" s="120">
        <v>226.7</v>
      </c>
      <c r="E52" s="135">
        <f t="shared" si="15"/>
        <v>0.0286625</v>
      </c>
      <c r="F52" s="135">
        <f t="shared" si="15"/>
        <v>0.0010132912342933154</v>
      </c>
      <c r="G52" s="222">
        <f t="shared" si="14"/>
        <v>2.7649208765706685</v>
      </c>
      <c r="H52" s="199">
        <f t="shared" si="16"/>
        <v>1</v>
      </c>
      <c r="I52" s="7"/>
      <c r="J52" s="7"/>
    </row>
    <row r="53" spans="2:10" ht="12">
      <c r="B53" s="40" t="s">
        <v>29</v>
      </c>
      <c r="C53" s="120">
        <v>6466.5</v>
      </c>
      <c r="D53" s="120">
        <v>4969.7</v>
      </c>
      <c r="E53" s="135">
        <f t="shared" si="15"/>
        <v>0.005480084745762712</v>
      </c>
      <c r="F53" s="135">
        <f t="shared" si="15"/>
        <v>0.0032550250599661587</v>
      </c>
      <c r="G53" s="222">
        <f t="shared" si="14"/>
        <v>0.2225059685796553</v>
      </c>
      <c r="H53" s="199">
        <f t="shared" si="16"/>
        <v>0.9833333333333333</v>
      </c>
      <c r="I53" s="7"/>
      <c r="J53" s="7"/>
    </row>
    <row r="54" spans="2:10" ht="12">
      <c r="B54" s="40" t="s">
        <v>16</v>
      </c>
      <c r="C54" s="120">
        <v>11434.6</v>
      </c>
      <c r="D54" s="120">
        <v>4773.6</v>
      </c>
      <c r="E54" s="135">
        <f t="shared" si="15"/>
        <v>0.01829536</v>
      </c>
      <c r="F54" s="135">
        <f t="shared" si="15"/>
        <v>0.006578386164883276</v>
      </c>
      <c r="G54" s="222">
        <f t="shared" si="14"/>
        <v>1.1716973835116724</v>
      </c>
      <c r="H54" s="199">
        <f t="shared" si="16"/>
        <v>0.7348387948726351</v>
      </c>
      <c r="I54" s="7"/>
      <c r="J54" s="7"/>
    </row>
    <row r="55" spans="2:10" ht="12">
      <c r="B55" s="40" t="s">
        <v>17</v>
      </c>
      <c r="C55" s="120">
        <v>25533.5</v>
      </c>
      <c r="D55" s="120">
        <v>29681.3</v>
      </c>
      <c r="E55" s="135">
        <f t="shared" si="15"/>
        <v>0.02868932584269663</v>
      </c>
      <c r="F55" s="135">
        <f t="shared" si="15"/>
        <v>0.023282487747225383</v>
      </c>
      <c r="G55" s="222">
        <f t="shared" si="14"/>
        <v>0.5406838095471246</v>
      </c>
      <c r="H55" s="199">
        <f t="shared" si="16"/>
        <v>0.9155342502391705</v>
      </c>
      <c r="I55" s="7"/>
      <c r="J55" s="7"/>
    </row>
    <row r="56" spans="2:10" ht="12">
      <c r="B56" s="40" t="s">
        <v>18</v>
      </c>
      <c r="C56" s="120">
        <v>43528.3</v>
      </c>
      <c r="D56" s="120">
        <v>43941</v>
      </c>
      <c r="E56" s="135">
        <f t="shared" si="15"/>
        <v>0.041064433962264155</v>
      </c>
      <c r="F56" s="135">
        <f t="shared" si="15"/>
        <v>0.029875730261066737</v>
      </c>
      <c r="G56" s="222">
        <f t="shared" si="14"/>
        <v>1.1188703701197418</v>
      </c>
      <c r="H56" s="199">
        <f t="shared" si="16"/>
        <v>0.8210689388071263</v>
      </c>
      <c r="I56" s="7"/>
      <c r="J56" s="7"/>
    </row>
    <row r="57" spans="2:10" ht="12">
      <c r="B57" s="40" t="s">
        <v>19</v>
      </c>
      <c r="C57" s="120">
        <v>2804.1</v>
      </c>
      <c r="D57" s="120">
        <v>3171.1</v>
      </c>
      <c r="E57" s="135">
        <f t="shared" si="15"/>
        <v>0.009347</v>
      </c>
      <c r="F57" s="135">
        <f t="shared" si="15"/>
        <v>0.007251220217712679</v>
      </c>
      <c r="G57" s="222">
        <f t="shared" si="14"/>
        <v>0.2095779782287321</v>
      </c>
      <c r="H57" s="199">
        <f t="shared" si="16"/>
        <v>0.9351620947630923</v>
      </c>
      <c r="I57" s="7"/>
      <c r="J57" s="7"/>
    </row>
    <row r="58" spans="2:10" ht="12">
      <c r="B58" s="40" t="s">
        <v>20</v>
      </c>
      <c r="C58" s="120">
        <v>60525.7</v>
      </c>
      <c r="D58" s="120">
        <v>60265.2</v>
      </c>
      <c r="E58" s="135">
        <f t="shared" si="15"/>
        <v>0.04174186206896552</v>
      </c>
      <c r="F58" s="135">
        <f t="shared" si="15"/>
        <v>0.030068604988004028</v>
      </c>
      <c r="G58" s="222">
        <f t="shared" si="14"/>
        <v>1.167325708096149</v>
      </c>
      <c r="H58" s="199">
        <f t="shared" si="16"/>
        <v>0.9164802103480096</v>
      </c>
      <c r="I58" s="7"/>
      <c r="J58" s="7"/>
    </row>
    <row r="59" spans="2:10" ht="12">
      <c r="B59" s="40" t="s">
        <v>21</v>
      </c>
      <c r="C59" s="120">
        <v>1093.8</v>
      </c>
      <c r="D59" s="120">
        <v>1582.1</v>
      </c>
      <c r="E59" s="135">
        <f t="shared" si="15"/>
        <v>0.02053891653365881</v>
      </c>
      <c r="F59" s="135">
        <f t="shared" si="15"/>
        <v>0.02546488176961694</v>
      </c>
      <c r="G59" s="222">
        <f t="shared" si="14"/>
        <v>-0.49259652359581324</v>
      </c>
      <c r="H59" s="199">
        <f>IF(E28="","",(G28/E28))</f>
        <v>0.6886719255140308</v>
      </c>
      <c r="I59" s="7"/>
      <c r="J59" s="7"/>
    </row>
    <row r="60" spans="2:10" ht="12">
      <c r="B60" s="40" t="s">
        <v>30</v>
      </c>
      <c r="C60" s="120">
        <v>4998.7</v>
      </c>
      <c r="D60" s="120">
        <v>4214.4</v>
      </c>
      <c r="E60" s="135">
        <f t="shared" si="15"/>
        <v>0.0468921200750469</v>
      </c>
      <c r="F60" s="135">
        <f t="shared" si="15"/>
        <v>0.03480078975596342</v>
      </c>
      <c r="G60" s="222">
        <f t="shared" si="14"/>
        <v>1.209133031908348</v>
      </c>
      <c r="H60" s="199">
        <f>IF(E29="","",(G29/E29))</f>
        <v>0.9326334208223972</v>
      </c>
      <c r="I60" s="7"/>
      <c r="J60" s="7"/>
    </row>
    <row r="61" spans="2:10" ht="12">
      <c r="B61" s="40" t="s">
        <v>22</v>
      </c>
      <c r="C61" s="120">
        <v>14380.7</v>
      </c>
      <c r="D61" s="120">
        <v>12855.4</v>
      </c>
      <c r="E61" s="135">
        <f t="shared" si="15"/>
        <v>0.013073363636363636</v>
      </c>
      <c r="F61" s="135">
        <f t="shared" si="15"/>
        <v>0.009244666306336056</v>
      </c>
      <c r="G61" s="222">
        <f t="shared" si="14"/>
        <v>0.38286973300275806</v>
      </c>
      <c r="H61" s="199">
        <f t="shared" si="16"/>
        <v>0.7804324305149081</v>
      </c>
      <c r="I61" s="7"/>
      <c r="J61" s="7"/>
    </row>
    <row r="62" spans="2:10" ht="12">
      <c r="B62" s="40" t="s">
        <v>23</v>
      </c>
      <c r="C62" s="120">
        <v>30.7</v>
      </c>
      <c r="D62" s="120">
        <v>59.7</v>
      </c>
      <c r="E62" s="135">
        <f t="shared" si="15"/>
        <v>0.0033010752688172043</v>
      </c>
      <c r="F62" s="135">
        <f t="shared" si="15"/>
        <v>0.0037598957054055587</v>
      </c>
      <c r="G62" s="222">
        <f t="shared" si="14"/>
        <v>-0.04588204365883544</v>
      </c>
      <c r="H62" s="199">
        <f t="shared" si="16"/>
        <v>0.5027027027027027</v>
      </c>
      <c r="I62" s="7"/>
      <c r="J62" s="7"/>
    </row>
    <row r="63" spans="2:9" ht="13.5">
      <c r="B63" s="40"/>
      <c r="C63" s="240" t="s">
        <v>94</v>
      </c>
      <c r="D63" s="210" t="s">
        <v>94</v>
      </c>
      <c r="E63" s="240" t="s">
        <v>94</v>
      </c>
      <c r="F63" s="210" t="s">
        <v>94</v>
      </c>
      <c r="G63" s="211" t="s">
        <v>88</v>
      </c>
      <c r="H63" s="241" t="s">
        <v>95</v>
      </c>
      <c r="I63" s="278" t="s">
        <v>95</v>
      </c>
    </row>
    <row r="64" spans="2:9" ht="13.5">
      <c r="B64" s="40"/>
      <c r="C64" s="213" t="s">
        <v>90</v>
      </c>
      <c r="D64" s="242" t="s">
        <v>90</v>
      </c>
      <c r="E64" s="243" t="s">
        <v>91</v>
      </c>
      <c r="F64" s="215" t="s">
        <v>91</v>
      </c>
      <c r="G64" s="211"/>
      <c r="H64" s="241" t="s">
        <v>79</v>
      </c>
      <c r="I64" s="278" t="s">
        <v>79</v>
      </c>
    </row>
    <row r="65" spans="2:9" ht="12">
      <c r="B65" s="40"/>
      <c r="C65" s="216" t="s">
        <v>93</v>
      </c>
      <c r="D65" s="218" t="s">
        <v>59</v>
      </c>
      <c r="E65" s="217" t="s">
        <v>93</v>
      </c>
      <c r="F65" s="218" t="s">
        <v>59</v>
      </c>
      <c r="G65" s="219"/>
      <c r="H65" s="220"/>
      <c r="I65" s="279"/>
    </row>
    <row r="66" spans="2:9" ht="12">
      <c r="B66" s="40" t="s">
        <v>8</v>
      </c>
      <c r="C66" s="244"/>
      <c r="D66" s="245">
        <f>IF(OR(G12="",G12=0),"",C66/G12)</f>
        <v>0</v>
      </c>
      <c r="E66" s="244"/>
      <c r="F66" s="245">
        <f>IF(OR(H12="",H12=0),"",E66/H12)</f>
        <v>0</v>
      </c>
      <c r="G66" s="222">
        <f aca="true" t="shared" si="17" ref="G66:G85">IF(OR(D66="",D66=0),"",(D66-F66)*100)</f>
      </c>
      <c r="H66" s="246">
        <f>IF(G12="","",(C43+C66)/G12)</f>
        <v>0.04572889093650528</v>
      </c>
      <c r="I66" s="280">
        <f>IF(H12="","",(D43+E66)/H12)</f>
        <v>0.03579125533690131</v>
      </c>
    </row>
    <row r="67" spans="2:9" ht="12">
      <c r="B67" s="40" t="s">
        <v>31</v>
      </c>
      <c r="C67" s="244"/>
      <c r="D67" s="136">
        <f>IF(OR(G13="",G13=0),"",C67/G13)</f>
        <v>0</v>
      </c>
      <c r="E67" s="244"/>
      <c r="F67" s="136">
        <f>IF(OR(H13="",H13=0),"",E67/H13)</f>
        <v>0</v>
      </c>
      <c r="G67" s="222">
        <f t="shared" si="17"/>
      </c>
      <c r="H67" s="246">
        <f>IF(G13="","",(C44+C67)/G13)</f>
        <v>0.06979333333333333</v>
      </c>
      <c r="I67" s="280">
        <f>IF(H13="","",(D44+E67)/H13)</f>
        <v>0.027828246673451445</v>
      </c>
    </row>
    <row r="68" spans="2:9" ht="12">
      <c r="B68" s="40" t="s">
        <v>9</v>
      </c>
      <c r="C68" s="244"/>
      <c r="D68" s="136">
        <f>IF(OR(G14="",G14=0),"",C68/G14)</f>
        <v>0</v>
      </c>
      <c r="E68" s="244"/>
      <c r="F68" s="136">
        <f>IF(OR(H14="",H14=0),"",E68/H14)</f>
        <v>0</v>
      </c>
      <c r="G68" s="222">
        <f t="shared" si="17"/>
      </c>
      <c r="H68" s="246">
        <f>IF(G14="","",(C45+C68)/G14)</f>
        <v>0.0237134375</v>
      </c>
      <c r="I68" s="280">
        <f>IF(H14="","",(D45+E68)/H14)</f>
        <v>0.014658048669805846</v>
      </c>
    </row>
    <row r="69" spans="2:9" ht="12">
      <c r="B69" s="40" t="s">
        <v>28</v>
      </c>
      <c r="C69" s="244"/>
      <c r="D69" s="136">
        <f>IF(OR(G15="",G15=0),"",C69/G15)</f>
        <v>0</v>
      </c>
      <c r="E69" s="244"/>
      <c r="F69" s="136">
        <f>IF(OR(H15="",H15=0),"",E69/H15)</f>
        <v>0</v>
      </c>
      <c r="G69" s="222">
        <f t="shared" si="17"/>
      </c>
      <c r="H69" s="246">
        <f>IF(G15="","",(C46+C69)/G15)</f>
        <v>0.019949411764705882</v>
      </c>
      <c r="I69" s="280">
        <f>IF(H15="","",(D46+E69)/H15)</f>
        <v>0.004971030549341057</v>
      </c>
    </row>
    <row r="70" spans="2:9" ht="12">
      <c r="B70" s="40" t="s">
        <v>10</v>
      </c>
      <c r="C70" s="244"/>
      <c r="D70" s="136">
        <f>IF(OR(G16="",G16=0),"",C70/G16)</f>
        <v>0</v>
      </c>
      <c r="E70" s="244"/>
      <c r="F70" s="136">
        <f>IF(OR(H16="",H16=0),"",E70/H16)</f>
        <v>0</v>
      </c>
      <c r="G70" s="222">
        <f t="shared" si="17"/>
      </c>
      <c r="H70" s="246">
        <f>IF(G16="","",(C47+C70)/G16)</f>
        <v>0.002306111111111111</v>
      </c>
      <c r="I70" s="280">
        <f>IF(H16="","",(D47+E70)/H16)</f>
        <v>0.0032611402034073787</v>
      </c>
    </row>
    <row r="71" spans="2:9" ht="12">
      <c r="B71" s="40" t="s">
        <v>11</v>
      </c>
      <c r="C71" s="244"/>
      <c r="D71" s="136">
        <f>IF(OR(G17="",G17=0),"",C71/G17)</f>
        <v>0</v>
      </c>
      <c r="E71" s="244"/>
      <c r="F71" s="136">
        <f>IF(OR(H17="",H17=0),"",E71/H17)</f>
        <v>0</v>
      </c>
      <c r="G71" s="222">
        <f t="shared" si="17"/>
      </c>
      <c r="H71" s="246">
        <f>IF(G17="","",(C48+C71)/G17)</f>
        <v>0.006052</v>
      </c>
      <c r="I71" s="280">
        <f>IF(H17="","",(D48+E71)/H17)</f>
        <v>0.004356087718179633</v>
      </c>
    </row>
    <row r="72" spans="2:9" ht="12">
      <c r="B72" s="40" t="s">
        <v>12</v>
      </c>
      <c r="C72" s="244"/>
      <c r="D72" s="136">
        <f>IF(OR(G18="",G18=0),"",C72/G18)</f>
        <v>0</v>
      </c>
      <c r="E72" s="244"/>
      <c r="F72" s="136">
        <f>IF(OR(H18="",H18=0),"",E72/H18)</f>
        <v>0</v>
      </c>
      <c r="G72" s="222">
        <f t="shared" si="17"/>
      </c>
      <c r="H72" s="246">
        <f>IF(G18="","",(C49+C72)/G18)</f>
        <v>0.07529397590361446</v>
      </c>
      <c r="I72" s="280">
        <f>IF(H18="","",(D49+E72)/H18)</f>
        <v>0.024375767676390787</v>
      </c>
    </row>
    <row r="73" spans="2:9" ht="12">
      <c r="B73" s="40" t="s">
        <v>14</v>
      </c>
      <c r="C73" s="244"/>
      <c r="D73" s="136">
        <f>IF(OR(G19="",G19=0),"",C73/G19)</f>
        <v>0</v>
      </c>
      <c r="E73" s="244"/>
      <c r="F73" s="136">
        <f>IF(OR(H19="",H19=0),"",E73/H19)</f>
        <v>0</v>
      </c>
      <c r="G73" s="222">
        <f t="shared" si="17"/>
      </c>
      <c r="H73" s="246">
        <f>IF(G19="","",(C50+C73)/G19)</f>
        <v>0</v>
      </c>
      <c r="I73" s="280">
        <f>IF(H19="","",(D50+E73)/H19)</f>
        <v>2.219467264443183E-05</v>
      </c>
    </row>
    <row r="74" spans="2:9" ht="12">
      <c r="B74" s="40" t="s">
        <v>27</v>
      </c>
      <c r="C74" s="244"/>
      <c r="D74" s="136">
        <f>IF(OR(G20="",G20=0),"",C74/G20)</f>
        <v>0</v>
      </c>
      <c r="E74" s="244"/>
      <c r="F74" s="136">
        <f>IF(OR(H20="",H20=0),"",E74/H20)</f>
        <v>0</v>
      </c>
      <c r="G74" s="222">
        <f t="shared" si="17"/>
      </c>
      <c r="H74" s="246">
        <f>IF(G20="","",(C51+C74)/G20)</f>
        <v>0.0003041044776119403</v>
      </c>
      <c r="I74" s="280">
        <f>IF(H20="","",(D51+E74)/H20)</f>
        <v>0.0005817925338230745</v>
      </c>
    </row>
    <row r="75" spans="2:9" ht="12">
      <c r="B75" s="40" t="s">
        <v>15</v>
      </c>
      <c r="C75" s="244"/>
      <c r="D75" s="136">
        <f>IF(OR(G21="",G21=0),"",C75/G21)</f>
        <v>0</v>
      </c>
      <c r="E75" s="244"/>
      <c r="F75" s="136">
        <f>IF(OR(H21="",H21=0),"",E75/H21)</f>
        <v>0</v>
      </c>
      <c r="G75" s="222">
        <f t="shared" si="17"/>
      </c>
      <c r="H75" s="246">
        <f>IF(G21="","",(C52+C75)/G21)</f>
        <v>0.0286625</v>
      </c>
      <c r="I75" s="280">
        <f>IF(H21="","",(D52+E75)/H21)</f>
        <v>0.0010132912342933154</v>
      </c>
    </row>
    <row r="76" spans="2:9" ht="12">
      <c r="B76" s="40" t="s">
        <v>29</v>
      </c>
      <c r="C76" s="244"/>
      <c r="D76" s="136">
        <f>IF(OR(G22="",G22=0),"",C76/G22)</f>
        <v>0</v>
      </c>
      <c r="E76" s="244"/>
      <c r="F76" s="136">
        <f>IF(OR(H22="",H22=0),"",E76/H22)</f>
        <v>0</v>
      </c>
      <c r="G76" s="222">
        <f t="shared" si="17"/>
      </c>
      <c r="H76" s="246">
        <f>IF(G22="","",(C53+C76)/G22)</f>
        <v>0.005480084745762712</v>
      </c>
      <c r="I76" s="280">
        <f>IF(H22="","",(D53+E76)/H22)</f>
        <v>0.0032550250599661587</v>
      </c>
    </row>
    <row r="77" spans="2:9" ht="12">
      <c r="B77" s="40" t="s">
        <v>16</v>
      </c>
      <c r="C77" s="244"/>
      <c r="D77" s="136">
        <f>IF(OR(G23="",G23=0),"",C77/G23)</f>
        <v>0</v>
      </c>
      <c r="E77" s="244"/>
      <c r="F77" s="136">
        <f>IF(OR(H23="",H23=0),"",E77/H23)</f>
        <v>0</v>
      </c>
      <c r="G77" s="222">
        <f t="shared" si="17"/>
      </c>
      <c r="H77" s="246">
        <f>IF(G23="","",(C54+C77)/G23)</f>
        <v>0.01829536</v>
      </c>
      <c r="I77" s="280">
        <f>IF(H23="","",(D54+E77)/H23)</f>
        <v>0.006578386164883276</v>
      </c>
    </row>
    <row r="78" spans="2:9" ht="12">
      <c r="B78" s="40" t="s">
        <v>17</v>
      </c>
      <c r="C78" s="244"/>
      <c r="D78" s="136">
        <f>IF(OR(G24="",G24=0),"",C78/G24)</f>
        <v>0</v>
      </c>
      <c r="E78" s="244"/>
      <c r="F78" s="136">
        <f>IF(OR(H24="",H24=0),"",E78/H24)</f>
        <v>0</v>
      </c>
      <c r="G78" s="222">
        <f t="shared" si="17"/>
      </c>
      <c r="H78" s="246">
        <f>IF(G24="","",(C55+C78)/G24)</f>
        <v>0.02868932584269663</v>
      </c>
      <c r="I78" s="280">
        <f>IF(H24="","",(D55+E78)/H24)</f>
        <v>0.023282487747225383</v>
      </c>
    </row>
    <row r="79" spans="2:9" ht="12">
      <c r="B79" s="40" t="s">
        <v>18</v>
      </c>
      <c r="C79" s="244"/>
      <c r="D79" s="136">
        <f>IF(OR(G25="",G25=0),"",C79/G25)</f>
        <v>0</v>
      </c>
      <c r="E79" s="244"/>
      <c r="F79" s="136">
        <f>IF(OR(H25="",H25=0),"",E79/H25)</f>
        <v>0</v>
      </c>
      <c r="G79" s="222">
        <f t="shared" si="17"/>
      </c>
      <c r="H79" s="246">
        <f>IF(G25="","",(C56+C79)/G25)</f>
        <v>0.041064433962264155</v>
      </c>
      <c r="I79" s="280">
        <f>IF(H25="","",(D56+E79)/H25)</f>
        <v>0.029875730261066737</v>
      </c>
    </row>
    <row r="80" spans="2:9" ht="12">
      <c r="B80" s="40" t="s">
        <v>19</v>
      </c>
      <c r="C80" s="244"/>
      <c r="D80" s="136">
        <f>IF(OR(G26="",G26=0),"",C80/G26)</f>
        <v>0</v>
      </c>
      <c r="E80" s="244"/>
      <c r="F80" s="136">
        <f>IF(OR(H26="",H26=0),"",E80/H26)</f>
        <v>0</v>
      </c>
      <c r="G80" s="222">
        <f t="shared" si="17"/>
      </c>
      <c r="H80" s="246">
        <f>IF(G26="","",(C57+C80)/G26)</f>
        <v>0.009347</v>
      </c>
      <c r="I80" s="280">
        <f>IF(H26="","",(D57+E80)/H26)</f>
        <v>0.007251220217712679</v>
      </c>
    </row>
    <row r="81" spans="2:9" ht="12">
      <c r="B81" s="40" t="s">
        <v>20</v>
      </c>
      <c r="C81" s="244"/>
      <c r="D81" s="136">
        <f>IF(OR(G27="",G27=0),"",C81/G27)</f>
        <v>0</v>
      </c>
      <c r="E81" s="244"/>
      <c r="F81" s="136">
        <f>IF(OR(H27="",H27=0),"",E81/H27)</f>
        <v>0</v>
      </c>
      <c r="G81" s="222">
        <f t="shared" si="17"/>
      </c>
      <c r="H81" s="246">
        <f>IF(G27="","",(C58+C81)/G27)</f>
        <v>0.04174186206896552</v>
      </c>
      <c r="I81" s="280">
        <f>IF(H27="","",(D58+E81)/H27)</f>
        <v>0.030068604988004028</v>
      </c>
    </row>
    <row r="82" spans="2:9" ht="12">
      <c r="B82" s="40" t="s">
        <v>21</v>
      </c>
      <c r="C82" s="244"/>
      <c r="D82" s="136">
        <f>IF(OR(G28="",G28=0),"",C82/G28)</f>
        <v>0</v>
      </c>
      <c r="E82" s="244"/>
      <c r="F82" s="136">
        <f>IF(OR(H28="",H28=0),"",E82/H28)</f>
        <v>0</v>
      </c>
      <c r="G82" s="222">
        <f t="shared" si="17"/>
      </c>
      <c r="H82" s="246">
        <f>IF(G28="","",(C59+C82)/G28)</f>
        <v>0.02053891653365881</v>
      </c>
      <c r="I82" s="280">
        <f>IF(H28="","",(D59+E82)/H28)</f>
        <v>0.02546488176961694</v>
      </c>
    </row>
    <row r="83" spans="2:9" ht="12">
      <c r="B83" s="40" t="s">
        <v>30</v>
      </c>
      <c r="C83" s="244"/>
      <c r="D83" s="136">
        <f>IF(OR(G29="",G29=0),"",C83/G29)</f>
        <v>0</v>
      </c>
      <c r="E83" s="244"/>
      <c r="F83" s="136">
        <f>IF(OR(H29="",H29=0),"",E83/H29)</f>
        <v>0</v>
      </c>
      <c r="G83" s="222">
        <f t="shared" si="17"/>
      </c>
      <c r="H83" s="246">
        <f>IF(G29="","",(C60+C83)/G29)</f>
        <v>0.0468921200750469</v>
      </c>
      <c r="I83" s="280">
        <f>IF(H29="","",(D60+E83)/H29)</f>
        <v>0.03480078975596342</v>
      </c>
    </row>
    <row r="84" spans="2:9" ht="12">
      <c r="B84" s="40" t="s">
        <v>22</v>
      </c>
      <c r="C84" s="244"/>
      <c r="D84" s="136">
        <f>IF(OR(G30="",G30=0),"",C84/G30)</f>
        <v>0</v>
      </c>
      <c r="E84" s="244"/>
      <c r="F84" s="136">
        <f>IF(OR(H30="",H30=0),"",E84/H30)</f>
        <v>0</v>
      </c>
      <c r="G84" s="222">
        <f t="shared" si="17"/>
      </c>
      <c r="H84" s="246">
        <f>IF(G30="","",(C61+C84)/G30)</f>
        <v>0.013073363636363636</v>
      </c>
      <c r="I84" s="280">
        <f>IF(H30="","",(D61+E84)/H30)</f>
        <v>0.009244666306336056</v>
      </c>
    </row>
    <row r="85" spans="2:9" ht="12">
      <c r="B85" s="40" t="s">
        <v>23</v>
      </c>
      <c r="C85" s="244"/>
      <c r="D85" s="136">
        <f>IF(OR(G31="",G31=0),"",C85/G31)</f>
        <v>0</v>
      </c>
      <c r="E85" s="244"/>
      <c r="F85" s="136">
        <f>IF(OR(H31="",H31=0),"",E85/H31)</f>
        <v>0</v>
      </c>
      <c r="G85" s="222">
        <f t="shared" si="17"/>
      </c>
      <c r="H85" s="246">
        <f>IF(G31="","",(C62+C85)/G31)</f>
        <v>0.0033010752688172043</v>
      </c>
      <c r="I85" s="280">
        <f>IF(H31="","",(D62+E85)/H31)</f>
        <v>0.0037598957054055587</v>
      </c>
    </row>
    <row r="86" spans="2:9" ht="12">
      <c r="B86" s="40"/>
      <c r="C86" s="120"/>
      <c r="D86" s="223"/>
      <c r="E86" s="120"/>
      <c r="F86" s="135"/>
      <c r="G86" s="222"/>
      <c r="H86" s="246"/>
      <c r="I86" s="280"/>
    </row>
    <row r="87" spans="2:9" ht="12.75" thickBot="1">
      <c r="B87" s="224" t="s">
        <v>24</v>
      </c>
      <c r="C87" s="225">
        <f>IF(SUM(C66:C85)=0,"",SUM(C66:C85))</f>
      </c>
      <c r="D87" s="226" t="e">
        <f>IF(OR(G33="",G33=0),"",C87/G33)</f>
        <v>#VALUE!</v>
      </c>
      <c r="E87" s="225">
        <f>IF(SUM(E66:E85)=0,"",SUM(E66:E85))</f>
      </c>
      <c r="F87" s="226" t="e">
        <f>IF(OR(H33="",H33=0),"",E87/H33)</f>
        <v>#VALUE!</v>
      </c>
      <c r="G87" s="227" t="e">
        <f>IF(OR(D87="",D87=0),"",(D87-F87)*100)</f>
        <v>#VALUE!</v>
      </c>
      <c r="H87" s="247" t="e">
        <f>IF(G33="","",(C61+C87)/G33)</f>
        <v>#VALUE!</v>
      </c>
      <c r="I87" s="281" t="e">
        <f>IF(H33="","",(D61+E87)/H33)</f>
        <v>#VALUE!</v>
      </c>
    </row>
    <row r="88" ht="12.75">
      <c r="C88" s="239" t="s">
        <v>96</v>
      </c>
    </row>
    <row r="89" ht="12.75">
      <c r="C89" s="239" t="s">
        <v>97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9"/>
  <sheetViews>
    <sheetView workbookViewId="0" topLeftCell="B1">
      <selection activeCell="D65" sqref="D65"/>
    </sheetView>
  </sheetViews>
  <sheetFormatPr defaultColWidth="12" defaultRowHeight="11.25"/>
  <cols>
    <col min="1" max="1" width="5.66015625" style="6" customWidth="1"/>
    <col min="2" max="2" width="32" style="6" customWidth="1"/>
    <col min="3" max="3" width="14.66015625" style="22" customWidth="1"/>
    <col min="4" max="4" width="14.66015625" style="23" customWidth="1"/>
    <col min="5" max="5" width="14.16015625" style="22" customWidth="1"/>
    <col min="6" max="7" width="14.66015625" style="22" customWidth="1"/>
    <col min="8" max="8" width="14.66015625" style="26" customWidth="1"/>
    <col min="9" max="9" width="16.5" style="24" customWidth="1"/>
    <col min="10" max="10" width="14.66015625" style="6" customWidth="1"/>
    <col min="11" max="11" width="13.66015625" style="6" customWidth="1"/>
    <col min="12" max="12" width="22" style="6" customWidth="1"/>
    <col min="13" max="15" width="10.66015625" style="6" customWidth="1"/>
    <col min="16" max="16" width="11.5" style="6" customWidth="1"/>
    <col min="17" max="16384" width="11.5" style="6" customWidth="1"/>
  </cols>
  <sheetData>
    <row r="1" spans="1:2" ht="12">
      <c r="A1" s="6">
        <v>10285</v>
      </c>
      <c r="B1" s="25" t="s">
        <v>64</v>
      </c>
    </row>
    <row r="2" spans="1:5" ht="10.5">
      <c r="A2" s="6">
        <v>18512</v>
      </c>
      <c r="B2" s="27"/>
      <c r="E2" s="28"/>
    </row>
    <row r="3" ht="15" customHeight="1" hidden="1">
      <c r="A3" s="6">
        <v>31465</v>
      </c>
    </row>
    <row r="4" spans="1:5" s="12" customFormat="1" ht="15" customHeight="1" thickBot="1">
      <c r="A4" s="12">
        <v>6356</v>
      </c>
      <c r="B4" s="29"/>
      <c r="D4" s="28"/>
      <c r="E4" s="30"/>
    </row>
    <row r="5" spans="1:10" ht="30">
      <c r="A5" s="6">
        <v>13608</v>
      </c>
      <c r="B5" s="31" t="s">
        <v>98</v>
      </c>
      <c r="C5" s="31"/>
      <c r="D5" s="32"/>
      <c r="E5" s="33"/>
      <c r="F5" s="33"/>
      <c r="G5" s="33"/>
      <c r="H5" s="33"/>
      <c r="I5" s="34"/>
      <c r="J5" s="35"/>
    </row>
    <row r="6" spans="1:8" ht="15" customHeight="1">
      <c r="A6" s="6">
        <v>7877</v>
      </c>
      <c r="B6" s="36"/>
      <c r="C6" s="7"/>
      <c r="D6" s="7"/>
      <c r="E6" s="7"/>
      <c r="F6" s="7"/>
      <c r="G6" s="7"/>
      <c r="H6" s="7"/>
    </row>
    <row r="7" ht="11.25" thickBot="1">
      <c r="A7" s="6">
        <v>1679</v>
      </c>
    </row>
    <row r="8" spans="1:17" ht="16.5" thickTop="1">
      <c r="A8" s="6">
        <v>16914</v>
      </c>
      <c r="B8" s="37" t="s">
        <v>0</v>
      </c>
      <c r="C8" s="84" t="s">
        <v>1</v>
      </c>
      <c r="D8" s="85"/>
      <c r="E8" s="85"/>
      <c r="F8" s="86"/>
      <c r="G8" s="155" t="s">
        <v>49</v>
      </c>
      <c r="H8" s="155" t="s">
        <v>47</v>
      </c>
      <c r="I8" s="156"/>
      <c r="J8" s="157" t="s">
        <v>66</v>
      </c>
      <c r="K8" s="157"/>
      <c r="M8" s="158" t="s">
        <v>0</v>
      </c>
      <c r="N8" s="38"/>
      <c r="O8" s="39" t="s">
        <v>1</v>
      </c>
      <c r="P8" s="159"/>
      <c r="Q8" s="155" t="s">
        <v>47</v>
      </c>
    </row>
    <row r="9" spans="1:17" ht="12.75">
      <c r="A9" s="6">
        <v>7818</v>
      </c>
      <c r="B9" s="40"/>
      <c r="C9" s="41" t="s">
        <v>49</v>
      </c>
      <c r="D9" s="42" t="s">
        <v>49</v>
      </c>
      <c r="E9" s="42" t="s">
        <v>49</v>
      </c>
      <c r="F9" s="160" t="s">
        <v>46</v>
      </c>
      <c r="G9" s="161" t="s">
        <v>50</v>
      </c>
      <c r="H9" s="161" t="s">
        <v>50</v>
      </c>
      <c r="I9" s="162" t="s">
        <v>73</v>
      </c>
      <c r="J9" s="163"/>
      <c r="K9" s="164"/>
      <c r="M9" s="165" t="s">
        <v>76</v>
      </c>
      <c r="N9" s="43"/>
      <c r="O9" s="44"/>
      <c r="P9" s="166"/>
      <c r="Q9" s="161" t="s">
        <v>50</v>
      </c>
    </row>
    <row r="10" spans="1:17" ht="12" customHeight="1">
      <c r="A10" s="6">
        <v>30702</v>
      </c>
      <c r="B10" s="40"/>
      <c r="C10" s="45" t="s">
        <v>2</v>
      </c>
      <c r="D10" s="46" t="s">
        <v>3</v>
      </c>
      <c r="E10" s="47" t="s">
        <v>4</v>
      </c>
      <c r="F10" s="167" t="s">
        <v>4</v>
      </c>
      <c r="G10" s="166" t="s">
        <v>78</v>
      </c>
      <c r="H10" s="166" t="s">
        <v>78</v>
      </c>
      <c r="I10" s="168" t="s">
        <v>79</v>
      </c>
      <c r="J10" s="169" t="s">
        <v>49</v>
      </c>
      <c r="K10" s="169" t="s">
        <v>47</v>
      </c>
      <c r="L10" s="48"/>
      <c r="M10" s="165" t="s">
        <v>80</v>
      </c>
      <c r="N10" s="49" t="s">
        <v>2</v>
      </c>
      <c r="O10" s="50" t="s">
        <v>3</v>
      </c>
      <c r="P10" s="49" t="s">
        <v>4</v>
      </c>
      <c r="Q10" s="166" t="s">
        <v>78</v>
      </c>
    </row>
    <row r="11" spans="1:17" ht="12">
      <c r="A11" s="6">
        <v>31458</v>
      </c>
      <c r="B11" s="51"/>
      <c r="C11" s="52" t="s">
        <v>5</v>
      </c>
      <c r="D11" s="53" t="s">
        <v>6</v>
      </c>
      <c r="E11" s="54" t="s">
        <v>7</v>
      </c>
      <c r="F11" s="170" t="s">
        <v>7</v>
      </c>
      <c r="G11" s="55" t="s">
        <v>55</v>
      </c>
      <c r="H11" s="55" t="s">
        <v>84</v>
      </c>
      <c r="I11" s="171"/>
      <c r="J11" s="172"/>
      <c r="K11" s="173"/>
      <c r="M11" s="174"/>
      <c r="N11" s="55" t="s">
        <v>5</v>
      </c>
      <c r="O11" s="53" t="s">
        <v>6</v>
      </c>
      <c r="P11" s="55" t="s">
        <v>7</v>
      </c>
      <c r="Q11" s="55" t="s">
        <v>84</v>
      </c>
    </row>
    <row r="12" spans="1:17" ht="13.5" customHeight="1">
      <c r="A12" s="6">
        <v>60665</v>
      </c>
      <c r="B12" s="56" t="s">
        <v>8</v>
      </c>
      <c r="C12" s="57">
        <f>IF(ISERROR('[35]Récolte_N'!$F$13)=TRUE,"",'[35]Récolte_N'!$F$13)</f>
        <v>20800</v>
      </c>
      <c r="D12" s="57">
        <f aca="true" t="shared" si="0" ref="D12:D31">IF(OR(C12="",C12=0),"",(E12/C12)*10)</f>
        <v>58.59615384615385</v>
      </c>
      <c r="E12" s="58">
        <f>IF(ISERROR('[35]Récolte_N'!$H$13)=TRUE,"",'[35]Récolte_N'!$H$13)</f>
        <v>121880</v>
      </c>
      <c r="F12" s="58">
        <f>P12</f>
        <v>103610</v>
      </c>
      <c r="G12" s="229">
        <f>IF(ISERROR('[35]Récolte_N'!$I$13)=TRUE,"",'[35]Récolte_N'!$I$13)</f>
        <v>76800</v>
      </c>
      <c r="H12" s="229">
        <f>Q12</f>
        <v>52859</v>
      </c>
      <c r="I12" s="176">
        <f>IF(OR(H12=0,H12=""),"",(G12/H12)-1)</f>
        <v>0.4529219243648197</v>
      </c>
      <c r="J12" s="177">
        <f>E12-G12</f>
        <v>45080</v>
      </c>
      <c r="K12" s="178">
        <f>P12-H12</f>
        <v>50751</v>
      </c>
      <c r="L12" s="59"/>
      <c r="M12" s="179" t="s">
        <v>8</v>
      </c>
      <c r="N12" s="57">
        <f>IF(ISERROR('[1]Récolte_N'!$F$13)=TRUE,"",'[1]Récolte_N'!$F$13)</f>
        <v>18275</v>
      </c>
      <c r="O12" s="57">
        <f aca="true" t="shared" si="1" ref="O12:O19">IF(OR(N12="",N12=0),"",(P12/N12)*10)</f>
        <v>56.69493844049248</v>
      </c>
      <c r="P12" s="58">
        <f>IF(ISERROR('[1]Récolte_N'!$H$13)=TRUE,"",'[1]Récolte_N'!$H$13)</f>
        <v>103610</v>
      </c>
      <c r="Q12" s="57">
        <f>'[36]OR'!$AI168</f>
        <v>52859</v>
      </c>
    </row>
    <row r="13" spans="1:17" ht="13.5" customHeight="1">
      <c r="A13" s="6">
        <v>7280</v>
      </c>
      <c r="B13" s="60" t="s">
        <v>31</v>
      </c>
      <c r="C13" s="57">
        <f>IF(ISERROR('[37]Récolte_N'!$F$13)=TRUE,"",'[37]Récolte_N'!$F$13)</f>
        <v>38320</v>
      </c>
      <c r="D13" s="57">
        <f t="shared" si="0"/>
        <v>54.809759916492695</v>
      </c>
      <c r="E13" s="58">
        <f>IF(ISERROR('[37]Récolte_N'!$H$13)=TRUE,"",'[37]Récolte_N'!$H$13)</f>
        <v>210031</v>
      </c>
      <c r="F13" s="58">
        <f>P13</f>
        <v>214155</v>
      </c>
      <c r="G13" s="229">
        <f>IF(ISERROR('[37]Récolte_N'!$I$13)=TRUE,"",'[37]Récolte_N'!$I$13)</f>
        <v>83000</v>
      </c>
      <c r="H13" s="229">
        <f>Q13</f>
        <v>84846.6</v>
      </c>
      <c r="I13" s="176">
        <f>IF(OR(H13=0,H13=""),"",(G13/H13)-1)</f>
        <v>-0.021763983471347226</v>
      </c>
      <c r="J13" s="177">
        <f aca="true" t="shared" si="2" ref="J13:J31">E13-G13</f>
        <v>127031</v>
      </c>
      <c r="K13" s="178">
        <f>P13-H13</f>
        <v>129308.4</v>
      </c>
      <c r="L13" s="59"/>
      <c r="M13" s="180" t="s">
        <v>31</v>
      </c>
      <c r="N13" s="57">
        <f>IF(ISERROR('[2]Récolte_N'!$F$13)=TRUE,"",'[2]Récolte_N'!$F$13)</f>
        <v>37720</v>
      </c>
      <c r="O13" s="57">
        <f t="shared" si="1"/>
        <v>56.77492046659597</v>
      </c>
      <c r="P13" s="58">
        <f>IF(ISERROR('[2]Récolte_N'!$H$13)=TRUE,"",'[2]Récolte_N'!$H$13)</f>
        <v>214155</v>
      </c>
      <c r="Q13" s="57">
        <f>'[36]OR'!$AI169</f>
        <v>84846.6</v>
      </c>
    </row>
    <row r="14" spans="1:17" ht="13.5" customHeight="1">
      <c r="A14" s="6">
        <v>17376</v>
      </c>
      <c r="B14" s="60" t="s">
        <v>9</v>
      </c>
      <c r="C14" s="57">
        <f>IF(ISERROR('[38]Récolte_N'!$F$13)=TRUE,"",'[38]Récolte_N'!$F$13)</f>
        <v>189000</v>
      </c>
      <c r="D14" s="57">
        <f t="shared" si="0"/>
        <v>66.38518518518518</v>
      </c>
      <c r="E14" s="58">
        <f>IF(ISERROR('[38]Récolte_N'!$H$13)=TRUE,"",'[38]Récolte_N'!$H$13)</f>
        <v>1254680</v>
      </c>
      <c r="F14" s="58">
        <f aca="true" t="shared" si="3" ref="F14:F31">P14</f>
        <v>1141360</v>
      </c>
      <c r="G14" s="229">
        <f>IF(ISERROR('[38]Récolte_N'!$I$13)=TRUE,"",'[38]Récolte_N'!$I$13)</f>
        <v>1140000</v>
      </c>
      <c r="H14" s="230">
        <f>Q14</f>
        <v>1037330.3</v>
      </c>
      <c r="I14" s="176">
        <f aca="true" t="shared" si="4" ref="I14:I31">IF(OR(H14=0,H14=""),"",(G14/H14)-1)</f>
        <v>0.09897493594855944</v>
      </c>
      <c r="J14" s="177">
        <f t="shared" si="2"/>
        <v>114680</v>
      </c>
      <c r="K14" s="183">
        <f>P14-H14</f>
        <v>104029.69999999995</v>
      </c>
      <c r="L14" s="59"/>
      <c r="M14" s="165" t="s">
        <v>9</v>
      </c>
      <c r="N14" s="57">
        <f>IF(ISERROR('[3]Récolte_N'!$F$13)=TRUE,"",'[3]Récolte_N'!$F$13)</f>
        <v>192400</v>
      </c>
      <c r="O14" s="57">
        <f t="shared" si="1"/>
        <v>59.32224532224532</v>
      </c>
      <c r="P14" s="58">
        <f>IF(ISERROR('[3]Récolte_N'!$H$13)=TRUE,"",'[3]Récolte_N'!$H$13)</f>
        <v>1141360</v>
      </c>
      <c r="Q14" s="57">
        <f>'[36]OR'!$AI170</f>
        <v>1037330.3</v>
      </c>
    </row>
    <row r="15" spans="1:17" ht="13.5" customHeight="1">
      <c r="A15" s="6">
        <v>26391</v>
      </c>
      <c r="B15" s="60" t="s">
        <v>28</v>
      </c>
      <c r="C15" s="57">
        <f>IF(ISERROR('[39]Récolte_N'!$F$13)=TRUE,"",'[39]Récolte_N'!$F$13)</f>
        <v>32800</v>
      </c>
      <c r="D15" s="57">
        <f t="shared" si="0"/>
        <v>66.6920731707317</v>
      </c>
      <c r="E15" s="58">
        <f>IF(ISERROR('[39]Récolte_N'!$H$13)=TRUE,"",'[39]Récolte_N'!$H$13)</f>
        <v>218750</v>
      </c>
      <c r="F15" s="58">
        <f t="shared" si="3"/>
        <v>198690</v>
      </c>
      <c r="G15" s="229">
        <f>IF(ISERROR('[39]Récolte_N'!$I$13)=TRUE,"",'[39]Récolte_N'!$I$13)</f>
        <v>136000</v>
      </c>
      <c r="H15" s="230">
        <f aca="true" t="shared" si="5" ref="H15:H31">Q15</f>
        <v>121891.2</v>
      </c>
      <c r="I15" s="176">
        <f t="shared" si="4"/>
        <v>0.11574912709038876</v>
      </c>
      <c r="J15" s="177">
        <f t="shared" si="2"/>
        <v>82750</v>
      </c>
      <c r="K15" s="183">
        <f aca="true" t="shared" si="6" ref="K15:K31">P15-H15</f>
        <v>76798.8</v>
      </c>
      <c r="L15" s="59"/>
      <c r="M15" s="165" t="s">
        <v>28</v>
      </c>
      <c r="N15" s="57">
        <f>IF(ISERROR('[4]Récolte_N'!$F$13)=TRUE,"",'[4]Récolte_N'!$F$13)</f>
        <v>31320</v>
      </c>
      <c r="O15" s="57">
        <f t="shared" si="1"/>
        <v>63.43869731800766</v>
      </c>
      <c r="P15" s="58">
        <f>IF(ISERROR('[4]Récolte_N'!$H$13)=TRUE,"",'[4]Récolte_N'!$H$13)</f>
        <v>198690</v>
      </c>
      <c r="Q15" s="57">
        <f>'[36]OR'!$AI171</f>
        <v>121891.2</v>
      </c>
    </row>
    <row r="16" spans="1:17" ht="13.5" customHeight="1">
      <c r="A16" s="6">
        <v>19136</v>
      </c>
      <c r="B16" s="60" t="s">
        <v>10</v>
      </c>
      <c r="C16" s="57">
        <f>IF(ISERROR('[40]Récolte_N'!$F$13)=TRUE,"",'[40]Récolte_N'!$F$13)</f>
        <v>47000</v>
      </c>
      <c r="D16" s="57">
        <f t="shared" si="0"/>
        <v>87.12765957446808</v>
      </c>
      <c r="E16" s="58">
        <f>IF(ISERROR('[40]Récolte_N'!$H$13)=TRUE,"",'[40]Récolte_N'!$H$13)</f>
        <v>409500</v>
      </c>
      <c r="F16" s="58">
        <f t="shared" si="3"/>
        <v>405600</v>
      </c>
      <c r="G16" s="229">
        <f>IF(ISERROR('[40]Récolte_N'!$I$13)=TRUE,"",'[40]Récolte_N'!$I$13)</f>
        <v>345200</v>
      </c>
      <c r="H16" s="230">
        <f t="shared" si="5"/>
        <v>341813.3</v>
      </c>
      <c r="I16" s="176">
        <f t="shared" si="4"/>
        <v>0.009908040441960697</v>
      </c>
      <c r="J16" s="177">
        <f t="shared" si="2"/>
        <v>64300</v>
      </c>
      <c r="K16" s="183">
        <f t="shared" si="6"/>
        <v>63786.70000000001</v>
      </c>
      <c r="L16" s="59"/>
      <c r="M16" s="165" t="s">
        <v>10</v>
      </c>
      <c r="N16" s="57">
        <f>IF(ISERROR('[5]Récolte_N'!$F$13)=TRUE,"",'[5]Récolte_N'!$F$13)</f>
        <v>48000</v>
      </c>
      <c r="O16" s="57">
        <f t="shared" si="1"/>
        <v>84.5</v>
      </c>
      <c r="P16" s="58">
        <f>IF(ISERROR('[5]Récolte_N'!$H$13)=TRUE,"",'[5]Récolte_N'!$H$13)</f>
        <v>405600</v>
      </c>
      <c r="Q16" s="57">
        <f>'[36]OR'!$AI172</f>
        <v>341813.3</v>
      </c>
    </row>
    <row r="17" spans="1:17" ht="13.5" customHeight="1">
      <c r="A17" s="6">
        <v>1790</v>
      </c>
      <c r="B17" s="60" t="s">
        <v>11</v>
      </c>
      <c r="C17" s="57">
        <f>IF(ISERROR('[41]Récolte_N'!$F$13)=TRUE,"",'[41]Récolte_N'!$F$13)</f>
        <v>106500</v>
      </c>
      <c r="D17" s="57">
        <f t="shared" si="0"/>
        <v>88.92018779342723</v>
      </c>
      <c r="E17" s="58">
        <f>IF(ISERROR('[41]Récolte_N'!$H$13)=TRUE,"",'[41]Récolte_N'!$H$13)</f>
        <v>947000</v>
      </c>
      <c r="F17" s="58">
        <f t="shared" si="3"/>
        <v>824400</v>
      </c>
      <c r="G17" s="229">
        <f>IF(ISERROR('[41]Récolte_N'!$I$13)=TRUE,"",'[41]Récolte_N'!$I$13)</f>
        <v>865000</v>
      </c>
      <c r="H17" s="230">
        <f t="shared" si="5"/>
        <v>735504</v>
      </c>
      <c r="I17" s="176">
        <f t="shared" si="4"/>
        <v>0.17606430420500763</v>
      </c>
      <c r="J17" s="177">
        <f t="shared" si="2"/>
        <v>82000</v>
      </c>
      <c r="K17" s="183">
        <f t="shared" si="6"/>
        <v>88896</v>
      </c>
      <c r="L17" s="59"/>
      <c r="M17" s="165" t="s">
        <v>11</v>
      </c>
      <c r="N17" s="57">
        <f>IF(ISERROR('[6]Récolte_N'!$F$13)=TRUE,"",'[6]Récolte_N'!$F$13)</f>
        <v>102200</v>
      </c>
      <c r="O17" s="57">
        <f t="shared" si="1"/>
        <v>80.66536203522504</v>
      </c>
      <c r="P17" s="58">
        <f>IF(ISERROR('[6]Récolte_N'!$H$13)=TRUE,"",'[6]Récolte_N'!$H$13)</f>
        <v>824400</v>
      </c>
      <c r="Q17" s="57">
        <f>'[36]OR'!$AI173</f>
        <v>735504</v>
      </c>
    </row>
    <row r="18" spans="1:17" ht="13.5" customHeight="1">
      <c r="A18" s="6" t="s">
        <v>13</v>
      </c>
      <c r="B18" s="60" t="s">
        <v>12</v>
      </c>
      <c r="C18" s="57">
        <f>IF(ISERROR('[42]Récolte_N'!$F$13)=TRUE,"",'[42]Récolte_N'!$F$13)</f>
        <v>39200</v>
      </c>
      <c r="D18" s="57">
        <f t="shared" si="0"/>
        <v>56.99744897959184</v>
      </c>
      <c r="E18" s="58">
        <f>IF(ISERROR('[42]Récolte_N'!$H$13)=TRUE,"",'[42]Récolte_N'!$H$13)</f>
        <v>223430</v>
      </c>
      <c r="F18" s="58">
        <f t="shared" si="3"/>
        <v>214650</v>
      </c>
      <c r="G18" s="229">
        <f>IF(ISERROR('[42]Récolte_N'!$I$13)=TRUE,"",'[42]Récolte_N'!$I$13)</f>
        <v>120000</v>
      </c>
      <c r="H18" s="230">
        <f t="shared" si="5"/>
        <v>117209.6</v>
      </c>
      <c r="I18" s="176">
        <f t="shared" si="4"/>
        <v>0.023806923664955626</v>
      </c>
      <c r="J18" s="177">
        <f t="shared" si="2"/>
        <v>103430</v>
      </c>
      <c r="K18" s="183">
        <f t="shared" si="6"/>
        <v>97440.4</v>
      </c>
      <c r="L18" s="59"/>
      <c r="M18" s="165" t="s">
        <v>12</v>
      </c>
      <c r="N18" s="57">
        <f>IF(ISERROR('[7]Récolte_N'!$F$13)=TRUE,"",'[7]Récolte_N'!$F$13)</f>
        <v>38740</v>
      </c>
      <c r="O18" s="57">
        <f t="shared" si="1"/>
        <v>55.407847186370674</v>
      </c>
      <c r="P18" s="58">
        <f>IF(ISERROR('[7]Récolte_N'!$H$13)=TRUE,"",'[7]Récolte_N'!$H$13)</f>
        <v>214650</v>
      </c>
      <c r="Q18" s="57">
        <f>'[36]OR'!$AI174</f>
        <v>117209.6</v>
      </c>
    </row>
    <row r="19" spans="1:17" ht="13.5" customHeight="1">
      <c r="A19" s="6" t="s">
        <v>13</v>
      </c>
      <c r="B19" s="60" t="s">
        <v>14</v>
      </c>
      <c r="C19" s="57">
        <f>IF(ISERROR('[43]Récolte_N'!$F$13)=TRUE,"",'[43]Récolte_N'!$F$13)</f>
        <v>11400</v>
      </c>
      <c r="D19" s="57">
        <f t="shared" si="0"/>
        <v>33.37719298245614</v>
      </c>
      <c r="E19" s="58">
        <f>IF(ISERROR('[43]Récolte_N'!$H$13)=TRUE,"",'[43]Récolte_N'!$H$13)</f>
        <v>38050</v>
      </c>
      <c r="F19" s="58">
        <f t="shared" si="3"/>
        <v>36900</v>
      </c>
      <c r="G19" s="229">
        <f>IF(ISERROR('[43]Récolte_N'!$I$13)=TRUE,"",'[43]Récolte_N'!$I$13)</f>
        <v>18000</v>
      </c>
      <c r="H19" s="230">
        <f t="shared" si="5"/>
        <v>17276.8</v>
      </c>
      <c r="I19" s="176">
        <f t="shared" si="4"/>
        <v>0.041859603630302056</v>
      </c>
      <c r="J19" s="177">
        <f t="shared" si="2"/>
        <v>20050</v>
      </c>
      <c r="K19" s="183">
        <f t="shared" si="6"/>
        <v>19623.2</v>
      </c>
      <c r="L19" s="59"/>
      <c r="M19" s="165" t="s">
        <v>14</v>
      </c>
      <c r="N19" s="57">
        <f>IF(ISERROR('[8]Récolte_N'!$F$13)=TRUE,"",'[8]Récolte_N'!$F$13)</f>
        <v>10950</v>
      </c>
      <c r="O19" s="57">
        <f t="shared" si="1"/>
        <v>33.6986301369863</v>
      </c>
      <c r="P19" s="58">
        <f>IF(ISERROR('[8]Récolte_N'!$H$13)=TRUE,"",'[8]Récolte_N'!$H$13)</f>
        <v>36900</v>
      </c>
      <c r="Q19" s="57">
        <f>'[36]OR'!$AI175</f>
        <v>17276.8</v>
      </c>
    </row>
    <row r="20" spans="1:17" ht="13.5" customHeight="1">
      <c r="A20" s="6" t="s">
        <v>13</v>
      </c>
      <c r="B20" s="60" t="s">
        <v>27</v>
      </c>
      <c r="C20" s="57">
        <f>IF(ISERROR('[44]Récolte_N'!$F$13)=TRUE,"",'[44]Récolte_N'!$F$13)</f>
        <v>283500</v>
      </c>
      <c r="D20" s="57">
        <f>IF(OR(C20="",C20=0),"",(E20/C20)*10)</f>
        <v>75.97178130511465</v>
      </c>
      <c r="E20" s="58">
        <f>IF(ISERROR('[44]Récolte_N'!$H$13)=TRUE,"",'[44]Récolte_N'!$H$13)</f>
        <v>2153800</v>
      </c>
      <c r="F20" s="58">
        <f t="shared" si="3"/>
        <v>1963700</v>
      </c>
      <c r="G20" s="229">
        <f>IF(ISERROR('[44]Récolte_N'!$I$13)=TRUE,"",'[44]Récolte_N'!$I$13)</f>
        <v>2070000</v>
      </c>
      <c r="H20" s="230">
        <f t="shared" si="5"/>
        <v>1885939.5</v>
      </c>
      <c r="I20" s="176">
        <f t="shared" si="4"/>
        <v>0.09759618481929033</v>
      </c>
      <c r="J20" s="177">
        <f t="shared" si="2"/>
        <v>83800</v>
      </c>
      <c r="K20" s="183">
        <f t="shared" si="6"/>
        <v>77760.5</v>
      </c>
      <c r="L20" s="59"/>
      <c r="M20" s="165" t="s">
        <v>27</v>
      </c>
      <c r="N20" s="57">
        <f>IF(ISERROR('[9]Récolte_N'!$F$13)=TRUE,"",'[9]Récolte_N'!$F$13)</f>
        <v>280800</v>
      </c>
      <c r="O20" s="57">
        <f>IF(OR(N20="",N20=0),"",(P20/N20)*10)</f>
        <v>69.93233618233619</v>
      </c>
      <c r="P20" s="58">
        <f>IF(ISERROR('[9]Récolte_N'!$H$13)=TRUE,"",'[9]Récolte_N'!$H$13)</f>
        <v>1963700</v>
      </c>
      <c r="Q20" s="57">
        <f>'[36]OR'!$AI176</f>
        <v>1885939.5</v>
      </c>
    </row>
    <row r="21" spans="1:17" ht="13.5" customHeight="1">
      <c r="A21" s="6" t="s">
        <v>13</v>
      </c>
      <c r="B21" s="60" t="s">
        <v>15</v>
      </c>
      <c r="C21" s="57">
        <f>IF(ISERROR('[45]Récolte_N'!$F$13)=TRUE,"",'[45]Récolte_N'!$F$13)</f>
        <v>142000</v>
      </c>
      <c r="D21" s="57">
        <f>IF(OR(C21="",C21=0),"",(E21/C21)*10)</f>
        <v>65.84507042253522</v>
      </c>
      <c r="E21" s="58">
        <f>IF(ISERROR('[45]Récolte_N'!$H$13)=TRUE,"",'[45]Récolte_N'!$H$13)</f>
        <v>935000</v>
      </c>
      <c r="F21" s="58">
        <f t="shared" si="3"/>
        <v>1040000</v>
      </c>
      <c r="G21" s="229">
        <f>IF(ISERROR('[45]Récolte_N'!$I$13)=TRUE,"",'[45]Récolte_N'!$I$13)</f>
        <v>800000</v>
      </c>
      <c r="H21" s="230">
        <f t="shared" si="5"/>
        <v>888766</v>
      </c>
      <c r="I21" s="176">
        <f t="shared" si="4"/>
        <v>-0.09987555779586532</v>
      </c>
      <c r="J21" s="177">
        <f t="shared" si="2"/>
        <v>135000</v>
      </c>
      <c r="K21" s="183">
        <f t="shared" si="6"/>
        <v>151234</v>
      </c>
      <c r="L21" s="59"/>
      <c r="M21" s="165" t="s">
        <v>15</v>
      </c>
      <c r="N21" s="57">
        <f>IF(ISERROR('[10]Récolte_N'!$F$13)=TRUE,"",'[10]Récolte_N'!$F$13)</f>
        <v>172000</v>
      </c>
      <c r="O21" s="57">
        <f>IF(OR(N21="",N21=0),"",(P21/N21)*10)</f>
        <v>60.46511627906977</v>
      </c>
      <c r="P21" s="58">
        <f>IF(ISERROR('[10]Récolte_N'!$H$13)=TRUE,"",'[10]Récolte_N'!$H$13)</f>
        <v>1040000</v>
      </c>
      <c r="Q21" s="57">
        <f>'[36]OR'!$AI177</f>
        <v>888766</v>
      </c>
    </row>
    <row r="22" spans="1:17" ht="13.5" customHeight="1">
      <c r="A22" s="6" t="s">
        <v>13</v>
      </c>
      <c r="B22" s="60" t="s">
        <v>29</v>
      </c>
      <c r="C22" s="57">
        <f>IF(ISERROR('[46]Récolte_N'!$F$13)=TRUE,"",'[46]Récolte_N'!$F$13)</f>
        <v>5000</v>
      </c>
      <c r="D22" s="57">
        <f>IF(OR(C22="",C22=0),"",(E22/C22)*10)</f>
        <v>69</v>
      </c>
      <c r="E22" s="58">
        <f>IF(ISERROR('[46]Récolte_N'!$H$13)=TRUE,"",'[46]Récolte_N'!$H$13)</f>
        <v>34500</v>
      </c>
      <c r="F22" s="58">
        <f t="shared" si="3"/>
        <v>29000</v>
      </c>
      <c r="G22" s="229">
        <f>IF(ISERROR('[46]Récolte_N'!$I$13)=TRUE,"",'[46]Récolte_N'!$I$13)</f>
        <v>14000</v>
      </c>
      <c r="H22" s="230">
        <f t="shared" si="5"/>
        <v>9964.4</v>
      </c>
      <c r="I22" s="176">
        <f t="shared" si="4"/>
        <v>0.405001806430894</v>
      </c>
      <c r="J22" s="177">
        <f t="shared" si="2"/>
        <v>20500</v>
      </c>
      <c r="K22" s="183">
        <f t="shared" si="6"/>
        <v>19035.6</v>
      </c>
      <c r="L22" s="59"/>
      <c r="M22" s="165" t="s">
        <v>29</v>
      </c>
      <c r="N22" s="57">
        <f>IF(ISERROR('[11]Récolte_N'!$F$13)=TRUE,"",'[11]Récolte_N'!$F$13)</f>
        <v>4700</v>
      </c>
      <c r="O22" s="57">
        <f>IF(OR(N22="",N22=0),"",(P22/N22)*10)</f>
        <v>61.70212765957447</v>
      </c>
      <c r="P22" s="58">
        <f>IF(ISERROR('[11]Récolte_N'!$H$13)=TRUE,"",'[11]Récolte_N'!$H$13)</f>
        <v>29000</v>
      </c>
      <c r="Q22" s="57">
        <f>'[36]OR'!$AI178</f>
        <v>9964.4</v>
      </c>
    </row>
    <row r="23" spans="1:17" ht="13.5" customHeight="1">
      <c r="A23" s="6" t="s">
        <v>13</v>
      </c>
      <c r="B23" s="60" t="s">
        <v>16</v>
      </c>
      <c r="C23" s="57">
        <f>IF(ISERROR('[47]Récolte_N'!$F$13)=TRUE,"",'[47]Récolte_N'!$F$13)</f>
        <v>82198</v>
      </c>
      <c r="D23" s="57">
        <f t="shared" si="0"/>
        <v>72.69062507603591</v>
      </c>
      <c r="E23" s="58">
        <f>IF(ISERROR('[47]Récolte_N'!$H$13)=TRUE,"",'[47]Récolte_N'!$H$13)</f>
        <v>597502.4</v>
      </c>
      <c r="F23" s="58">
        <f t="shared" si="3"/>
        <v>526260.8176592853</v>
      </c>
      <c r="G23" s="229">
        <f>IF(ISERROR('[47]Récolte_N'!$I$13)=TRUE,"",'[47]Récolte_N'!$I$13)</f>
        <v>465000</v>
      </c>
      <c r="H23" s="230">
        <f t="shared" si="5"/>
        <v>408671.2</v>
      </c>
      <c r="I23" s="176">
        <f t="shared" si="4"/>
        <v>0.1378340338149593</v>
      </c>
      <c r="J23" s="177">
        <f t="shared" si="2"/>
        <v>132502.40000000002</v>
      </c>
      <c r="K23" s="183">
        <f t="shared" si="6"/>
        <v>117589.61765928526</v>
      </c>
      <c r="L23" s="59"/>
      <c r="M23" s="165" t="s">
        <v>16</v>
      </c>
      <c r="N23" s="57">
        <f>IF(ISERROR('[12]Récolte_N'!$F$13)=TRUE,"",'[12]Récolte_N'!$F$13)</f>
        <v>71428</v>
      </c>
      <c r="O23" s="57">
        <f aca="true" t="shared" si="7" ref="O23:O31">IF(OR(N23="",N23=0),"",(P23/N23)*10)</f>
        <v>73.67710388913105</v>
      </c>
      <c r="P23" s="58">
        <f>IF(ISERROR('[12]Récolte_N'!$H$13)=TRUE,"",'[12]Récolte_N'!$H$13)</f>
        <v>526260.8176592853</v>
      </c>
      <c r="Q23" s="57">
        <f>'[36]OR'!$AI179</f>
        <v>408671.2</v>
      </c>
    </row>
    <row r="24" spans="1:17" ht="13.5" customHeight="1">
      <c r="A24" s="6" t="s">
        <v>13</v>
      </c>
      <c r="B24" s="60" t="s">
        <v>17</v>
      </c>
      <c r="C24" s="57">
        <f>IF(ISERROR('[48]Récolte_N'!$F$13)=TRUE,"",'[48]Récolte_N'!$F$13)</f>
        <v>78300</v>
      </c>
      <c r="D24" s="57">
        <f t="shared" si="0"/>
        <v>69.94380587484036</v>
      </c>
      <c r="E24" s="58">
        <f>IF(ISERROR('[48]Récolte_N'!$H$13)=TRUE,"",'[48]Récolte_N'!$H$13)</f>
        <v>547660</v>
      </c>
      <c r="F24" s="58">
        <f t="shared" si="3"/>
        <v>441680</v>
      </c>
      <c r="G24" s="229">
        <f>IF(ISERROR('[48]Récolte_N'!$I$13)=TRUE,"",'[48]Récolte_N'!$I$13)</f>
        <v>323000</v>
      </c>
      <c r="H24" s="230">
        <f t="shared" si="5"/>
        <v>280826.5</v>
      </c>
      <c r="I24" s="176">
        <f t="shared" si="4"/>
        <v>0.15017635443948496</v>
      </c>
      <c r="J24" s="177">
        <f t="shared" si="2"/>
        <v>224660</v>
      </c>
      <c r="K24" s="183">
        <f t="shared" si="6"/>
        <v>160853.5</v>
      </c>
      <c r="L24" s="59"/>
      <c r="M24" s="165" t="s">
        <v>17</v>
      </c>
      <c r="N24" s="57">
        <f>IF(ISERROR('[13]Récolte_N'!$F$13)=TRUE,"",'[13]Récolte_N'!$F$13)</f>
        <v>64490</v>
      </c>
      <c r="O24" s="57">
        <f t="shared" si="7"/>
        <v>68.48813769576678</v>
      </c>
      <c r="P24" s="58">
        <f>IF(ISERROR('[13]Récolte_N'!$H$13)=TRUE,"",'[13]Récolte_N'!$H$13)</f>
        <v>441680</v>
      </c>
      <c r="Q24" s="57">
        <f>'[36]OR'!$AI180</f>
        <v>280826.5</v>
      </c>
    </row>
    <row r="25" spans="1:17" ht="13.5" customHeight="1">
      <c r="A25" s="6" t="s">
        <v>13</v>
      </c>
      <c r="B25" s="60" t="s">
        <v>18</v>
      </c>
      <c r="C25" s="57">
        <f>IF(ISERROR('[49]Récolte_N'!$F$13)=TRUE,"",'[49]Récolte_N'!$F$13)</f>
        <v>285000</v>
      </c>
      <c r="D25" s="57">
        <f t="shared" si="0"/>
        <v>73.01754385964912</v>
      </c>
      <c r="E25" s="58">
        <f>IF(ISERROR('[49]Récolte_N'!$H$13)=TRUE,"",'[49]Récolte_N'!$H$13)</f>
        <v>2081000</v>
      </c>
      <c r="F25" s="58">
        <f t="shared" si="3"/>
        <v>2009000</v>
      </c>
      <c r="G25" s="229">
        <f>IF(ISERROR('[49]Récolte_N'!$I$13)=TRUE,"",'[49]Récolte_N'!$I$13)</f>
        <v>1965000</v>
      </c>
      <c r="H25" s="230">
        <f t="shared" si="5"/>
        <v>1887222.3</v>
      </c>
      <c r="I25" s="176">
        <f t="shared" si="4"/>
        <v>0.041212791942952354</v>
      </c>
      <c r="J25" s="177">
        <f t="shared" si="2"/>
        <v>116000</v>
      </c>
      <c r="K25" s="183">
        <f t="shared" si="6"/>
        <v>121777.69999999995</v>
      </c>
      <c r="L25" s="59"/>
      <c r="M25" s="165" t="s">
        <v>18</v>
      </c>
      <c r="N25" s="57">
        <f>IF(ISERROR('[14]Récolte_N'!$F$13)=TRUE,"",'[14]Récolte_N'!$F$13)</f>
        <v>287900</v>
      </c>
      <c r="O25" s="57">
        <f t="shared" si="7"/>
        <v>69.78117401875652</v>
      </c>
      <c r="P25" s="58">
        <f>IF(ISERROR('[14]Récolte_N'!$H$13)=TRUE,"",'[14]Récolte_N'!$H$13)</f>
        <v>2009000</v>
      </c>
      <c r="Q25" s="57">
        <f>'[36]OR'!$AI181</f>
        <v>1887222.3</v>
      </c>
    </row>
    <row r="26" spans="1:17" ht="13.5" customHeight="1">
      <c r="A26" s="6" t="s">
        <v>13</v>
      </c>
      <c r="B26" s="60" t="s">
        <v>19</v>
      </c>
      <c r="C26" s="57">
        <f>IF(ISERROR('[50]Récolte_N'!$F$13)=TRUE,"",'[50]Récolte_N'!$F$13)</f>
        <v>76100</v>
      </c>
      <c r="D26" s="57">
        <f t="shared" si="0"/>
        <v>78.59789750328515</v>
      </c>
      <c r="E26" s="58">
        <f>IF(ISERROR('[50]Récolte_N'!$H$13)=TRUE,"",'[50]Récolte_N'!$H$13)</f>
        <v>598130</v>
      </c>
      <c r="F26" s="58">
        <f t="shared" si="3"/>
        <v>563339</v>
      </c>
      <c r="G26" s="229">
        <f>IF(ISERROR('[50]Récolte_N'!$I$13)=TRUE,"",'[50]Récolte_N'!$I$13)</f>
        <v>535000</v>
      </c>
      <c r="H26" s="230">
        <f t="shared" si="5"/>
        <v>507223.6</v>
      </c>
      <c r="I26" s="176">
        <f t="shared" si="4"/>
        <v>0.05476164752586432</v>
      </c>
      <c r="J26" s="177">
        <f t="shared" si="2"/>
        <v>63130</v>
      </c>
      <c r="K26" s="183">
        <f t="shared" si="6"/>
        <v>56115.40000000002</v>
      </c>
      <c r="L26" s="59"/>
      <c r="M26" s="165" t="s">
        <v>19</v>
      </c>
      <c r="N26" s="57">
        <f>IF(ISERROR('[15]Récolte_N'!$F$13)=TRUE,"",'[15]Récolte_N'!$F$13)</f>
        <v>74410</v>
      </c>
      <c r="O26" s="57">
        <f t="shared" si="7"/>
        <v>75.7074317968015</v>
      </c>
      <c r="P26" s="58">
        <f>IF(ISERROR('[15]Récolte_N'!$H$13)=TRUE,"",'[15]Récolte_N'!$H$13)</f>
        <v>563339</v>
      </c>
      <c r="Q26" s="57">
        <f>'[36]OR'!$AI182</f>
        <v>507223.6</v>
      </c>
    </row>
    <row r="27" spans="1:17" ht="13.5" customHeight="1">
      <c r="A27" s="6" t="s">
        <v>13</v>
      </c>
      <c r="B27" s="60" t="s">
        <v>20</v>
      </c>
      <c r="C27" s="57">
        <f>IF(ISERROR('[51]Récolte_N'!$F$13)=TRUE,"",'[51]Récolte_N'!$F$13)</f>
        <v>107550</v>
      </c>
      <c r="D27" s="57">
        <f t="shared" si="0"/>
        <v>63.24732682473268</v>
      </c>
      <c r="E27" s="58">
        <f>IF(ISERROR('[51]Récolte_N'!$H$13)=TRUE,"",'[51]Récolte_N'!$H$13)</f>
        <v>680225</v>
      </c>
      <c r="F27" s="58">
        <f t="shared" si="3"/>
        <v>674427</v>
      </c>
      <c r="G27" s="229">
        <f>IF(ISERROR('[51]Récolte_N'!$I$13)=TRUE,"",'[51]Récolte_N'!$I$13)</f>
        <v>590000</v>
      </c>
      <c r="H27" s="230">
        <f t="shared" si="5"/>
        <v>561092.6</v>
      </c>
      <c r="I27" s="176">
        <f t="shared" si="4"/>
        <v>0.05151983825842654</v>
      </c>
      <c r="J27" s="177">
        <f t="shared" si="2"/>
        <v>90225</v>
      </c>
      <c r="K27" s="183">
        <f t="shared" si="6"/>
        <v>113334.40000000002</v>
      </c>
      <c r="L27" s="59"/>
      <c r="M27" s="165" t="s">
        <v>20</v>
      </c>
      <c r="N27" s="57">
        <f>IF(ISERROR('[16]Récolte_N'!$F$13)=TRUE,"",'[16]Récolte_N'!$F$13)</f>
        <v>108670</v>
      </c>
      <c r="O27" s="57">
        <f t="shared" si="7"/>
        <v>62.06193061562529</v>
      </c>
      <c r="P27" s="58">
        <f>IF(ISERROR('[16]Récolte_N'!$H$13)=TRUE,"",'[16]Récolte_N'!$H$13)</f>
        <v>674427</v>
      </c>
      <c r="Q27" s="57">
        <f>'[36]OR'!$AI183</f>
        <v>561092.6</v>
      </c>
    </row>
    <row r="28" spans="1:17" ht="13.5" customHeight="1">
      <c r="A28" s="6" t="s">
        <v>13</v>
      </c>
      <c r="B28" s="60" t="s">
        <v>21</v>
      </c>
      <c r="C28" s="57">
        <f>IF(ISERROR('[52]Récolte_N'!$F$13)=TRUE,"",'[52]Récolte_N'!$F$13)</f>
        <v>55700</v>
      </c>
      <c r="D28" s="57">
        <f t="shared" si="0"/>
        <v>84.74865350089766</v>
      </c>
      <c r="E28" s="58">
        <f>IF(ISERROR('[52]Récolte_N'!$H$13)=TRUE,"",'[52]Récolte_N'!$H$13)</f>
        <v>472050</v>
      </c>
      <c r="F28" s="58">
        <f t="shared" si="3"/>
        <v>435503.04000000004</v>
      </c>
      <c r="G28" s="229">
        <f>IF(ISERROR('[52]Récolte_N'!$I$13)=TRUE,"",'[52]Récolte_N'!$I$13)</f>
        <v>455000</v>
      </c>
      <c r="H28" s="230">
        <f t="shared" si="5"/>
        <v>418225.9</v>
      </c>
      <c r="I28" s="176">
        <f t="shared" si="4"/>
        <v>0.08792879637535589</v>
      </c>
      <c r="J28" s="177">
        <f t="shared" si="2"/>
        <v>17050</v>
      </c>
      <c r="K28" s="183">
        <f t="shared" si="6"/>
        <v>17277.140000000014</v>
      </c>
      <c r="L28" s="59"/>
      <c r="M28" s="165" t="s">
        <v>21</v>
      </c>
      <c r="N28" s="57">
        <f>IF(ISERROR('[17]Récolte_N'!$F$13)=TRUE,"",'[17]Récolte_N'!$F$13)</f>
        <v>54336</v>
      </c>
      <c r="O28" s="57">
        <f t="shared" si="7"/>
        <v>80.15</v>
      </c>
      <c r="P28" s="58">
        <f>IF(ISERROR('[17]Récolte_N'!$H$13)=TRUE,"",'[17]Récolte_N'!$H$13)</f>
        <v>435503.04000000004</v>
      </c>
      <c r="Q28" s="57">
        <f>'[36]OR'!$AI184</f>
        <v>418225.9</v>
      </c>
    </row>
    <row r="29" spans="2:17" ht="12.75">
      <c r="B29" s="60" t="s">
        <v>30</v>
      </c>
      <c r="C29" s="57">
        <f>IF(ISERROR('[53]Récolte_N'!$F$13)=TRUE,"",'[53]Récolte_N'!$F$13)</f>
        <v>49000</v>
      </c>
      <c r="D29" s="57">
        <f t="shared" si="0"/>
        <v>77.23123698458976</v>
      </c>
      <c r="E29" s="58">
        <f>IF(ISERROR('[53]Récolte_N'!$H$13)=TRUE,"",'[53]Récolte_N'!$H$13)</f>
        <v>378433.0612244898</v>
      </c>
      <c r="F29" s="58">
        <f t="shared" si="3"/>
        <v>335816.25531914894</v>
      </c>
      <c r="G29" s="229">
        <f>IF(ISERROR('[53]Récolte_N'!$I$13)=TRUE,"",'[53]Récolte_N'!$I$13)</f>
        <v>297000</v>
      </c>
      <c r="H29" s="230">
        <f t="shared" si="5"/>
        <v>262118.3</v>
      </c>
      <c r="I29" s="176">
        <f t="shared" si="4"/>
        <v>0.1330761720948137</v>
      </c>
      <c r="J29" s="177">
        <f t="shared" si="2"/>
        <v>81433.06122448982</v>
      </c>
      <c r="K29" s="183">
        <f t="shared" si="6"/>
        <v>73697.95531914895</v>
      </c>
      <c r="M29" s="165" t="s">
        <v>30</v>
      </c>
      <c r="N29" s="57">
        <f>IF(ISERROR('[18]Récolte_N'!$F$13)=TRUE,"",'[18]Récolte_N'!$F$13)</f>
        <v>47000</v>
      </c>
      <c r="O29" s="57">
        <f t="shared" si="7"/>
        <v>71.45026708918063</v>
      </c>
      <c r="P29" s="58">
        <f>IF(ISERROR('[18]Récolte_N'!$H$13)=TRUE,"",'[18]Récolte_N'!$H$13)</f>
        <v>335816.25531914894</v>
      </c>
      <c r="Q29" s="57">
        <f>'[36]OR'!$AI185</f>
        <v>262118.3</v>
      </c>
    </row>
    <row r="30" spans="2:17" ht="12.75">
      <c r="B30" s="60" t="s">
        <v>22</v>
      </c>
      <c r="C30" s="57">
        <f>IF(ISERROR('[54]Récolte_N'!$F$13)=TRUE,"",'[54]Récolte_N'!$F$13)</f>
        <v>94440</v>
      </c>
      <c r="D30" s="57">
        <f t="shared" si="0"/>
        <v>50.31395595086828</v>
      </c>
      <c r="E30" s="58">
        <f>IF(ISERROR('[54]Récolte_N'!$H$13)=TRUE,"",'[54]Récolte_N'!$H$13)</f>
        <v>475165</v>
      </c>
      <c r="F30" s="58">
        <f t="shared" si="3"/>
        <v>459544</v>
      </c>
      <c r="G30" s="229">
        <f>IF(ISERROR('[54]Récolte_N'!$I$13)=TRUE,"",'[54]Récolte_N'!$I$13)</f>
        <v>240000</v>
      </c>
      <c r="H30" s="230">
        <f t="shared" si="5"/>
        <v>227804.7</v>
      </c>
      <c r="I30" s="176">
        <f>IF(OR(H30=0,H30=""),"",(G30/H30)-1)</f>
        <v>0.05353401400410074</v>
      </c>
      <c r="J30" s="177">
        <f t="shared" si="2"/>
        <v>235165</v>
      </c>
      <c r="K30" s="183">
        <f t="shared" si="6"/>
        <v>231739.3</v>
      </c>
      <c r="L30" s="7"/>
      <c r="M30" s="165" t="s">
        <v>22</v>
      </c>
      <c r="N30" s="57">
        <f>IF(ISERROR('[19]Récolte_N'!$F$13)=TRUE,"",'[19]Récolte_N'!$F$13)</f>
        <v>94787</v>
      </c>
      <c r="O30" s="57">
        <f t="shared" si="7"/>
        <v>48.48175382700159</v>
      </c>
      <c r="P30" s="58">
        <f>IF(ISERROR('[19]Récolte_N'!$H$13)=TRUE,"",'[19]Récolte_N'!$H$13)</f>
        <v>459544</v>
      </c>
      <c r="Q30" s="57">
        <f>'[36]OR'!$AI186</f>
        <v>227804.7</v>
      </c>
    </row>
    <row r="31" spans="2:17" ht="12.75">
      <c r="B31" s="60" t="s">
        <v>23</v>
      </c>
      <c r="C31" s="57">
        <f>IF(ISERROR('[55]Récolte_N'!$F$13)=TRUE,"",'[55]Récolte_N'!$F$13)</f>
        <v>12800</v>
      </c>
      <c r="D31" s="57">
        <f t="shared" si="0"/>
        <v>41.6328125</v>
      </c>
      <c r="E31" s="58">
        <f>IF(ISERROR('[55]Récolte_N'!$H$13)=TRUE,"",'[55]Récolte_N'!$H$13)</f>
        <v>53290</v>
      </c>
      <c r="F31" s="58">
        <f t="shared" si="3"/>
        <v>54800</v>
      </c>
      <c r="G31" s="229">
        <f>IF(ISERROR('[55]Récolte_N'!$I$13)=TRUE,"",'[55]Récolte_N'!$I$13)</f>
        <v>22000</v>
      </c>
      <c r="H31" s="230">
        <f t="shared" si="5"/>
        <v>22361.5</v>
      </c>
      <c r="I31" s="176">
        <f t="shared" si="4"/>
        <v>-0.016166178476399118</v>
      </c>
      <c r="J31" s="177">
        <f t="shared" si="2"/>
        <v>31290</v>
      </c>
      <c r="K31" s="183">
        <f t="shared" si="6"/>
        <v>32438.5</v>
      </c>
      <c r="M31" s="165" t="s">
        <v>23</v>
      </c>
      <c r="N31" s="57">
        <f>IF(ISERROR('[20]Récolte_N'!$F$13)=TRUE,"",'[20]Récolte_N'!$F$13)</f>
        <v>13300</v>
      </c>
      <c r="O31" s="57">
        <f t="shared" si="7"/>
        <v>41.203007518796994</v>
      </c>
      <c r="P31" s="58">
        <f>IF(ISERROR('[20]Récolte_N'!$H$13)=TRUE,"",'[20]Récolte_N'!$H$13)</f>
        <v>54800</v>
      </c>
      <c r="Q31" s="57">
        <f>'[36]OR'!$AI187</f>
        <v>22361.5</v>
      </c>
    </row>
    <row r="32" spans="2:17" ht="12.75">
      <c r="B32" s="40"/>
      <c r="C32" s="61"/>
      <c r="D32" s="61"/>
      <c r="E32" s="17"/>
      <c r="F32" s="184"/>
      <c r="G32" s="185"/>
      <c r="H32" s="125"/>
      <c r="I32" s="186"/>
      <c r="J32" s="187"/>
      <c r="K32" s="188"/>
      <c r="M32" s="165"/>
      <c r="N32" s="189"/>
      <c r="O32" s="189"/>
      <c r="P32" s="189"/>
      <c r="Q32" s="231"/>
    </row>
    <row r="33" spans="2:17" ht="15.75" thickBot="1">
      <c r="B33" s="62" t="s">
        <v>24</v>
      </c>
      <c r="C33" s="63">
        <f>IF(SUM(C12:C31)=0,"",SUM(C12:C31))</f>
        <v>1756608</v>
      </c>
      <c r="D33" s="63">
        <f>IF(OR(C33="",C33=0),"",(E33/C33)*10)</f>
        <v>70.76181174869117</v>
      </c>
      <c r="E33" s="63">
        <f>IF(SUM(E12:E31)=0,"",SUM(E12:E31))</f>
        <v>12430076.46122449</v>
      </c>
      <c r="F33" s="190">
        <f>IF(SUM(F12:F31)=0,"",SUM(F12:F31))</f>
        <v>11672435.112978432</v>
      </c>
      <c r="G33" s="191">
        <f>IF(SUM(G12:G31)=0,"",SUM(G12:G31))</f>
        <v>10560000</v>
      </c>
      <c r="H33" s="192">
        <f>IF(SUM(H12:H31)=0,"",SUM(H12:H31))</f>
        <v>9868947.3</v>
      </c>
      <c r="I33" s="193">
        <f>IF(OR(G33=0,G33=""),"",(G33/H33)-1)</f>
        <v>0.07002293952871752</v>
      </c>
      <c r="J33" s="194">
        <f>SUM(J12:J31)</f>
        <v>1870076.4612244898</v>
      </c>
      <c r="K33" s="195">
        <f>SUM(K12:K31)</f>
        <v>1803487.8129784341</v>
      </c>
      <c r="M33" s="196" t="s">
        <v>24</v>
      </c>
      <c r="N33" s="197">
        <f>IF(SUM(N12:N31)=0,"",SUM(N12:N31))</f>
        <v>1753426</v>
      </c>
      <c r="O33" s="197">
        <f>IF(OR(N33="",N33=0),"",(P33/N33)*10)</f>
        <v>66.56930553658057</v>
      </c>
      <c r="P33" s="194">
        <f>IF(SUM(P12:P31)=0,"",SUM(P12:P31))</f>
        <v>11672435.112978432</v>
      </c>
      <c r="Q33" s="198">
        <f>IF(SUM(Q12:Q31)=0,"",SUM(Q12:Q31))</f>
        <v>9868947.3</v>
      </c>
    </row>
    <row r="34" spans="2:10" ht="12.75" thickTop="1">
      <c r="B34" s="64"/>
      <c r="C34" s="65"/>
      <c r="D34" s="65"/>
      <c r="E34" s="65"/>
      <c r="F34" s="65"/>
      <c r="G34" s="65"/>
      <c r="H34" s="199"/>
      <c r="I34" s="200"/>
      <c r="J34" s="201"/>
    </row>
    <row r="35" spans="2:10" ht="12">
      <c r="B35" s="67" t="s">
        <v>44</v>
      </c>
      <c r="C35" s="68">
        <f>N33</f>
        <v>1753426</v>
      </c>
      <c r="D35" s="68">
        <f>IF(OR(C35="",C35=0),"",(E35/C35)*10)</f>
        <v>66.56930553658057</v>
      </c>
      <c r="E35" s="68">
        <f>P33</f>
        <v>11672435.112978432</v>
      </c>
      <c r="G35" s="68">
        <f>Q33</f>
        <v>9868947.3</v>
      </c>
      <c r="H35" s="199"/>
      <c r="I35" s="200"/>
      <c r="J35" s="201"/>
    </row>
    <row r="36" spans="2:10" ht="12">
      <c r="B36" s="67" t="s">
        <v>45</v>
      </c>
      <c r="C36" s="69"/>
      <c r="D36" s="70"/>
      <c r="E36" s="69"/>
      <c r="G36" s="69"/>
      <c r="H36" s="199"/>
      <c r="I36" s="200"/>
      <c r="J36" s="201"/>
    </row>
    <row r="37" spans="2:10" ht="12">
      <c r="B37" s="67" t="s">
        <v>25</v>
      </c>
      <c r="C37" s="71">
        <f>IF(OR(C33="",C33=0),"",(C33/C35)-1)</f>
        <v>0.001814732985595091</v>
      </c>
      <c r="D37" s="71">
        <f>IF(OR(D33="",D33=0),"",(D33/D35)-1)</f>
        <v>0.06297956961270645</v>
      </c>
      <c r="E37" s="71">
        <f>IF(OR(E33="",E33=0),"",(E33/E35)-1)</f>
        <v>0.06490859370069635</v>
      </c>
      <c r="G37" s="71">
        <f>IF(OR(G33="",G33=0),"",(G33/G35)-1)</f>
        <v>0.07002293952871752</v>
      </c>
      <c r="H37" s="199"/>
      <c r="I37" s="200"/>
      <c r="J37" s="201"/>
    </row>
    <row r="38" ht="11.25" thickBot="1"/>
    <row r="39" spans="2:9" ht="12.75">
      <c r="B39" s="202" t="s">
        <v>0</v>
      </c>
      <c r="C39" s="203" t="s">
        <v>50</v>
      </c>
      <c r="D39" s="204" t="s">
        <v>50</v>
      </c>
      <c r="E39" s="205" t="s">
        <v>50</v>
      </c>
      <c r="F39" s="205" t="s">
        <v>50</v>
      </c>
      <c r="G39" s="206" t="s">
        <v>85</v>
      </c>
      <c r="H39" s="207" t="s">
        <v>86</v>
      </c>
      <c r="I39" s="7"/>
    </row>
    <row r="40" spans="2:9" ht="12">
      <c r="B40" s="40"/>
      <c r="C40" s="208" t="s">
        <v>87</v>
      </c>
      <c r="D40" s="209" t="s">
        <v>87</v>
      </c>
      <c r="E40" s="210" t="s">
        <v>87</v>
      </c>
      <c r="F40" s="210" t="s">
        <v>87</v>
      </c>
      <c r="G40" s="211" t="s">
        <v>88</v>
      </c>
      <c r="H40" s="212" t="s">
        <v>89</v>
      </c>
      <c r="I40" s="7"/>
    </row>
    <row r="41" spans="2:9" ht="12.75">
      <c r="B41" s="40"/>
      <c r="C41" s="213" t="s">
        <v>90</v>
      </c>
      <c r="D41" s="214" t="s">
        <v>91</v>
      </c>
      <c r="E41" s="215" t="s">
        <v>90</v>
      </c>
      <c r="F41" s="215" t="s">
        <v>91</v>
      </c>
      <c r="G41" s="211" t="s">
        <v>92</v>
      </c>
      <c r="H41" s="212" t="s">
        <v>79</v>
      </c>
      <c r="I41" s="7"/>
    </row>
    <row r="42" spans="2:9" ht="12">
      <c r="B42" s="40"/>
      <c r="C42" s="216" t="s">
        <v>93</v>
      </c>
      <c r="D42" s="217" t="s">
        <v>93</v>
      </c>
      <c r="E42" s="218" t="s">
        <v>59</v>
      </c>
      <c r="F42" s="218" t="s">
        <v>59</v>
      </c>
      <c r="G42" s="219" t="s">
        <v>87</v>
      </c>
      <c r="H42" s="220"/>
      <c r="I42" s="7"/>
    </row>
    <row r="43" spans="2:9" ht="12">
      <c r="B43" s="40" t="s">
        <v>8</v>
      </c>
      <c r="C43" s="145">
        <f>'[56]OR'!$AI168</f>
        <v>60109</v>
      </c>
      <c r="D43" s="120">
        <f>'[36]OR'!$X168</f>
        <v>38916.5</v>
      </c>
      <c r="E43" s="221">
        <f>IF(OR(G12="",G12=0),"",C43/G12)</f>
        <v>0.7826692708333334</v>
      </c>
      <c r="F43" s="135">
        <f>IF(OR(H12="",H12=0),"",D43/H12)</f>
        <v>0.7362322404888477</v>
      </c>
      <c r="G43" s="222">
        <f>IF(OR(E43="",E43=0),"",(E43-F43)*100)</f>
        <v>4.643703034448565</v>
      </c>
      <c r="H43" s="199">
        <f>IF(E12="","",(G12/E12))</f>
        <v>0.6301279947489333</v>
      </c>
      <c r="I43" s="7"/>
    </row>
    <row r="44" spans="2:9" ht="12">
      <c r="B44" s="40" t="s">
        <v>31</v>
      </c>
      <c r="C44" s="120">
        <f>'[56]OR'!$AI169</f>
        <v>57016.8</v>
      </c>
      <c r="D44" s="120">
        <f>'[36]OR'!$X169</f>
        <v>42505.2</v>
      </c>
      <c r="E44" s="135">
        <f>IF(OR(G13="",G13=0),"",C44/G13)</f>
        <v>0.6869493975903614</v>
      </c>
      <c r="F44" s="135">
        <f>IF(OR(H13="",H13=0),"",D44/H13)</f>
        <v>0.5009652714428156</v>
      </c>
      <c r="G44" s="222">
        <f>IF(OR(E44="",E44=0),"",(E44-F44)*100)</f>
        <v>18.59841261475459</v>
      </c>
      <c r="H44" s="199">
        <f>IF(E13="","",(G13/E13))</f>
        <v>0.395179759178407</v>
      </c>
      <c r="I44" s="7"/>
    </row>
    <row r="45" spans="2:9" ht="12">
      <c r="B45" s="40" t="s">
        <v>9</v>
      </c>
      <c r="C45" s="120">
        <f>'[56]OR'!$AI170</f>
        <v>747211.6</v>
      </c>
      <c r="D45" s="120">
        <f>'[36]OR'!$X170</f>
        <v>611394.4</v>
      </c>
      <c r="E45" s="135">
        <f aca="true" t="shared" si="8" ref="E45:F62">IF(OR(G14="",G14=0),"",C45/G14)</f>
        <v>0.6554487719298245</v>
      </c>
      <c r="F45" s="135">
        <f t="shared" si="8"/>
        <v>0.5893922119116737</v>
      </c>
      <c r="G45" s="222">
        <f aca="true" t="shared" si="9" ref="G45:G61">IF(OR(E45="",E45=0),"",(E45-F45)*100)</f>
        <v>6.605656001815086</v>
      </c>
      <c r="H45" s="199">
        <f>IF(E14="","",(G14/E14))</f>
        <v>0.9085982083080945</v>
      </c>
      <c r="I45" s="7"/>
    </row>
    <row r="46" spans="2:9" ht="12">
      <c r="B46" s="40" t="s">
        <v>28</v>
      </c>
      <c r="C46" s="120">
        <f>'[56]OR'!$AI171</f>
        <v>105360.7</v>
      </c>
      <c r="D46" s="120">
        <f>'[36]OR'!$X171</f>
        <v>88162.5</v>
      </c>
      <c r="E46" s="135">
        <f t="shared" si="8"/>
        <v>0.7747110294117647</v>
      </c>
      <c r="F46" s="135">
        <f t="shared" si="8"/>
        <v>0.7232884736551941</v>
      </c>
      <c r="G46" s="222">
        <f t="shared" si="9"/>
        <v>5.142255575657062</v>
      </c>
      <c r="H46" s="199">
        <f>IF(E15="","",(G15/E15))</f>
        <v>0.6217142857142857</v>
      </c>
      <c r="I46" s="7"/>
    </row>
    <row r="47" spans="2:9" ht="12">
      <c r="B47" s="40" t="s">
        <v>10</v>
      </c>
      <c r="C47" s="120">
        <f>'[56]OR'!$AI172</f>
        <v>52603.5</v>
      </c>
      <c r="D47" s="120">
        <f>'[36]OR'!$X172</f>
        <v>100268.8</v>
      </c>
      <c r="E47" s="135">
        <f t="shared" si="8"/>
        <v>0.15238557358053303</v>
      </c>
      <c r="F47" s="135">
        <f t="shared" si="8"/>
        <v>0.29334376397875683</v>
      </c>
      <c r="G47" s="222">
        <f t="shared" si="9"/>
        <v>-14.09581903982238</v>
      </c>
      <c r="H47" s="199">
        <f aca="true" t="shared" si="10" ref="H47:H62">IF(E16="","",(G16/E16))</f>
        <v>0.842979242979243</v>
      </c>
      <c r="I47" s="7"/>
    </row>
    <row r="48" spans="2:9" ht="12">
      <c r="B48" s="40" t="s">
        <v>11</v>
      </c>
      <c r="C48" s="120">
        <f>'[56]OR'!$AI173</f>
        <v>559180.8</v>
      </c>
      <c r="D48" s="120">
        <f>'[36]OR'!$X173</f>
        <v>417837.6</v>
      </c>
      <c r="E48" s="135">
        <f>IF(OR(G17="",G17=0),"",C48/G17)</f>
        <v>0.6464517919075145</v>
      </c>
      <c r="F48" s="135">
        <f t="shared" si="8"/>
        <v>0.5680969783984859</v>
      </c>
      <c r="G48" s="222">
        <f t="shared" si="9"/>
        <v>7.835481350902851</v>
      </c>
      <c r="H48" s="199">
        <f t="shared" si="10"/>
        <v>0.9134107708553326</v>
      </c>
      <c r="I48" s="7"/>
    </row>
    <row r="49" spans="2:9" ht="12">
      <c r="B49" s="40" t="s">
        <v>12</v>
      </c>
      <c r="C49" s="120">
        <f>'[56]OR'!$AI174</f>
        <v>104914.6</v>
      </c>
      <c r="D49" s="120">
        <f>'[36]OR'!$X174</f>
        <v>96435.2</v>
      </c>
      <c r="E49" s="135">
        <f t="shared" si="8"/>
        <v>0.8742883333333333</v>
      </c>
      <c r="F49" s="135">
        <f t="shared" si="8"/>
        <v>0.8227585453751228</v>
      </c>
      <c r="G49" s="222">
        <f t="shared" si="9"/>
        <v>5.152978795821051</v>
      </c>
      <c r="H49" s="199">
        <f t="shared" si="10"/>
        <v>0.5370809649554671</v>
      </c>
      <c r="I49" s="7"/>
    </row>
    <row r="50" spans="2:9" ht="12">
      <c r="B50" s="40" t="s">
        <v>14</v>
      </c>
      <c r="C50" s="120">
        <f>'[56]OR'!$AI175</f>
        <v>15856.8</v>
      </c>
      <c r="D50" s="120">
        <f>'[36]OR'!$X175</f>
        <v>12787.7</v>
      </c>
      <c r="E50" s="135">
        <f t="shared" si="8"/>
        <v>0.8809333333333333</v>
      </c>
      <c r="F50" s="135">
        <f t="shared" si="8"/>
        <v>0.7401660029635119</v>
      </c>
      <c r="G50" s="222">
        <f t="shared" si="9"/>
        <v>14.076733036982148</v>
      </c>
      <c r="H50" s="199">
        <f t="shared" si="10"/>
        <v>0.4730617608409987</v>
      </c>
      <c r="I50" s="7"/>
    </row>
    <row r="51" spans="2:9" ht="12">
      <c r="B51" s="40" t="s">
        <v>27</v>
      </c>
      <c r="C51" s="120">
        <f>'[56]OR'!$AI176</f>
        <v>1626130.5</v>
      </c>
      <c r="D51" s="120">
        <f>'[36]OR'!$X176</f>
        <v>1379468.6</v>
      </c>
      <c r="E51" s="135">
        <f t="shared" si="8"/>
        <v>0.7855702898550725</v>
      </c>
      <c r="F51" s="135">
        <f t="shared" si="8"/>
        <v>0.731449020501453</v>
      </c>
      <c r="G51" s="222">
        <f t="shared" si="9"/>
        <v>5.412126935361949</v>
      </c>
      <c r="H51" s="199">
        <f t="shared" si="10"/>
        <v>0.9610920234005015</v>
      </c>
      <c r="I51" s="7"/>
    </row>
    <row r="52" spans="2:9" ht="12">
      <c r="B52" s="40" t="s">
        <v>15</v>
      </c>
      <c r="C52" s="120">
        <f>'[56]OR'!$AI177</f>
        <v>469776.7</v>
      </c>
      <c r="D52" s="120">
        <f>'[36]OR'!$X177</f>
        <v>459050.7</v>
      </c>
      <c r="E52" s="135">
        <f t="shared" si="8"/>
        <v>0.587220875</v>
      </c>
      <c r="F52" s="135">
        <f t="shared" si="8"/>
        <v>0.516503444101147</v>
      </c>
      <c r="G52" s="222">
        <f t="shared" si="9"/>
        <v>7.071743089885296</v>
      </c>
      <c r="H52" s="199">
        <f t="shared" si="10"/>
        <v>0.8556149732620321</v>
      </c>
      <c r="I52" s="7"/>
    </row>
    <row r="53" spans="2:9" ht="12">
      <c r="B53" s="40" t="s">
        <v>29</v>
      </c>
      <c r="C53" s="120">
        <f>'[56]OR'!$AI178</f>
        <v>11326.4</v>
      </c>
      <c r="D53" s="120">
        <f>'[36]OR'!$X178</f>
        <v>6743.8</v>
      </c>
      <c r="E53" s="135">
        <f t="shared" si="8"/>
        <v>0.8090285714285714</v>
      </c>
      <c r="F53" s="135">
        <f>IF(OR(H22="",H22=0),"",D53/H22)</f>
        <v>0.6767893701577616</v>
      </c>
      <c r="G53" s="222">
        <f t="shared" si="9"/>
        <v>13.22392012708098</v>
      </c>
      <c r="H53" s="199">
        <f t="shared" si="10"/>
        <v>0.4057971014492754</v>
      </c>
      <c r="I53" s="7"/>
    </row>
    <row r="54" spans="2:9" ht="12">
      <c r="B54" s="40" t="s">
        <v>16</v>
      </c>
      <c r="C54" s="120">
        <f>'[56]OR'!$AI179</f>
        <v>353056.4</v>
      </c>
      <c r="D54" s="120">
        <f>'[36]OR'!$X179</f>
        <v>306320.9</v>
      </c>
      <c r="E54" s="135">
        <f t="shared" si="8"/>
        <v>0.7592610752688173</v>
      </c>
      <c r="F54" s="135">
        <f t="shared" si="8"/>
        <v>0.7495534307286641</v>
      </c>
      <c r="G54" s="222">
        <f t="shared" si="9"/>
        <v>0.970764454015316</v>
      </c>
      <c r="H54" s="199">
        <f t="shared" si="10"/>
        <v>0.7782395518411307</v>
      </c>
      <c r="I54" s="7"/>
    </row>
    <row r="55" spans="2:9" ht="12">
      <c r="B55" s="40" t="s">
        <v>17</v>
      </c>
      <c r="C55" s="120">
        <f>'[56]OR'!$AI180</f>
        <v>221984.7</v>
      </c>
      <c r="D55" s="120">
        <f>'[36]OR'!$X180</f>
        <v>157379.8</v>
      </c>
      <c r="E55" s="135">
        <f t="shared" si="8"/>
        <v>0.687259133126935</v>
      </c>
      <c r="F55" s="135">
        <f t="shared" si="8"/>
        <v>0.5604164849115023</v>
      </c>
      <c r="G55" s="222">
        <f t="shared" si="9"/>
        <v>12.684264821543268</v>
      </c>
      <c r="H55" s="199">
        <f t="shared" si="10"/>
        <v>0.5897819815213818</v>
      </c>
      <c r="I55" s="7"/>
    </row>
    <row r="56" spans="2:9" ht="12">
      <c r="B56" s="40" t="s">
        <v>18</v>
      </c>
      <c r="C56" s="120">
        <f>'[56]OR'!$AI181</f>
        <v>917393</v>
      </c>
      <c r="D56" s="120">
        <f>'[36]OR'!$X181</f>
        <v>792437.8</v>
      </c>
      <c r="E56" s="135">
        <f t="shared" si="8"/>
        <v>0.46686666666666665</v>
      </c>
      <c r="F56" s="135">
        <f t="shared" si="8"/>
        <v>0.41989637362805643</v>
      </c>
      <c r="G56" s="222">
        <f t="shared" si="9"/>
        <v>4.697029303861022</v>
      </c>
      <c r="H56" s="199">
        <f t="shared" si="10"/>
        <v>0.9442575684766938</v>
      </c>
      <c r="I56" s="7"/>
    </row>
    <row r="57" spans="2:9" ht="12">
      <c r="B57" s="40" t="s">
        <v>19</v>
      </c>
      <c r="C57" s="120">
        <f>'[56]OR'!$AI182</f>
        <v>342907</v>
      </c>
      <c r="D57" s="120">
        <f>'[36]OR'!$X182</f>
        <v>263443.2</v>
      </c>
      <c r="E57" s="135">
        <f t="shared" si="8"/>
        <v>0.6409476635514019</v>
      </c>
      <c r="F57" s="135">
        <f>IF(OR(H26="",H26=0),"",D57/H26)</f>
        <v>0.5193827731990389</v>
      </c>
      <c r="G57" s="222">
        <f t="shared" si="9"/>
        <v>12.156489035236294</v>
      </c>
      <c r="H57" s="199">
        <f t="shared" si="10"/>
        <v>0.8944543828264758</v>
      </c>
      <c r="I57" s="7"/>
    </row>
    <row r="58" spans="2:9" ht="12">
      <c r="B58" s="40" t="s">
        <v>20</v>
      </c>
      <c r="C58" s="120">
        <f>'[56]OR'!$AI183</f>
        <v>473438</v>
      </c>
      <c r="D58" s="120">
        <f>'[36]OR'!$X183</f>
        <v>407337.2</v>
      </c>
      <c r="E58" s="135">
        <f t="shared" si="8"/>
        <v>0.8024372881355932</v>
      </c>
      <c r="F58" s="135">
        <f t="shared" si="8"/>
        <v>0.7259714350180345</v>
      </c>
      <c r="G58" s="222">
        <f t="shared" si="9"/>
        <v>7.646585311755871</v>
      </c>
      <c r="H58" s="199">
        <f t="shared" si="10"/>
        <v>0.8673600646844793</v>
      </c>
      <c r="I58" s="7"/>
    </row>
    <row r="59" spans="2:9" ht="12">
      <c r="B59" s="40" t="s">
        <v>21</v>
      </c>
      <c r="C59" s="120">
        <f>'[56]OR'!$AI184</f>
        <v>184924.3</v>
      </c>
      <c r="D59" s="120">
        <f>'[36]OR'!$X184</f>
        <v>165140.1</v>
      </c>
      <c r="E59" s="135">
        <f t="shared" si="8"/>
        <v>0.4064270329670329</v>
      </c>
      <c r="F59" s="135">
        <f t="shared" si="8"/>
        <v>0.39485861588199106</v>
      </c>
      <c r="G59" s="222">
        <f t="shared" si="9"/>
        <v>1.156841708504186</v>
      </c>
      <c r="H59" s="199">
        <f>IF(E28="","",(G28/E28))</f>
        <v>0.9638809448151678</v>
      </c>
      <c r="I59" s="7"/>
    </row>
    <row r="60" spans="2:9" ht="12">
      <c r="B60" s="40" t="s">
        <v>30</v>
      </c>
      <c r="C60" s="120">
        <f>'[56]OR'!$AI185</f>
        <v>133862.8</v>
      </c>
      <c r="D60" s="120">
        <f>'[36]OR'!$X185</f>
        <v>93232.2</v>
      </c>
      <c r="E60" s="135">
        <f t="shared" si="8"/>
        <v>0.4507164983164983</v>
      </c>
      <c r="F60" s="135">
        <f t="shared" si="8"/>
        <v>0.3556874891985794</v>
      </c>
      <c r="G60" s="222">
        <f t="shared" si="9"/>
        <v>9.50290091179189</v>
      </c>
      <c r="H60" s="199">
        <f>IF(E29="","",(G29/E29))</f>
        <v>0.7848151507666953</v>
      </c>
      <c r="I60" s="7"/>
    </row>
    <row r="61" spans="2:9" ht="12">
      <c r="B61" s="40" t="s">
        <v>22</v>
      </c>
      <c r="C61" s="120">
        <f>'[56]OR'!$AI186</f>
        <v>159111.5</v>
      </c>
      <c r="D61" s="120">
        <f>'[36]OR'!$X186</f>
        <v>139363.1</v>
      </c>
      <c r="E61" s="135">
        <f t="shared" si="8"/>
        <v>0.6629645833333333</v>
      </c>
      <c r="F61" s="135">
        <f t="shared" si="8"/>
        <v>0.6117656922793955</v>
      </c>
      <c r="G61" s="222">
        <f t="shared" si="9"/>
        <v>5.119889105393782</v>
      </c>
      <c r="H61" s="199">
        <f t="shared" si="10"/>
        <v>0.50508770637568</v>
      </c>
      <c r="I61" s="7"/>
    </row>
    <row r="62" spans="2:9" ht="12">
      <c r="B62" s="40" t="s">
        <v>23</v>
      </c>
      <c r="C62" s="120">
        <f>'[56]OR'!$AI187</f>
        <v>19789.2</v>
      </c>
      <c r="D62" s="120">
        <f>'[36]OR'!$X187</f>
        <v>18098.3</v>
      </c>
      <c r="E62" s="135">
        <f t="shared" si="8"/>
        <v>0.8995090909090909</v>
      </c>
      <c r="F62" s="135">
        <f>IF(OR(H31="",H31=0),"",D62/H31)</f>
        <v>0.8093508932763902</v>
      </c>
      <c r="G62" s="222">
        <f>IF(OR(E62="",E62=0),"",(E62-F62)*100)</f>
        <v>9.015819763270072</v>
      </c>
      <c r="H62" s="199">
        <f t="shared" si="10"/>
        <v>0.4128354287858885</v>
      </c>
      <c r="I62" s="7"/>
    </row>
    <row r="63" spans="2:9" ht="13.5">
      <c r="B63" s="40"/>
      <c r="C63" s="240" t="s">
        <v>94</v>
      </c>
      <c r="D63" s="210" t="s">
        <v>94</v>
      </c>
      <c r="E63" s="240" t="s">
        <v>94</v>
      </c>
      <c r="F63" s="210" t="s">
        <v>94</v>
      </c>
      <c r="G63" s="211" t="s">
        <v>88</v>
      </c>
      <c r="H63" s="241" t="s">
        <v>95</v>
      </c>
      <c r="I63" s="241" t="s">
        <v>95</v>
      </c>
    </row>
    <row r="64" spans="2:9" ht="13.5">
      <c r="B64" s="40"/>
      <c r="C64" s="213" t="s">
        <v>90</v>
      </c>
      <c r="D64" s="242" t="s">
        <v>90</v>
      </c>
      <c r="E64" s="243" t="s">
        <v>91</v>
      </c>
      <c r="F64" s="215" t="s">
        <v>91</v>
      </c>
      <c r="G64" s="211"/>
      <c r="H64" s="241" t="s">
        <v>79</v>
      </c>
      <c r="I64" s="241" t="s">
        <v>79</v>
      </c>
    </row>
    <row r="65" spans="2:9" ht="12">
      <c r="B65" s="40"/>
      <c r="C65" s="216" t="s">
        <v>93</v>
      </c>
      <c r="D65" s="218" t="s">
        <v>59</v>
      </c>
      <c r="E65" s="217" t="s">
        <v>93</v>
      </c>
      <c r="F65" s="218" t="s">
        <v>59</v>
      </c>
      <c r="G65" s="219"/>
      <c r="H65" s="220"/>
      <c r="I65" s="220"/>
    </row>
    <row r="66" spans="2:9" ht="12">
      <c r="B66" s="40" t="s">
        <v>8</v>
      </c>
      <c r="C66" s="244">
        <v>12622.4</v>
      </c>
      <c r="D66" s="245">
        <f>IF(OR(G12="",G12=0),"",C66/G12)</f>
        <v>0.16435416666666666</v>
      </c>
      <c r="E66" s="244">
        <v>12335.4</v>
      </c>
      <c r="F66" s="245">
        <f>IF(OR(H12="",H12=0),"",E66/H12)</f>
        <v>0.23336423314856505</v>
      </c>
      <c r="G66" s="222">
        <f>IF(OR(D66="",D66=0),"",(D66-F66)*100)</f>
        <v>-6.901006648189839</v>
      </c>
      <c r="H66" s="246">
        <f>IF(G12="","",(C43+C66)/G12)</f>
        <v>0.9470234375</v>
      </c>
      <c r="I66" s="246">
        <f>IF(H12="","",(D43+E66)/H12)</f>
        <v>0.9695964736374127</v>
      </c>
    </row>
    <row r="67" spans="2:9" ht="12">
      <c r="B67" s="40" t="s">
        <v>31</v>
      </c>
      <c r="C67" s="244">
        <v>17085.2</v>
      </c>
      <c r="D67" s="136">
        <f>IF(OR(G13="",G13=0),"",C67/G13)</f>
        <v>0.20584578313253013</v>
      </c>
      <c r="E67" s="244">
        <v>23336.3</v>
      </c>
      <c r="F67" s="136">
        <f>IF(OR(H13="",H13=0),"",E67/H13)</f>
        <v>0.2750410741267181</v>
      </c>
      <c r="G67" s="222">
        <f>IF(OR(D67="",D67=0),"",(D67-F67)*100)</f>
        <v>-6.919529099418795</v>
      </c>
      <c r="H67" s="246">
        <f>IF(G13="","",(C44+C67)/G13)</f>
        <v>0.8927951807228915</v>
      </c>
      <c r="I67" s="246">
        <f>IF(H13="","",(D44+E67)/H13)</f>
        <v>0.7760063455695336</v>
      </c>
    </row>
    <row r="68" spans="2:9" ht="12">
      <c r="B68" s="40" t="s">
        <v>9</v>
      </c>
      <c r="C68" s="244">
        <v>154797.7</v>
      </c>
      <c r="D68" s="136">
        <f>IF(OR(G14="",G14=0),"",C68/G14)</f>
        <v>0.1357874561403509</v>
      </c>
      <c r="E68" s="244">
        <v>229198.1</v>
      </c>
      <c r="F68" s="136">
        <f>IF(OR(H14="",H14=0),"",E68/H14)</f>
        <v>0.22094997128686977</v>
      </c>
      <c r="G68" s="222">
        <f aca="true" t="shared" si="11" ref="G68:G85">IF(OR(D68="",D68=0),"",(D68-F68)*100)</f>
        <v>-8.516251514651888</v>
      </c>
      <c r="H68" s="246">
        <f>IF(G14="","",(C45+C68)/G14)</f>
        <v>0.7912362280701755</v>
      </c>
      <c r="I68" s="246">
        <f>IF(H14="","",(D45+E68)/H14)</f>
        <v>0.8103421831985433</v>
      </c>
    </row>
    <row r="69" spans="2:9" ht="12">
      <c r="B69" s="40" t="s">
        <v>28</v>
      </c>
      <c r="C69" s="244">
        <v>26712.5</v>
      </c>
      <c r="D69" s="136">
        <f>IF(OR(G15="",G15=0),"",C69/G15)</f>
        <v>0.19641544117647058</v>
      </c>
      <c r="E69" s="244">
        <v>27599.9</v>
      </c>
      <c r="F69" s="136">
        <f>IF(OR(H15="",H15=0),"",E69/H15)</f>
        <v>0.22643062009398549</v>
      </c>
      <c r="G69" s="222">
        <f t="shared" si="11"/>
        <v>-3.00151789175149</v>
      </c>
      <c r="H69" s="246">
        <f>IF(G15="","",(C46+C69)/G15)</f>
        <v>0.9711264705882354</v>
      </c>
      <c r="I69" s="246">
        <f>IF(H15="","",(D46+E69)/H15)</f>
        <v>0.9497190937491796</v>
      </c>
    </row>
    <row r="70" spans="2:9" ht="12">
      <c r="B70" s="40" t="s">
        <v>10</v>
      </c>
      <c r="C70" s="244">
        <v>131974.9</v>
      </c>
      <c r="D70" s="136">
        <f>IF(OR(G16="",G16=0),"",C70/G16)</f>
        <v>0.3823143105446118</v>
      </c>
      <c r="E70" s="244">
        <v>174459.5</v>
      </c>
      <c r="F70" s="136">
        <f>IF(OR(H16="",H16=0),"",E70/H16)</f>
        <v>0.5103941245118315</v>
      </c>
      <c r="G70" s="222">
        <f t="shared" si="11"/>
        <v>-12.807981396721974</v>
      </c>
      <c r="H70" s="246">
        <f>IF(G16="","",(C47+C70)/G16)</f>
        <v>0.5346998841251448</v>
      </c>
      <c r="I70" s="246">
        <f>IF(H16="","",(D47+E70)/H16)</f>
        <v>0.8037378884905882</v>
      </c>
    </row>
    <row r="71" spans="2:9" ht="12">
      <c r="B71" s="40" t="s">
        <v>11</v>
      </c>
      <c r="C71" s="244">
        <v>133316.3</v>
      </c>
      <c r="D71" s="136">
        <f>IF(OR(G17="",G17=0),"",C71/G17)</f>
        <v>0.15412289017341038</v>
      </c>
      <c r="E71" s="244">
        <v>137840.1</v>
      </c>
      <c r="F71" s="136">
        <f>IF(OR(H17="",H17=0),"",E71/H17)</f>
        <v>0.18740904196306207</v>
      </c>
      <c r="G71" s="222">
        <f t="shared" si="11"/>
        <v>-3.328615178965169</v>
      </c>
      <c r="H71" s="246">
        <f>IF(G17="","",(C48+C71)/G17)</f>
        <v>0.800574682080925</v>
      </c>
      <c r="I71" s="246">
        <f>IF(H17="","",(D48+E71)/H17)</f>
        <v>0.7555060203615479</v>
      </c>
    </row>
    <row r="72" spans="2:9" ht="12">
      <c r="B72" s="40" t="s">
        <v>12</v>
      </c>
      <c r="C72" s="244">
        <v>25956.5</v>
      </c>
      <c r="D72" s="136">
        <f>IF(OR(G18="",G18=0),"",C72/G18)</f>
        <v>0.21630416666666666</v>
      </c>
      <c r="E72" s="244">
        <v>22154.3</v>
      </c>
      <c r="F72" s="136">
        <f>IF(OR(H18="",H18=0),"",E72/H18)</f>
        <v>0.18901438107458773</v>
      </c>
      <c r="G72" s="222">
        <f t="shared" si="11"/>
        <v>2.7289785592078926</v>
      </c>
      <c r="H72" s="246">
        <f>IF(G18="","",(C49+C72)/G18)</f>
        <v>1.0905925</v>
      </c>
      <c r="I72" s="246">
        <f>IF(H18="","",(D49+E72)/H18)</f>
        <v>1.0117729264497106</v>
      </c>
    </row>
    <row r="73" spans="2:9" ht="12">
      <c r="B73" s="40" t="s">
        <v>14</v>
      </c>
      <c r="C73" s="244">
        <v>706.3</v>
      </c>
      <c r="D73" s="136">
        <f>IF(OR(G19="",G19=0),"",C73/G19)</f>
        <v>0.039238888888888886</v>
      </c>
      <c r="E73" s="244">
        <v>222.6</v>
      </c>
      <c r="F73" s="136">
        <f>IF(OR(H19="",H19=0),"",E73/H19)</f>
        <v>0.0128843304315614</v>
      </c>
      <c r="G73" s="222">
        <f t="shared" si="11"/>
        <v>2.6354558457327486</v>
      </c>
      <c r="H73" s="246">
        <f>IF(G19="","",(C50+C73)/G19)</f>
        <v>0.9201722222222222</v>
      </c>
      <c r="I73" s="246">
        <f>IF(H19="","",(D50+E73)/H19)</f>
        <v>0.7530503333950732</v>
      </c>
    </row>
    <row r="74" spans="2:9" ht="12">
      <c r="B74" s="40" t="s">
        <v>27</v>
      </c>
      <c r="C74" s="244">
        <v>168906.1</v>
      </c>
      <c r="D74" s="136">
        <f>IF(OR(G20="",G20=0),"",C74/G20)</f>
        <v>0.08159714975845411</v>
      </c>
      <c r="E74" s="244">
        <v>155908.2</v>
      </c>
      <c r="F74" s="136">
        <f>IF(OR(H20="",H20=0),"",E74/H20)</f>
        <v>0.08266871763383715</v>
      </c>
      <c r="G74" s="222">
        <f t="shared" si="11"/>
        <v>-0.10715678753830393</v>
      </c>
      <c r="H74" s="246">
        <f>IF(G20="","",(C51+C74)/G20)</f>
        <v>0.8671674396135266</v>
      </c>
      <c r="I74" s="246">
        <f>IF(H20="","",(D51+E74)/H20)</f>
        <v>0.8141177381352902</v>
      </c>
    </row>
    <row r="75" spans="2:9" ht="12">
      <c r="B75" s="40" t="s">
        <v>15</v>
      </c>
      <c r="C75" s="244">
        <v>40582</v>
      </c>
      <c r="D75" s="136">
        <f>IF(OR(G21="",G21=0),"",C75/G21)</f>
        <v>0.0507275</v>
      </c>
      <c r="E75" s="244">
        <v>36588.3</v>
      </c>
      <c r="F75" s="136">
        <f>IF(OR(H21="",H21=0),"",E75/H21)</f>
        <v>0.04116752891087193</v>
      </c>
      <c r="G75" s="222">
        <f t="shared" si="11"/>
        <v>0.9559971089128073</v>
      </c>
      <c r="H75" s="246">
        <f>IF(G21="","",(C52+C75)/G21)</f>
        <v>0.637948375</v>
      </c>
      <c r="I75" s="246">
        <f>IF(H21="","",(D52+E75)/H21)</f>
        <v>0.557670973012019</v>
      </c>
    </row>
    <row r="76" spans="2:9" ht="12">
      <c r="B76" s="40" t="s">
        <v>29</v>
      </c>
      <c r="C76" s="244">
        <v>3378.8</v>
      </c>
      <c r="D76" s="136">
        <f>IF(OR(G22="",G22=0),"",C76/G22)</f>
        <v>0.24134285714285716</v>
      </c>
      <c r="E76" s="244">
        <v>3199.2</v>
      </c>
      <c r="F76" s="136">
        <f>IF(OR(H22="",H22=0),"",E76/H22)</f>
        <v>0.32106298422383683</v>
      </c>
      <c r="G76" s="222">
        <f t="shared" si="11"/>
        <v>-7.972012708097967</v>
      </c>
      <c r="H76" s="246">
        <f>IF(G22="","",(C53+C76)/G22)</f>
        <v>1.0503714285714287</v>
      </c>
      <c r="I76" s="246">
        <f>IF(H22="","",(D53+E76)/H22)</f>
        <v>0.9978523543815985</v>
      </c>
    </row>
    <row r="77" spans="2:9" ht="12">
      <c r="B77" s="40" t="s">
        <v>16</v>
      </c>
      <c r="C77" s="244">
        <v>36525.6</v>
      </c>
      <c r="D77" s="136">
        <f>IF(OR(G23="",G23=0),"",C77/G23)</f>
        <v>0.07854967741935484</v>
      </c>
      <c r="E77" s="244">
        <v>28539.9</v>
      </c>
      <c r="F77" s="136">
        <f>IF(OR(H23="",H23=0),"",E77/H23)</f>
        <v>0.06983584847672163</v>
      </c>
      <c r="G77" s="222">
        <f t="shared" si="11"/>
        <v>0.8713828942633215</v>
      </c>
      <c r="H77" s="246">
        <f>IF(G23="","",(C54+C77)/G23)</f>
        <v>0.8378107526881721</v>
      </c>
      <c r="I77" s="246">
        <f>IF(H23="","",(D54+E77)/H23)</f>
        <v>0.8193892792053857</v>
      </c>
    </row>
    <row r="78" spans="2:9" ht="12">
      <c r="B78" s="40" t="s">
        <v>17</v>
      </c>
      <c r="C78" s="244">
        <v>99425.6</v>
      </c>
      <c r="D78" s="136">
        <f>IF(OR(G24="",G24=0),"",C78/G24)</f>
        <v>0.3078191950464396</v>
      </c>
      <c r="E78" s="244">
        <v>103426.3</v>
      </c>
      <c r="F78" s="136">
        <f>IF(OR(H24="",H24=0),"",E78/H24)</f>
        <v>0.3682925222512833</v>
      </c>
      <c r="G78" s="222">
        <f t="shared" si="11"/>
        <v>-6.047332720484366</v>
      </c>
      <c r="H78" s="246">
        <f>IF(G24="","",(C55+C78)/G24)</f>
        <v>0.9950783281733747</v>
      </c>
      <c r="I78" s="246">
        <f>IF(H24="","",(D55+E78)/H24)</f>
        <v>0.9287090071627855</v>
      </c>
    </row>
    <row r="79" spans="2:9" ht="12">
      <c r="B79" s="40" t="s">
        <v>18</v>
      </c>
      <c r="C79" s="244">
        <v>618214.2</v>
      </c>
      <c r="D79" s="136">
        <f>IF(OR(G25="",G25=0),"",C79/G25)</f>
        <v>0.3146128244274809</v>
      </c>
      <c r="E79" s="244">
        <v>992806.9</v>
      </c>
      <c r="F79" s="136">
        <f>IF(OR(H25="",H25=0),"",E79/H25)</f>
        <v>0.5260678087578766</v>
      </c>
      <c r="G79" s="222">
        <f t="shared" si="11"/>
        <v>-21.145498433039574</v>
      </c>
      <c r="H79" s="246">
        <f>IF(G25="","",(C56+C79)/G25)</f>
        <v>0.7814794910941476</v>
      </c>
      <c r="I79" s="246">
        <f>IF(H25="","",(D56+E79)/H25)</f>
        <v>0.945964182385933</v>
      </c>
    </row>
    <row r="80" spans="2:9" ht="12">
      <c r="B80" s="40" t="s">
        <v>19</v>
      </c>
      <c r="C80" s="244">
        <v>118329.3</v>
      </c>
      <c r="D80" s="136">
        <f>IF(OR(G26="",G26=0),"",C80/G26)</f>
        <v>0.221176261682243</v>
      </c>
      <c r="E80" s="244">
        <v>100678.1</v>
      </c>
      <c r="F80" s="136">
        <f>IF(OR(H26="",H26=0),"",E80/H26)</f>
        <v>0.1984885955621939</v>
      </c>
      <c r="G80" s="222">
        <f t="shared" si="11"/>
        <v>2.2687666120049106</v>
      </c>
      <c r="H80" s="246">
        <f>IF(G26="","",(C57+C80)/G26)</f>
        <v>0.8621239252336448</v>
      </c>
      <c r="I80" s="246">
        <f>IF(H26="","",(D57+E80)/H26)</f>
        <v>0.7178713687612328</v>
      </c>
    </row>
    <row r="81" spans="2:9" ht="12">
      <c r="B81" s="40" t="s">
        <v>20</v>
      </c>
      <c r="C81" s="244">
        <v>97882.6</v>
      </c>
      <c r="D81" s="136">
        <f>IF(OR(G27="",G27=0),"",C81/G27)</f>
        <v>0.16590271186440678</v>
      </c>
      <c r="E81" s="244">
        <v>128033.5</v>
      </c>
      <c r="F81" s="136">
        <f>IF(OR(H27="",H27=0),"",E81/H27)</f>
        <v>0.22818604273162754</v>
      </c>
      <c r="G81" s="222">
        <f t="shared" si="11"/>
        <v>-6.228333086722077</v>
      </c>
      <c r="H81" s="246">
        <f>IF(G27="","",(C58+C81)/G27)</f>
        <v>0.96834</v>
      </c>
      <c r="I81" s="246">
        <f>IF(H27="","",(D58+E81)/H27)</f>
        <v>0.954157477749662</v>
      </c>
    </row>
    <row r="82" spans="2:9" ht="12">
      <c r="B82" s="40" t="s">
        <v>21</v>
      </c>
      <c r="C82" s="244">
        <v>200114.5</v>
      </c>
      <c r="D82" s="136">
        <f>IF(OR(G28="",G28=0),"",C82/G28)</f>
        <v>0.4398120879120879</v>
      </c>
      <c r="E82" s="244">
        <v>169979.3</v>
      </c>
      <c r="F82" s="136">
        <f>IF(OR(H28="",H28=0),"",E82/H28)</f>
        <v>0.40642939617082535</v>
      </c>
      <c r="G82" s="222">
        <f t="shared" si="11"/>
        <v>3.338269174126257</v>
      </c>
      <c r="H82" s="246">
        <f>IF(G28="","",(C59+C82)/G28)</f>
        <v>0.8462391208791209</v>
      </c>
      <c r="I82" s="246">
        <f>IF(H28="","",(D59+E82)/H28)</f>
        <v>0.8012880120528164</v>
      </c>
    </row>
    <row r="83" spans="2:9" ht="12">
      <c r="B83" s="40" t="s">
        <v>30</v>
      </c>
      <c r="C83" s="244">
        <v>132660.6</v>
      </c>
      <c r="D83" s="136">
        <f>IF(OR(G29="",G29=0),"",C83/G29)</f>
        <v>0.4466686868686869</v>
      </c>
      <c r="E83" s="244">
        <v>113505.5</v>
      </c>
      <c r="F83" s="136">
        <f>IF(OR(H29="",H29=0),"",E83/H29)</f>
        <v>0.43303157391147434</v>
      </c>
      <c r="G83" s="222">
        <f t="shared" si="11"/>
        <v>1.3637112957212538</v>
      </c>
      <c r="H83" s="246">
        <f>IF(G29="","",(C60+C83)/G29)</f>
        <v>0.8973851851851853</v>
      </c>
      <c r="I83" s="246">
        <f>IF(H29="","",(D60+E83)/H29)</f>
        <v>0.7887190631100538</v>
      </c>
    </row>
    <row r="84" spans="2:9" ht="12">
      <c r="B84" s="40" t="s">
        <v>22</v>
      </c>
      <c r="C84" s="244">
        <v>33154.3</v>
      </c>
      <c r="D84" s="136">
        <f>IF(OR(G30="",G30=0),"",C84/G30)</f>
        <v>0.13814291666666667</v>
      </c>
      <c r="E84" s="244">
        <v>47486.6</v>
      </c>
      <c r="F84" s="136">
        <f>IF(OR(H30="",H30=0),"",E84/H30)</f>
        <v>0.20845311795586305</v>
      </c>
      <c r="G84" s="222">
        <f t="shared" si="11"/>
        <v>-7.0310201289196375</v>
      </c>
      <c r="H84" s="246">
        <f>IF(G30="","",(C61+C84)/G30)</f>
        <v>0.8011075</v>
      </c>
      <c r="I84" s="246">
        <f>IF(H30="","",(D61+E84)/H30)</f>
        <v>0.8202188102352586</v>
      </c>
    </row>
    <row r="85" spans="2:9" ht="12">
      <c r="B85" s="40" t="s">
        <v>23</v>
      </c>
      <c r="C85" s="244">
        <v>588.5</v>
      </c>
      <c r="D85" s="136">
        <f>IF(OR(G31="",G31=0),"",C85/G31)</f>
        <v>0.02675</v>
      </c>
      <c r="E85" s="244">
        <v>1180.6</v>
      </c>
      <c r="F85" s="136">
        <f>IF(OR(H31="",H31=0),"",E85/H31)</f>
        <v>0.05279610044048923</v>
      </c>
      <c r="G85" s="222">
        <f t="shared" si="11"/>
        <v>-2.604610044048923</v>
      </c>
      <c r="H85" s="246">
        <f>IF(G31="","",(C62+C85)/G31)</f>
        <v>0.926259090909091</v>
      </c>
      <c r="I85" s="246">
        <f>IF(H31="","",(D62+E85)/H31)</f>
        <v>0.8621469937168793</v>
      </c>
    </row>
    <row r="86" spans="2:9" ht="12">
      <c r="B86" s="40"/>
      <c r="C86" s="120"/>
      <c r="D86" s="223"/>
      <c r="E86" s="120"/>
      <c r="F86" s="135"/>
      <c r="G86" s="222"/>
      <c r="H86" s="246"/>
      <c r="I86" s="246"/>
    </row>
    <row r="87" spans="2:9" ht="12.75" thickBot="1">
      <c r="B87" s="224" t="s">
        <v>24</v>
      </c>
      <c r="C87" s="225">
        <f>IF(SUM(C66:C85)=0,"",SUM(C66:C85))</f>
        <v>2052933.9000000004</v>
      </c>
      <c r="D87" s="226">
        <f>IF(OR(G33="",G33=0),"",C87/G33)</f>
        <v>0.19440661931818184</v>
      </c>
      <c r="E87" s="225">
        <f>IF(SUM(E66:E85)=0,"",SUM(E66:E85))</f>
        <v>2508478.6000000006</v>
      </c>
      <c r="F87" s="226">
        <f>IF(OR(H33="",H33=0),"",E87/H33)</f>
        <v>0.25417894368531085</v>
      </c>
      <c r="G87" s="227">
        <f>IF(OR(D87="",D87=0),"",(D87-F87)*100)</f>
        <v>-5.977232436712901</v>
      </c>
      <c r="H87" s="247">
        <f>IF(G33="","",(C61+C87)/G33)</f>
        <v>0.20947399621212126</v>
      </c>
      <c r="I87" s="247">
        <f>IF(H33="","",(D61+E87)/H33)</f>
        <v>0.2683003181099164</v>
      </c>
    </row>
    <row r="88" ht="12.75">
      <c r="C88" s="239" t="s">
        <v>96</v>
      </c>
    </row>
    <row r="89" ht="12.75">
      <c r="C89" s="239" t="s">
        <v>97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B1">
      <selection activeCell="D65" sqref="D65"/>
    </sheetView>
  </sheetViews>
  <sheetFormatPr defaultColWidth="12" defaultRowHeight="11.25"/>
  <cols>
    <col min="1" max="1" width="5.66015625" style="6" customWidth="1"/>
    <col min="2" max="2" width="40.66015625" style="6" customWidth="1"/>
    <col min="3" max="3" width="25.66015625" style="22" customWidth="1"/>
    <col min="4" max="4" width="25.66015625" style="23" customWidth="1"/>
    <col min="5" max="5" width="25.66015625" style="22" customWidth="1"/>
    <col min="6" max="16384" width="11.5" style="6" customWidth="1"/>
  </cols>
  <sheetData>
    <row r="1" spans="1:2" ht="12">
      <c r="A1" s="6">
        <v>10285</v>
      </c>
      <c r="B1" s="25" t="s">
        <v>64</v>
      </c>
    </row>
    <row r="2" spans="1:5" ht="10.5">
      <c r="A2" s="6">
        <v>18512</v>
      </c>
      <c r="B2" s="27"/>
      <c r="E2" s="28"/>
    </row>
    <row r="3" ht="15" customHeight="1" hidden="1">
      <c r="A3" s="6">
        <v>31465</v>
      </c>
    </row>
    <row r="4" spans="1:5" s="12" customFormat="1" ht="15" customHeight="1" thickBot="1">
      <c r="A4" s="12">
        <v>6356</v>
      </c>
      <c r="B4" s="29"/>
      <c r="D4" s="28"/>
      <c r="E4" s="30"/>
    </row>
    <row r="5" spans="1:5" ht="20.25">
      <c r="A5" s="6">
        <v>13608</v>
      </c>
      <c r="B5" s="238" t="s">
        <v>99</v>
      </c>
      <c r="C5" s="238"/>
      <c r="D5" s="238"/>
      <c r="E5" s="238"/>
    </row>
    <row r="6" spans="1:5" ht="15" customHeight="1">
      <c r="A6" s="6">
        <v>7877</v>
      </c>
      <c r="B6" s="36"/>
      <c r="C6" s="7"/>
      <c r="D6" s="7"/>
      <c r="E6" s="7"/>
    </row>
    <row r="7" ht="11.25" thickBot="1">
      <c r="A7" s="6">
        <v>1679</v>
      </c>
    </row>
    <row r="8" spans="1:5" ht="16.5" thickTop="1">
      <c r="A8" s="6">
        <v>16914</v>
      </c>
      <c r="B8" s="37" t="s">
        <v>0</v>
      </c>
      <c r="C8" s="38"/>
      <c r="D8" s="39" t="s">
        <v>1</v>
      </c>
      <c r="E8" s="72"/>
    </row>
    <row r="9" spans="1:5" ht="12">
      <c r="A9" s="6">
        <v>7818</v>
      </c>
      <c r="B9" s="40"/>
      <c r="C9" s="43"/>
      <c r="D9" s="44"/>
      <c r="E9" s="47"/>
    </row>
    <row r="10" spans="1:5" ht="12" customHeight="1">
      <c r="A10" s="6">
        <v>30702</v>
      </c>
      <c r="B10" s="40"/>
      <c r="C10" s="49" t="s">
        <v>2</v>
      </c>
      <c r="D10" s="50" t="s">
        <v>3</v>
      </c>
      <c r="E10" s="73" t="s">
        <v>4</v>
      </c>
    </row>
    <row r="11" spans="1:5" ht="12">
      <c r="A11" s="6">
        <v>31458</v>
      </c>
      <c r="B11" s="51"/>
      <c r="C11" s="55" t="s">
        <v>5</v>
      </c>
      <c r="D11" s="53" t="s">
        <v>6</v>
      </c>
      <c r="E11" s="54" t="s">
        <v>7</v>
      </c>
    </row>
    <row r="12" spans="1:5" ht="13.5" customHeight="1">
      <c r="A12" s="6">
        <v>60665</v>
      </c>
      <c r="B12" s="56" t="s">
        <v>8</v>
      </c>
      <c r="C12" s="57">
        <f>IF(ISERROR('[35]Récolte_N'!$F$12)=TRUE,"",'[35]Récolte_N'!$F$12)</f>
        <v>2400</v>
      </c>
      <c r="D12" s="57">
        <f aca="true" t="shared" si="0" ref="D12:D31">IF(OR(C12="",C12=0),"",(E12/C12)*10)</f>
        <v>55.125</v>
      </c>
      <c r="E12" s="58">
        <f>IF(ISERROR('[35]Récolte_N'!$H$12)=TRUE,"",'[35]Récolte_N'!$H$12)</f>
        <v>13230</v>
      </c>
    </row>
    <row r="13" spans="1:5" ht="13.5" customHeight="1">
      <c r="A13" s="6">
        <v>7280</v>
      </c>
      <c r="B13" s="60" t="s">
        <v>31</v>
      </c>
      <c r="C13" s="57">
        <f>IF(ISERROR('[37]Récolte_N'!$F$12)=TRUE,"",'[37]Récolte_N'!$F$12)</f>
        <v>3850</v>
      </c>
      <c r="D13" s="57">
        <f t="shared" si="0"/>
        <v>34.737662337662336</v>
      </c>
      <c r="E13" s="58">
        <f>IF(ISERROR('[37]Récolte_N'!$H$12)=TRUE,"",'[37]Récolte_N'!$H$12)</f>
        <v>13374</v>
      </c>
    </row>
    <row r="14" spans="1:5" ht="13.5" customHeight="1">
      <c r="A14" s="6">
        <v>17376</v>
      </c>
      <c r="B14" s="60" t="s">
        <v>9</v>
      </c>
      <c r="C14" s="57">
        <f>IF(ISERROR('[38]Récolte_N'!$F$12)=TRUE,"",'[38]Récolte_N'!$F$12)</f>
        <v>43900</v>
      </c>
      <c r="D14" s="57">
        <f t="shared" si="0"/>
        <v>49.08428246013667</v>
      </c>
      <c r="E14" s="58">
        <f>IF(ISERROR('[38]Récolte_N'!$H$12)=TRUE,"",'[38]Récolte_N'!$H$12)</f>
        <v>215480</v>
      </c>
    </row>
    <row r="15" spans="1:5" ht="13.5" customHeight="1">
      <c r="A15" s="6">
        <v>26391</v>
      </c>
      <c r="B15" s="60" t="s">
        <v>28</v>
      </c>
      <c r="C15" s="57">
        <f>IF(ISERROR('[39]Récolte_N'!$F$12)=TRUE,"",'[39]Récolte_N'!$F$12)</f>
        <v>3300</v>
      </c>
      <c r="D15" s="57">
        <f>IF(OR(C15="",C15=0),"",(E15/C15)*10)</f>
        <v>55</v>
      </c>
      <c r="E15" s="58">
        <f>IF(ISERROR('[39]Récolte_N'!$H$12)=TRUE,"",'[39]Récolte_N'!$H$12)</f>
        <v>18150</v>
      </c>
    </row>
    <row r="16" spans="1:5" ht="13.5" customHeight="1">
      <c r="A16" s="6">
        <v>19136</v>
      </c>
      <c r="B16" s="60" t="s">
        <v>10</v>
      </c>
      <c r="C16" s="57">
        <f>IF(ISERROR('[40]Récolte_N'!$F$12)=TRUE,"",'[40]Récolte_N'!$F$12)</f>
        <v>9000</v>
      </c>
      <c r="D16" s="57">
        <f t="shared" si="0"/>
        <v>75</v>
      </c>
      <c r="E16" s="58">
        <f>IF(ISERROR('[40]Récolte_N'!$H$12)=TRUE,"",'[40]Récolte_N'!$H$12)</f>
        <v>67500</v>
      </c>
    </row>
    <row r="17" spans="1:5" ht="13.5" customHeight="1">
      <c r="A17" s="6">
        <v>1790</v>
      </c>
      <c r="B17" s="60" t="s">
        <v>11</v>
      </c>
      <c r="C17" s="57">
        <f>IF(ISERROR('[41]Récolte_N'!$F$12)=TRUE,"",'[41]Récolte_N'!$F$12)</f>
        <v>35000</v>
      </c>
      <c r="D17" s="57">
        <f t="shared" si="0"/>
        <v>76.28571428571429</v>
      </c>
      <c r="E17" s="58">
        <f>IF(ISERROR('[41]Récolte_N'!$H$12)=TRUE,"",'[41]Récolte_N'!$H$12)</f>
        <v>267000</v>
      </c>
    </row>
    <row r="18" spans="1:5" ht="13.5" customHeight="1">
      <c r="A18" s="6" t="s">
        <v>13</v>
      </c>
      <c r="B18" s="60" t="s">
        <v>12</v>
      </c>
      <c r="C18" s="57">
        <f>IF(ISERROR('[42]Récolte_N'!$F$12)=TRUE,"",'[42]Récolte_N'!$F$12)</f>
        <v>2620</v>
      </c>
      <c r="D18" s="57">
        <f t="shared" si="0"/>
        <v>37.404580152671755</v>
      </c>
      <c r="E18" s="58">
        <f>IF(ISERROR('[42]Récolte_N'!$H$12)=TRUE,"",'[42]Récolte_N'!$H$12)</f>
        <v>9800</v>
      </c>
    </row>
    <row r="19" spans="1:5" ht="13.5" customHeight="1">
      <c r="A19" s="6" t="s">
        <v>13</v>
      </c>
      <c r="B19" s="60" t="s">
        <v>14</v>
      </c>
      <c r="C19" s="57">
        <f>IF(ISERROR('[43]Récolte_N'!$F$12)=TRUE,"",'[43]Récolte_N'!$F$12)</f>
        <v>2900</v>
      </c>
      <c r="D19" s="57">
        <f t="shared" si="0"/>
        <v>32.241379310344826</v>
      </c>
      <c r="E19" s="58">
        <f>IF(ISERROR('[43]Récolte_N'!$H$12)=TRUE,"",'[43]Récolte_N'!$H$12)</f>
        <v>9350</v>
      </c>
    </row>
    <row r="20" spans="1:5" ht="13.5" customHeight="1">
      <c r="A20" s="6" t="s">
        <v>13</v>
      </c>
      <c r="B20" s="60" t="s">
        <v>27</v>
      </c>
      <c r="C20" s="57">
        <f>IF(ISERROR('[44]Récolte_N'!$F$12)=TRUE,"",'[44]Récolte_N'!$F$12)</f>
        <v>155000</v>
      </c>
      <c r="D20" s="57">
        <f t="shared" si="0"/>
        <v>70.84193548387097</v>
      </c>
      <c r="E20" s="58">
        <f>IF(ISERROR('[44]Récolte_N'!$H$12)=TRUE,"",'[44]Récolte_N'!$H$12)</f>
        <v>1098050</v>
      </c>
    </row>
    <row r="21" spans="1:5" ht="13.5" customHeight="1">
      <c r="A21" s="6" t="s">
        <v>13</v>
      </c>
      <c r="B21" s="60" t="s">
        <v>15</v>
      </c>
      <c r="C21" s="57">
        <f>IF(ISERROR('[45]Récolte_N'!$F$12)=TRUE,"",'[45]Récolte_N'!$F$12)</f>
        <v>44000</v>
      </c>
      <c r="D21" s="57">
        <f t="shared" si="0"/>
        <v>47.72727272727273</v>
      </c>
      <c r="E21" s="58">
        <f>IF(ISERROR('[45]Récolte_N'!$H$12)=TRUE,"",'[45]Récolte_N'!$H$12)</f>
        <v>210000</v>
      </c>
    </row>
    <row r="22" spans="1:5" ht="13.5" customHeight="1">
      <c r="A22" s="6" t="s">
        <v>13</v>
      </c>
      <c r="B22" s="60" t="s">
        <v>29</v>
      </c>
      <c r="C22" s="57">
        <f>IF(ISERROR('[46]Récolte_N'!$F$12)=TRUE,"",'[46]Récolte_N'!$F$12)</f>
        <v>1100</v>
      </c>
      <c r="D22" s="57">
        <f>IF(OR(C22="",C22=0),"",(E22/C22)*10)</f>
        <v>50</v>
      </c>
      <c r="E22" s="58">
        <f>IF(ISERROR('[46]Récolte_N'!$H$12)=TRUE,"",'[46]Récolte_N'!$H$12)</f>
        <v>5500</v>
      </c>
    </row>
    <row r="23" spans="1:5" ht="13.5" customHeight="1">
      <c r="A23" s="6" t="s">
        <v>13</v>
      </c>
      <c r="B23" s="60" t="s">
        <v>16</v>
      </c>
      <c r="C23" s="57">
        <f>IF(ISERROR('[47]Récolte_N'!$F$12)=TRUE,"",'[47]Récolte_N'!$F$12)</f>
        <v>5919</v>
      </c>
      <c r="D23" s="57">
        <f t="shared" si="0"/>
        <v>70.05389423889171</v>
      </c>
      <c r="E23" s="58">
        <f>IF(ISERROR('[47]Récolte_N'!$H$12)=TRUE,"",'[47]Récolte_N'!$H$12)</f>
        <v>41464.9</v>
      </c>
    </row>
    <row r="24" spans="1:5" ht="13.5" customHeight="1">
      <c r="A24" s="6" t="s">
        <v>13</v>
      </c>
      <c r="B24" s="60" t="s">
        <v>17</v>
      </c>
      <c r="C24" s="57">
        <f>IF(ISERROR('[48]Récolte_N'!$F$12)=TRUE,"",'[48]Récolte_N'!$F$12)</f>
        <v>5800</v>
      </c>
      <c r="D24" s="57">
        <f t="shared" si="0"/>
        <v>51.91379310344828</v>
      </c>
      <c r="E24" s="58">
        <f>IF(ISERROR('[48]Récolte_N'!$H$12)=TRUE,"",'[48]Récolte_N'!$H$12)</f>
        <v>30110</v>
      </c>
    </row>
    <row r="25" spans="1:5" ht="13.5" customHeight="1">
      <c r="A25" s="6" t="s">
        <v>13</v>
      </c>
      <c r="B25" s="60" t="s">
        <v>18</v>
      </c>
      <c r="C25" s="57">
        <f>IF(ISERROR('[49]Récolte_N'!$F$12)=TRUE,"",'[49]Récolte_N'!$F$12)</f>
        <v>81000</v>
      </c>
      <c r="D25" s="57">
        <f t="shared" si="0"/>
        <v>70</v>
      </c>
      <c r="E25" s="58">
        <f>IF(ISERROR('[49]Récolte_N'!$H$12)=TRUE,"",'[49]Récolte_N'!$H$12)</f>
        <v>567000</v>
      </c>
    </row>
    <row r="26" spans="1:5" ht="13.5" customHeight="1">
      <c r="A26" s="6" t="s">
        <v>13</v>
      </c>
      <c r="B26" s="60" t="s">
        <v>19</v>
      </c>
      <c r="C26" s="57">
        <f>IF(ISERROR('[50]Récolte_N'!$F$12)=TRUE,"",'[50]Récolte_N'!$F$12)</f>
        <v>34800</v>
      </c>
      <c r="D26" s="57">
        <f t="shared" si="0"/>
        <v>71</v>
      </c>
      <c r="E26" s="58">
        <f>IF(ISERROR('[50]Récolte_N'!$H$12)=TRUE,"",'[50]Récolte_N'!$H$12)</f>
        <v>247080</v>
      </c>
    </row>
    <row r="27" spans="1:5" ht="13.5" customHeight="1">
      <c r="A27" s="6" t="s">
        <v>13</v>
      </c>
      <c r="B27" s="60" t="s">
        <v>20</v>
      </c>
      <c r="C27" s="57">
        <f>IF(ISERROR('[51]Récolte_N'!$F$12)=TRUE,"",'[51]Récolte_N'!$F$12)</f>
        <v>19550</v>
      </c>
      <c r="D27" s="57">
        <f t="shared" si="0"/>
        <v>58.98976982097187</v>
      </c>
      <c r="E27" s="58">
        <f>IF(ISERROR('[51]Récolte_N'!$H$12)=TRUE,"",'[51]Récolte_N'!$H$12)</f>
        <v>115325</v>
      </c>
    </row>
    <row r="28" spans="1:5" ht="13.5" customHeight="1">
      <c r="A28" s="6" t="s">
        <v>13</v>
      </c>
      <c r="B28" s="60" t="s">
        <v>21</v>
      </c>
      <c r="C28" s="57">
        <f>IF(ISERROR('[52]Récolte_N'!$F$12)=TRUE,"",'[52]Récolte_N'!$F$12)</f>
        <v>3500</v>
      </c>
      <c r="D28" s="57">
        <f t="shared" si="0"/>
        <v>81</v>
      </c>
      <c r="E28" s="58">
        <f>IF(ISERROR('[52]Récolte_N'!$H$12)=TRUE,"",'[52]Récolte_N'!$H$12)</f>
        <v>28350</v>
      </c>
    </row>
    <row r="29" spans="2:5" ht="12">
      <c r="B29" s="60" t="s">
        <v>30</v>
      </c>
      <c r="C29" s="57">
        <f>IF(ISERROR('[53]Récolte_N'!$F$12)=TRUE,"",'[53]Récolte_N'!$F$12)</f>
        <v>3000</v>
      </c>
      <c r="D29" s="57">
        <f>IF(OR(C29="",C29=0),"",(E29/C29)*10)</f>
        <v>70.19999999999999</v>
      </c>
      <c r="E29" s="58">
        <f>IF(ISERROR('[53]Récolte_N'!$H$12)=TRUE,"",'[53]Récolte_N'!$H$12)</f>
        <v>21060</v>
      </c>
    </row>
    <row r="30" spans="2:5" ht="12">
      <c r="B30" s="60" t="s">
        <v>22</v>
      </c>
      <c r="C30" s="57">
        <f>IF(ISERROR('[54]Récolte_N'!$F$12)=TRUE,"",'[54]Récolte_N'!$F$12)</f>
        <v>5840</v>
      </c>
      <c r="D30" s="57">
        <f t="shared" si="0"/>
        <v>39.54623287671233</v>
      </c>
      <c r="E30" s="58">
        <f>IF(ISERROR('[54]Récolte_N'!$H$12)=TRUE,"",'[54]Récolte_N'!$H$12)</f>
        <v>23095</v>
      </c>
    </row>
    <row r="31" spans="2:5" ht="12">
      <c r="B31" s="60" t="s">
        <v>23</v>
      </c>
      <c r="C31" s="57">
        <f>IF(ISERROR('[55]Récolte_N'!$F$12)=TRUE,"",'[55]Récolte_N'!$F$12)</f>
        <v>1750</v>
      </c>
      <c r="D31" s="57">
        <f t="shared" si="0"/>
        <v>31.228571428571428</v>
      </c>
      <c r="E31" s="58">
        <f>IF(ISERROR('[55]Récolte_N'!$H$12)=TRUE,"",'[55]Récolte_N'!$H$12)</f>
        <v>5465</v>
      </c>
    </row>
    <row r="32" spans="2:5" ht="12">
      <c r="B32" s="40"/>
      <c r="C32" s="61"/>
      <c r="D32" s="61"/>
      <c r="E32" s="17"/>
    </row>
    <row r="33" spans="2:5" ht="15.75" thickBot="1">
      <c r="B33" s="62" t="s">
        <v>24</v>
      </c>
      <c r="C33" s="63">
        <f>IF(SUM(C12:C31)=0,"",SUM(C12:C31))</f>
        <v>464229</v>
      </c>
      <c r="D33" s="76">
        <f>IF(OR(C33="",C33=0),"",(E33/C33)*10)</f>
        <v>64.76079478016237</v>
      </c>
      <c r="E33" s="63">
        <f>IF(SUM(E12:E31)=0,"",SUM(E12:E31))</f>
        <v>3006383.9</v>
      </c>
    </row>
    <row r="34" spans="2:5" ht="12.75" thickTop="1">
      <c r="B34" s="64"/>
      <c r="C34" s="65"/>
      <c r="D34" s="66"/>
      <c r="E34" s="65"/>
    </row>
    <row r="35" spans="2:5" ht="15" customHeight="1">
      <c r="B35" s="67"/>
      <c r="C35" s="68"/>
      <c r="D35" s="77"/>
      <c r="E35" s="68"/>
    </row>
    <row r="36" spans="2:5" ht="12">
      <c r="B36" s="67"/>
      <c r="C36" s="69"/>
      <c r="D36" s="70"/>
      <c r="E36" s="69"/>
    </row>
    <row r="37" spans="2:5" ht="12">
      <c r="B37" s="67"/>
      <c r="C37" s="71"/>
      <c r="D37" s="71"/>
      <c r="E37" s="71"/>
    </row>
    <row r="38" spans="2:5" ht="12">
      <c r="B38" s="67"/>
      <c r="C38" s="75"/>
      <c r="D38" s="71"/>
      <c r="E38" s="71"/>
    </row>
  </sheetData>
  <mergeCells count="1">
    <mergeCell ref="B5:E5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B1">
      <selection activeCell="D65" sqref="D65"/>
    </sheetView>
  </sheetViews>
  <sheetFormatPr defaultColWidth="12" defaultRowHeight="11.25"/>
  <cols>
    <col min="1" max="1" width="5.66015625" style="6" customWidth="1"/>
    <col min="2" max="2" width="40.66015625" style="6" customWidth="1"/>
    <col min="3" max="3" width="25.66015625" style="22" customWidth="1"/>
    <col min="4" max="4" width="25.66015625" style="23" customWidth="1"/>
    <col min="5" max="5" width="25.66015625" style="22" customWidth="1"/>
    <col min="6" max="16384" width="11.5" style="6" customWidth="1"/>
  </cols>
  <sheetData>
    <row r="1" spans="1:2" ht="12">
      <c r="A1" s="6">
        <v>10285</v>
      </c>
      <c r="B1" s="25" t="s">
        <v>64</v>
      </c>
    </row>
    <row r="2" spans="1:5" ht="10.5">
      <c r="A2" s="6">
        <v>18512</v>
      </c>
      <c r="B2" s="27"/>
      <c r="E2" s="28"/>
    </row>
    <row r="3" ht="15" customHeight="1" hidden="1">
      <c r="A3" s="6">
        <v>31465</v>
      </c>
    </row>
    <row r="4" spans="1:5" s="12" customFormat="1" ht="15" customHeight="1" thickBot="1">
      <c r="A4" s="12">
        <v>6356</v>
      </c>
      <c r="B4" s="29"/>
      <c r="D4" s="28"/>
      <c r="E4" s="30"/>
    </row>
    <row r="5" spans="1:5" ht="23.25">
      <c r="A5" s="6">
        <v>13608</v>
      </c>
      <c r="B5" s="237" t="s">
        <v>100</v>
      </c>
      <c r="C5" s="237"/>
      <c r="D5" s="237"/>
      <c r="E5" s="237"/>
    </row>
    <row r="6" spans="1:5" ht="15" customHeight="1">
      <c r="A6" s="6">
        <v>7877</v>
      </c>
      <c r="B6" s="36"/>
      <c r="C6" s="7"/>
      <c r="D6" s="7"/>
      <c r="E6" s="7"/>
    </row>
    <row r="7" ht="11.25" thickBot="1">
      <c r="A7" s="6">
        <v>1679</v>
      </c>
    </row>
    <row r="8" spans="1:5" ht="16.5" thickTop="1">
      <c r="A8" s="6">
        <v>16914</v>
      </c>
      <c r="B8" s="37" t="s">
        <v>0</v>
      </c>
      <c r="C8" s="38"/>
      <c r="D8" s="39" t="s">
        <v>1</v>
      </c>
      <c r="E8" s="72"/>
    </row>
    <row r="9" spans="1:5" ht="12">
      <c r="A9" s="6">
        <v>7818</v>
      </c>
      <c r="B9" s="40"/>
      <c r="C9" s="43"/>
      <c r="D9" s="44"/>
      <c r="E9" s="47"/>
    </row>
    <row r="10" spans="1:5" ht="12" customHeight="1">
      <c r="A10" s="6">
        <v>30702</v>
      </c>
      <c r="B10" s="40"/>
      <c r="C10" s="49" t="s">
        <v>2</v>
      </c>
      <c r="D10" s="50" t="s">
        <v>3</v>
      </c>
      <c r="E10" s="73" t="s">
        <v>4</v>
      </c>
    </row>
    <row r="11" spans="1:5" ht="12">
      <c r="A11" s="6">
        <v>31458</v>
      </c>
      <c r="B11" s="51"/>
      <c r="C11" s="55" t="s">
        <v>5</v>
      </c>
      <c r="D11" s="53" t="s">
        <v>6</v>
      </c>
      <c r="E11" s="54" t="s">
        <v>7</v>
      </c>
    </row>
    <row r="12" spans="1:5" ht="13.5" customHeight="1">
      <c r="A12" s="6">
        <v>60665</v>
      </c>
      <c r="B12" s="56" t="s">
        <v>8</v>
      </c>
      <c r="C12" s="57">
        <f>IF(ISERROR('[35]Récolte_N'!$F$11)=TRUE,"",'[35]Récolte_N'!$F$11)</f>
        <v>18400</v>
      </c>
      <c r="D12" s="57">
        <f aca="true" t="shared" si="0" ref="D12:D31">IF(OR(C12="",C12=0),"",(E12/C12)*10)</f>
        <v>59.048913043478265</v>
      </c>
      <c r="E12" s="58">
        <f>IF(ISERROR('[35]Récolte_N'!$H$11)=TRUE,"",'[35]Récolte_N'!$H$11)</f>
        <v>108650</v>
      </c>
    </row>
    <row r="13" spans="1:5" ht="13.5" customHeight="1">
      <c r="A13" s="6">
        <v>7280</v>
      </c>
      <c r="B13" s="60" t="s">
        <v>31</v>
      </c>
      <c r="C13" s="57">
        <f>IF(ISERROR('[37]Récolte_N'!$F$11)=TRUE,"",'[37]Récolte_N'!$F$11)</f>
        <v>34470</v>
      </c>
      <c r="D13" s="57">
        <f t="shared" si="0"/>
        <v>57.05163910646939</v>
      </c>
      <c r="E13" s="58">
        <f>IF(ISERROR('[37]Récolte_N'!$H$11)=TRUE,"",'[37]Récolte_N'!$H$11)</f>
        <v>196657</v>
      </c>
    </row>
    <row r="14" spans="1:5" ht="13.5" customHeight="1">
      <c r="A14" s="6">
        <v>17376</v>
      </c>
      <c r="B14" s="60" t="s">
        <v>9</v>
      </c>
      <c r="C14" s="57">
        <f>IF(ISERROR('[38]Récolte_N'!$F$11)=TRUE,"",'[38]Récolte_N'!$F$11)</f>
        <v>145100</v>
      </c>
      <c r="D14" s="57">
        <f t="shared" si="0"/>
        <v>73.74844934527911</v>
      </c>
      <c r="E14" s="58">
        <f>IF(ISERROR('[38]Récolte_N'!$H$11)=TRUE,"",'[38]Récolte_N'!$H$11)</f>
        <v>1070090</v>
      </c>
    </row>
    <row r="15" spans="1:5" ht="13.5" customHeight="1">
      <c r="A15" s="6">
        <v>26391</v>
      </c>
      <c r="B15" s="60" t="s">
        <v>28</v>
      </c>
      <c r="C15" s="57">
        <f>IF(ISERROR('[39]Récolte_N'!$F$11)=TRUE,"",'[39]Récolte_N'!$F$11)</f>
        <v>29500</v>
      </c>
      <c r="D15" s="57">
        <f>IF(OR(C15="",C15=0),"",(E15/C15)*10)</f>
        <v>68</v>
      </c>
      <c r="E15" s="58">
        <f>IF(ISERROR('[39]Récolte_N'!$H$11)=TRUE,"",'[39]Récolte_N'!$H$11)</f>
        <v>200600</v>
      </c>
    </row>
    <row r="16" spans="1:5" ht="13.5" customHeight="1">
      <c r="A16" s="6">
        <v>19136</v>
      </c>
      <c r="B16" s="60" t="s">
        <v>10</v>
      </c>
      <c r="C16" s="57">
        <f>IF(ISERROR('[40]Récolte_N'!$F$11)=TRUE,"",'[40]Récolte_N'!$F$11)</f>
        <v>38000</v>
      </c>
      <c r="D16" s="57">
        <f t="shared" si="0"/>
        <v>90</v>
      </c>
      <c r="E16" s="58">
        <f>IF(ISERROR('[40]Récolte_N'!$H$11)=TRUE,"",'[40]Récolte_N'!$H$11)</f>
        <v>342000</v>
      </c>
    </row>
    <row r="17" spans="1:5" ht="13.5" customHeight="1">
      <c r="A17" s="6">
        <v>1790</v>
      </c>
      <c r="B17" s="60" t="s">
        <v>11</v>
      </c>
      <c r="C17" s="57">
        <f>IF(ISERROR('[41]Récolte_N'!$F$11)=TRUE,"",'[41]Récolte_N'!$F$11)</f>
        <v>71500</v>
      </c>
      <c r="D17" s="57">
        <f t="shared" si="0"/>
        <v>95.10489510489509</v>
      </c>
      <c r="E17" s="58">
        <f>IF(ISERROR('[41]Récolte_N'!$H$11)=TRUE,"",'[41]Récolte_N'!$H$11)</f>
        <v>680000</v>
      </c>
    </row>
    <row r="18" spans="1:5" ht="13.5" customHeight="1">
      <c r="A18" s="6" t="s">
        <v>13</v>
      </c>
      <c r="B18" s="60" t="s">
        <v>12</v>
      </c>
      <c r="C18" s="57">
        <f>IF(ISERROR('[42]Récolte_N'!$F$11)=TRUE,"",'[42]Récolte_N'!$F$11)</f>
        <v>36580</v>
      </c>
      <c r="D18" s="57">
        <f t="shared" si="0"/>
        <v>58.400765445598694</v>
      </c>
      <c r="E18" s="58">
        <f>IF(ISERROR('[42]Récolte_N'!$H$11)=TRUE,"",'[42]Récolte_N'!$H$11)</f>
        <v>213630</v>
      </c>
    </row>
    <row r="19" spans="1:5" ht="13.5" customHeight="1">
      <c r="A19" s="6" t="s">
        <v>13</v>
      </c>
      <c r="B19" s="60" t="s">
        <v>14</v>
      </c>
      <c r="C19" s="57">
        <f>IF(ISERROR('[43]Récolte_N'!$F$11)=TRUE,"",'[43]Récolte_N'!$F$11)</f>
        <v>8500</v>
      </c>
      <c r="D19" s="57">
        <f t="shared" si="0"/>
        <v>33.76470588235294</v>
      </c>
      <c r="E19" s="58">
        <f>IF(ISERROR('[43]Récolte_N'!$H$11)=TRUE,"",'[43]Récolte_N'!$H$11)</f>
        <v>28700</v>
      </c>
    </row>
    <row r="20" spans="1:5" ht="13.5" customHeight="1">
      <c r="A20" s="6" t="s">
        <v>13</v>
      </c>
      <c r="B20" s="60" t="s">
        <v>27</v>
      </c>
      <c r="C20" s="57">
        <f>IF(ISERROR('[44]Récolte_N'!$F$11)=TRUE,"",'[44]Récolte_N'!$F$11)</f>
        <v>128500</v>
      </c>
      <c r="D20" s="57">
        <f t="shared" si="0"/>
        <v>82.15953307392995</v>
      </c>
      <c r="E20" s="58">
        <f>IF(ISERROR('[44]Récolte_N'!$H$11)=TRUE,"",'[44]Récolte_N'!$H$11)</f>
        <v>1055750</v>
      </c>
    </row>
    <row r="21" spans="1:5" ht="13.5" customHeight="1">
      <c r="A21" s="6" t="s">
        <v>13</v>
      </c>
      <c r="B21" s="60" t="s">
        <v>15</v>
      </c>
      <c r="C21" s="57">
        <f>IF(ISERROR('[45]Récolte_N'!$F$11)=TRUE,"",'[45]Récolte_N'!$F$11)</f>
        <v>98000</v>
      </c>
      <c r="D21" s="57">
        <f t="shared" si="0"/>
        <v>73.9795918367347</v>
      </c>
      <c r="E21" s="58">
        <f>IF(ISERROR('[45]Récolte_N'!$H$11)=TRUE,"",'[45]Récolte_N'!$H$11)</f>
        <v>725000</v>
      </c>
    </row>
    <row r="22" spans="1:5" ht="13.5" customHeight="1">
      <c r="A22" s="6" t="s">
        <v>13</v>
      </c>
      <c r="B22" s="60" t="s">
        <v>29</v>
      </c>
      <c r="C22" s="57">
        <f>IF(ISERROR('[46]Récolte_N'!$F$11)=TRUE,"",'[46]Récolte_N'!$F$11)</f>
        <v>3900</v>
      </c>
      <c r="D22" s="57">
        <f>IF(OR(C22="",C22=0),"",(E22/C22)*10)</f>
        <v>74.35897435897436</v>
      </c>
      <c r="E22" s="58">
        <f>IF(ISERROR('[46]Récolte_N'!$H$11)=TRUE,"",'[46]Récolte_N'!$H$11)</f>
        <v>29000</v>
      </c>
    </row>
    <row r="23" spans="1:5" ht="13.5" customHeight="1">
      <c r="A23" s="6" t="s">
        <v>13</v>
      </c>
      <c r="B23" s="60" t="s">
        <v>16</v>
      </c>
      <c r="C23" s="57">
        <f>IF(ISERROR('[47]Récolte_N'!$F$11)=TRUE,"",'[47]Récolte_N'!$F$11)</f>
        <v>76279</v>
      </c>
      <c r="D23" s="57">
        <f t="shared" si="0"/>
        <v>72.89522673343909</v>
      </c>
      <c r="E23" s="58">
        <f>IF(ISERROR('[47]Récolte_N'!$H$11)=TRUE,"",'[47]Récolte_N'!$H$11)</f>
        <v>556037.5</v>
      </c>
    </row>
    <row r="24" spans="1:5" ht="13.5" customHeight="1">
      <c r="A24" s="6" t="s">
        <v>13</v>
      </c>
      <c r="B24" s="60" t="s">
        <v>17</v>
      </c>
      <c r="C24" s="57">
        <f>IF(ISERROR('[48]Récolte_N'!$F$11)=TRUE,"",'[48]Récolte_N'!$F$11)</f>
        <v>72500</v>
      </c>
      <c r="D24" s="57">
        <f t="shared" si="0"/>
        <v>71.38620689655173</v>
      </c>
      <c r="E24" s="58">
        <f>IF(ISERROR('[48]Récolte_N'!$H$11)=TRUE,"",'[48]Récolte_N'!$H$11)</f>
        <v>517550</v>
      </c>
    </row>
    <row r="25" spans="1:5" ht="13.5" customHeight="1">
      <c r="A25" s="6" t="s">
        <v>13</v>
      </c>
      <c r="B25" s="60" t="s">
        <v>18</v>
      </c>
      <c r="C25" s="57">
        <f>IF(ISERROR('[49]Récolte_N'!$F$11)=TRUE,"",'[49]Récolte_N'!$F$11)</f>
        <v>204000</v>
      </c>
      <c r="D25" s="57">
        <f t="shared" si="0"/>
        <v>74.2156862745098</v>
      </c>
      <c r="E25" s="58">
        <f>IF(ISERROR('[49]Récolte_N'!$H$11)=TRUE,"",'[49]Récolte_N'!$H$11)</f>
        <v>1514000</v>
      </c>
    </row>
    <row r="26" spans="1:5" ht="13.5" customHeight="1">
      <c r="A26" s="6" t="s">
        <v>13</v>
      </c>
      <c r="B26" s="60" t="s">
        <v>19</v>
      </c>
      <c r="C26" s="57">
        <f>IF(ISERROR('[50]Récolte_N'!$F$11)=TRUE,"",'[50]Récolte_N'!$F$11)</f>
        <v>41300</v>
      </c>
      <c r="D26" s="57">
        <f t="shared" si="0"/>
        <v>85</v>
      </c>
      <c r="E26" s="58">
        <f>IF(ISERROR('[50]Récolte_N'!$H$11)=TRUE,"",'[50]Récolte_N'!$H$11)</f>
        <v>351050</v>
      </c>
    </row>
    <row r="27" spans="1:5" ht="13.5" customHeight="1">
      <c r="A27" s="6" t="s">
        <v>13</v>
      </c>
      <c r="B27" s="60" t="s">
        <v>20</v>
      </c>
      <c r="C27" s="57">
        <f>IF(ISERROR('[51]Récolte_N'!$F$11)=TRUE,"",'[51]Récolte_N'!$F$11)</f>
        <v>88000</v>
      </c>
      <c r="D27" s="57">
        <f t="shared" si="0"/>
        <v>64.19318181818181</v>
      </c>
      <c r="E27" s="58">
        <f>IF(ISERROR('[51]Récolte_N'!$H$11)=TRUE,"",'[51]Récolte_N'!$H$11)</f>
        <v>564900</v>
      </c>
    </row>
    <row r="28" spans="1:5" ht="13.5" customHeight="1">
      <c r="A28" s="6" t="s">
        <v>13</v>
      </c>
      <c r="B28" s="60" t="s">
        <v>21</v>
      </c>
      <c r="C28" s="57">
        <f>IF(ISERROR('[52]Récolte_N'!$F$11)=TRUE,"",'[52]Récolte_N'!$F$11)</f>
        <v>52200</v>
      </c>
      <c r="D28" s="57">
        <f t="shared" si="0"/>
        <v>85</v>
      </c>
      <c r="E28" s="58">
        <f>IF(ISERROR('[52]Récolte_N'!$H$11)=TRUE,"",'[52]Récolte_N'!$H$11)</f>
        <v>443700</v>
      </c>
    </row>
    <row r="29" spans="2:5" ht="12">
      <c r="B29" s="60" t="s">
        <v>30</v>
      </c>
      <c r="C29" s="57">
        <f>IF(ISERROR('[53]Récolte_N'!$F$11)=TRUE,"",'[53]Récolte_N'!$F$11)</f>
        <v>46000</v>
      </c>
      <c r="D29" s="57">
        <f>IF(OR(C29="",C29=0),"",(E29/C29)*10)</f>
        <v>77.68979591836735</v>
      </c>
      <c r="E29" s="58">
        <f>IF(ISERROR('[53]Récolte_N'!$H$11)=TRUE,"",'[53]Récolte_N'!$H$11)</f>
        <v>357373.0612244898</v>
      </c>
    </row>
    <row r="30" spans="2:5" ht="12">
      <c r="B30" s="60" t="s">
        <v>22</v>
      </c>
      <c r="C30" s="57">
        <f>IF(ISERROR('[54]Récolte_N'!$F$11)=TRUE,"",'[54]Récolte_N'!$F$11)</f>
        <v>88600</v>
      </c>
      <c r="D30" s="57">
        <f t="shared" si="0"/>
        <v>51.0237020316027</v>
      </c>
      <c r="E30" s="58">
        <f>IF(ISERROR('[54]Récolte_N'!$H$11)=TRUE,"",'[54]Récolte_N'!$H$11)</f>
        <v>452070</v>
      </c>
    </row>
    <row r="31" spans="2:5" ht="12">
      <c r="B31" s="60" t="s">
        <v>23</v>
      </c>
      <c r="C31" s="57">
        <f>IF(ISERROR('[55]Récolte_N'!$F$11)=TRUE,"",'[55]Récolte_N'!$F$11)</f>
        <v>11050</v>
      </c>
      <c r="D31" s="57">
        <f t="shared" si="0"/>
        <v>43.28054298642534</v>
      </c>
      <c r="E31" s="58">
        <f>IF(ISERROR('[55]Récolte_N'!$H$11)=TRUE,"",'[55]Récolte_N'!$H$11)</f>
        <v>47825</v>
      </c>
    </row>
    <row r="32" spans="2:5" ht="12">
      <c r="B32" s="40"/>
      <c r="C32" s="61"/>
      <c r="D32" s="61"/>
      <c r="E32" s="17"/>
    </row>
    <row r="33" spans="2:5" ht="15.75" thickBot="1">
      <c r="B33" s="62" t="s">
        <v>24</v>
      </c>
      <c r="C33" s="63">
        <f>IF(SUM(C12:C31)=0,"",SUM(C12:C31))</f>
        <v>1292379</v>
      </c>
      <c r="D33" s="63">
        <f>IF(OR(C33="",C33=0),"",(E33/C33)*10)</f>
        <v>73.15642362824288</v>
      </c>
      <c r="E33" s="63">
        <f>IF(SUM(E12:E31)=0,"",SUM(E12:E31))</f>
        <v>9454582.56122449</v>
      </c>
    </row>
    <row r="34" spans="2:5" ht="12.75" thickTop="1">
      <c r="B34" s="64"/>
      <c r="C34" s="65"/>
      <c r="D34" s="66"/>
      <c r="E34" s="65"/>
    </row>
    <row r="35" spans="2:5" ht="15" customHeight="1">
      <c r="B35" s="67"/>
      <c r="C35" s="68"/>
      <c r="D35" s="74"/>
      <c r="E35" s="68"/>
    </row>
    <row r="36" spans="2:5" ht="12">
      <c r="B36" s="67"/>
      <c r="C36" s="69"/>
      <c r="D36" s="70"/>
      <c r="E36" s="69"/>
    </row>
    <row r="37" spans="2:5" ht="12">
      <c r="B37" s="67"/>
      <c r="C37" s="71"/>
      <c r="D37" s="71"/>
      <c r="E37" s="71"/>
    </row>
    <row r="38" spans="2:5" ht="12">
      <c r="B38" s="67"/>
      <c r="C38" s="75"/>
      <c r="D38" s="71"/>
      <c r="E38" s="71"/>
    </row>
  </sheetData>
  <mergeCells count="1">
    <mergeCell ref="B5:E5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4"/>
  <sheetViews>
    <sheetView workbookViewId="0" topLeftCell="B1">
      <selection activeCell="D65" sqref="D65"/>
    </sheetView>
  </sheetViews>
  <sheetFormatPr defaultColWidth="12" defaultRowHeight="11.25"/>
  <cols>
    <col min="1" max="1" width="5.66015625" style="6" customWidth="1"/>
    <col min="2" max="2" width="32.5" style="6" customWidth="1"/>
    <col min="3" max="3" width="14.66015625" style="22" customWidth="1"/>
    <col min="4" max="4" width="14.66015625" style="23" customWidth="1"/>
    <col min="5" max="5" width="14.16015625" style="22" customWidth="1"/>
    <col min="6" max="7" width="14.66015625" style="22" customWidth="1"/>
    <col min="8" max="8" width="14.66015625" style="26" customWidth="1"/>
    <col min="9" max="9" width="16.5" style="24" customWidth="1"/>
    <col min="10" max="10" width="14.66015625" style="6" customWidth="1"/>
    <col min="11" max="11" width="13.66015625" style="6" customWidth="1"/>
    <col min="12" max="12" width="22" style="6" customWidth="1"/>
    <col min="13" max="13" width="20.16015625" style="6" bestFit="1" customWidth="1"/>
    <col min="14" max="15" width="10.66015625" style="6" customWidth="1"/>
    <col min="16" max="16" width="11.5" style="6" customWidth="1"/>
    <col min="17" max="16384" width="11.5" style="6" customWidth="1"/>
  </cols>
  <sheetData>
    <row r="1" spans="1:2" ht="12">
      <c r="A1" s="6">
        <v>10285</v>
      </c>
      <c r="B1" s="25" t="s">
        <v>64</v>
      </c>
    </row>
    <row r="2" spans="1:5" ht="10.5">
      <c r="A2" s="6">
        <v>18512</v>
      </c>
      <c r="B2" s="27"/>
      <c r="E2" s="28"/>
    </row>
    <row r="3" ht="15" customHeight="1" hidden="1">
      <c r="A3" s="6">
        <v>31465</v>
      </c>
    </row>
    <row r="4" spans="1:5" s="12" customFormat="1" ht="15" customHeight="1" thickBot="1">
      <c r="A4" s="12">
        <v>6356</v>
      </c>
      <c r="B4" s="29"/>
      <c r="D4" s="28"/>
      <c r="E4" s="30"/>
    </row>
    <row r="5" spans="1:10" ht="30">
      <c r="A5" s="6">
        <v>13608</v>
      </c>
      <c r="B5" s="31" t="s">
        <v>101</v>
      </c>
      <c r="C5" s="31"/>
      <c r="D5" s="32"/>
      <c r="E5" s="33"/>
      <c r="F5" s="33"/>
      <c r="G5" s="33"/>
      <c r="H5" s="33"/>
      <c r="I5" s="34"/>
      <c r="J5" s="35"/>
    </row>
    <row r="6" spans="1:8" ht="15" customHeight="1">
      <c r="A6" s="6">
        <v>7877</v>
      </c>
      <c r="B6" s="36"/>
      <c r="C6" s="7"/>
      <c r="D6" s="7"/>
      <c r="E6" s="7"/>
      <c r="F6" s="7"/>
      <c r="G6" s="7"/>
      <c r="H6" s="7"/>
    </row>
    <row r="7" ht="11.25" thickBot="1">
      <c r="A7" s="6">
        <v>1679</v>
      </c>
    </row>
    <row r="8" spans="1:17" ht="16.5" thickTop="1">
      <c r="A8" s="6">
        <v>16914</v>
      </c>
      <c r="B8" s="37" t="s">
        <v>0</v>
      </c>
      <c r="C8" s="84" t="s">
        <v>1</v>
      </c>
      <c r="D8" s="85"/>
      <c r="E8" s="85"/>
      <c r="F8" s="86"/>
      <c r="G8" s="155" t="s">
        <v>49</v>
      </c>
      <c r="H8" s="155" t="s">
        <v>47</v>
      </c>
      <c r="I8" s="156"/>
      <c r="J8" s="157" t="s">
        <v>66</v>
      </c>
      <c r="K8" s="157"/>
      <c r="M8" s="158" t="s">
        <v>0</v>
      </c>
      <c r="N8" s="38"/>
      <c r="O8" s="39" t="s">
        <v>1</v>
      </c>
      <c r="P8" s="159"/>
      <c r="Q8" s="155" t="s">
        <v>47</v>
      </c>
    </row>
    <row r="9" spans="1:17" ht="12.75">
      <c r="A9" s="6">
        <v>7818</v>
      </c>
      <c r="B9" s="40"/>
      <c r="C9" s="41" t="s">
        <v>49</v>
      </c>
      <c r="D9" s="42" t="s">
        <v>49</v>
      </c>
      <c r="E9" s="42" t="s">
        <v>49</v>
      </c>
      <c r="F9" s="160" t="s">
        <v>46</v>
      </c>
      <c r="G9" s="161" t="s">
        <v>50</v>
      </c>
      <c r="H9" s="161" t="s">
        <v>50</v>
      </c>
      <c r="I9" s="162" t="s">
        <v>73</v>
      </c>
      <c r="J9" s="163"/>
      <c r="K9" s="164"/>
      <c r="M9" s="165" t="s">
        <v>76</v>
      </c>
      <c r="N9" s="43"/>
      <c r="O9" s="44"/>
      <c r="P9" s="166"/>
      <c r="Q9" s="161" t="s">
        <v>50</v>
      </c>
    </row>
    <row r="10" spans="1:17" ht="12" customHeight="1">
      <c r="A10" s="6">
        <v>30702</v>
      </c>
      <c r="B10" s="40"/>
      <c r="C10" s="45" t="s">
        <v>2</v>
      </c>
      <c r="D10" s="46" t="s">
        <v>3</v>
      </c>
      <c r="E10" s="47" t="s">
        <v>4</v>
      </c>
      <c r="F10" s="167" t="s">
        <v>4</v>
      </c>
      <c r="G10" s="166" t="s">
        <v>78</v>
      </c>
      <c r="H10" s="166" t="s">
        <v>78</v>
      </c>
      <c r="I10" s="168" t="s">
        <v>79</v>
      </c>
      <c r="J10" s="169" t="s">
        <v>49</v>
      </c>
      <c r="K10" s="169" t="s">
        <v>47</v>
      </c>
      <c r="L10" s="48"/>
      <c r="M10" s="165" t="s">
        <v>80</v>
      </c>
      <c r="N10" s="49" t="s">
        <v>2</v>
      </c>
      <c r="O10" s="50" t="s">
        <v>3</v>
      </c>
      <c r="P10" s="49" t="s">
        <v>4</v>
      </c>
      <c r="Q10" s="166" t="s">
        <v>78</v>
      </c>
    </row>
    <row r="11" spans="1:17" ht="12">
      <c r="A11" s="6">
        <v>31458</v>
      </c>
      <c r="B11" s="51"/>
      <c r="C11" s="52" t="s">
        <v>5</v>
      </c>
      <c r="D11" s="53" t="s">
        <v>6</v>
      </c>
      <c r="E11" s="54" t="s">
        <v>7</v>
      </c>
      <c r="F11" s="170" t="s">
        <v>7</v>
      </c>
      <c r="G11" s="55" t="s">
        <v>55</v>
      </c>
      <c r="H11" s="55" t="s">
        <v>84</v>
      </c>
      <c r="I11" s="171"/>
      <c r="J11" s="172"/>
      <c r="K11" s="173"/>
      <c r="M11" s="174"/>
      <c r="N11" s="55" t="s">
        <v>5</v>
      </c>
      <c r="O11" s="53" t="s">
        <v>6</v>
      </c>
      <c r="P11" s="55" t="s">
        <v>7</v>
      </c>
      <c r="Q11" s="55" t="s">
        <v>84</v>
      </c>
    </row>
    <row r="12" spans="1:17" ht="13.5" customHeight="1">
      <c r="A12" s="6">
        <v>60665</v>
      </c>
      <c r="B12" s="56" t="s">
        <v>8</v>
      </c>
      <c r="C12" s="57">
        <f>IF(ISERROR('[35]Récolte_N'!$F$8)=TRUE,"",'[35]Récolte_N'!$F$8)</f>
        <v>1970</v>
      </c>
      <c r="D12" s="57">
        <f aca="true" t="shared" si="0" ref="D12:D30">IF(OR(C12="",C12=0),"",(E12/C12)*10)</f>
        <v>51.52284263959391</v>
      </c>
      <c r="E12" s="58">
        <f>IF(ISERROR('[35]Récolte_N'!$H$8)=TRUE,"",'[35]Récolte_N'!$H$8)</f>
        <v>10150</v>
      </c>
      <c r="F12" s="58">
        <f>P12</f>
        <v>9695</v>
      </c>
      <c r="G12" s="229">
        <f>IF(ISERROR('[35]Récolte_N'!$I$8)=TRUE,"",'[35]Récolte_N'!$I$8)</f>
        <v>7000</v>
      </c>
      <c r="H12" s="229">
        <f>Q12</f>
        <v>3165.6</v>
      </c>
      <c r="I12" s="176">
        <f>IF(OR(H12=0,H12=""),"",(G12/H12)-1)</f>
        <v>1.2112711650240082</v>
      </c>
      <c r="J12" s="177">
        <f>E12-G12</f>
        <v>3150</v>
      </c>
      <c r="K12" s="178">
        <f>P12-H12</f>
        <v>6529.4</v>
      </c>
      <c r="L12" s="59">
        <f>G12-H12</f>
        <v>3834.4</v>
      </c>
      <c r="M12" s="179" t="s">
        <v>8</v>
      </c>
      <c r="N12" s="57">
        <f>IF(ISERROR('[1]Récolte_N'!$F$8)=TRUE,"",'[1]Récolte_N'!$F$8)</f>
        <v>1995</v>
      </c>
      <c r="O12" s="57">
        <f aca="true" t="shared" si="1" ref="O12:O19">IF(OR(N12="",N12=0),"",(P12/N12)*10)</f>
        <v>48.59649122807017</v>
      </c>
      <c r="P12" s="58">
        <f>IF(ISERROR('[1]Récolte_N'!$H$8)=TRUE,"",'[1]Récolte_N'!$H$8)</f>
        <v>9695</v>
      </c>
      <c r="Q12" s="229">
        <f>'[36]BD'!$AI168</f>
        <v>3165.6</v>
      </c>
    </row>
    <row r="13" spans="1:17" ht="13.5" customHeight="1">
      <c r="A13" s="6">
        <v>7280</v>
      </c>
      <c r="B13" s="60" t="s">
        <v>31</v>
      </c>
      <c r="C13" s="57">
        <f>IF(ISERROR('[37]Récolte_N'!$F$8)=TRUE,"",'[37]Récolte_N'!$F$8)</f>
        <v>0</v>
      </c>
      <c r="D13" s="57">
        <f t="shared" si="0"/>
      </c>
      <c r="E13" s="58">
        <f>IF(ISERROR('[37]Récolte_N'!$H$8)=TRUE,"",'[37]Récolte_N'!$H$8)</f>
        <v>0</v>
      </c>
      <c r="F13" s="58">
        <f>P13</f>
        <v>0</v>
      </c>
      <c r="G13" s="229">
        <f>IF(ISERROR('[37]Récolte_N'!$I$8)=TRUE,"",'[37]Récolte_N'!$I$8)</f>
        <v>0</v>
      </c>
      <c r="H13" s="229">
        <f>Q13</f>
        <v>942.4</v>
      </c>
      <c r="I13" s="176">
        <f>IF(OR(H13=0,H13=""),"",(G13/H13)-1)</f>
        <v>-1</v>
      </c>
      <c r="J13" s="177">
        <f aca="true" t="shared" si="2" ref="J13:J31">E13-G13</f>
        <v>0</v>
      </c>
      <c r="K13" s="178">
        <f>P13-H13</f>
        <v>-942.4</v>
      </c>
      <c r="L13" s="59">
        <f>G13-H13</f>
        <v>-942.4</v>
      </c>
      <c r="M13" s="180" t="s">
        <v>31</v>
      </c>
      <c r="N13" s="57">
        <f>IF(ISERROR('[2]Récolte_N'!$F$8)=TRUE,"",'[2]Récolte_N'!$F$8)</f>
        <v>0</v>
      </c>
      <c r="O13" s="57">
        <f t="shared" si="1"/>
      </c>
      <c r="P13" s="58">
        <f>IF(ISERROR('[2]Récolte_N'!$H$8)=TRUE,"",'[2]Récolte_N'!$H$8)</f>
        <v>0</v>
      </c>
      <c r="Q13" s="229">
        <f>'[36]BD'!$AI169</f>
        <v>942.4</v>
      </c>
    </row>
    <row r="14" spans="1:17" ht="13.5" customHeight="1">
      <c r="A14" s="6">
        <v>17376</v>
      </c>
      <c r="B14" s="60" t="s">
        <v>9</v>
      </c>
      <c r="C14" s="57">
        <f>IF(ISERROR('[38]Récolte_N'!$F$8)=TRUE,"",'[38]Récolte_N'!$F$8)</f>
        <v>1150</v>
      </c>
      <c r="D14" s="57">
        <f t="shared" si="0"/>
        <v>48</v>
      </c>
      <c r="E14" s="58">
        <f>IF(ISERROR('[38]Récolte_N'!$H$8)=TRUE,"",'[38]Récolte_N'!$H$8)</f>
        <v>5520</v>
      </c>
      <c r="F14" s="181">
        <f>P14</f>
        <v>7896</v>
      </c>
      <c r="G14" s="229">
        <f>IF(ISERROR('[38]Récolte_N'!$I$8)=TRUE,"",'[38]Récolte_N'!$I$8)</f>
        <v>850</v>
      </c>
      <c r="H14" s="230">
        <f>Q14</f>
        <v>900.3</v>
      </c>
      <c r="I14" s="176">
        <f aca="true" t="shared" si="3" ref="I14:I31">IF(OR(H14=0,H14=""),"",(G14/H14)-1)</f>
        <v>-0.05587026546706653</v>
      </c>
      <c r="J14" s="177">
        <f t="shared" si="2"/>
        <v>4670</v>
      </c>
      <c r="K14" s="183">
        <f>P14-H14</f>
        <v>6995.7</v>
      </c>
      <c r="L14" s="59">
        <f>G14-H14</f>
        <v>-50.299999999999955</v>
      </c>
      <c r="M14" s="165" t="s">
        <v>9</v>
      </c>
      <c r="N14" s="57">
        <f>IF(ISERROR('[3]Récolte_N'!$F$8)=TRUE,"",'[3]Récolte_N'!$F$8)</f>
        <v>1680</v>
      </c>
      <c r="O14" s="57">
        <f t="shared" si="1"/>
        <v>47</v>
      </c>
      <c r="P14" s="58">
        <f>IF(ISERROR('[3]Récolte_N'!$H$8)=TRUE,"",'[3]Récolte_N'!$H$8)</f>
        <v>7896</v>
      </c>
      <c r="Q14" s="229">
        <f>'[36]BD'!$AI170</f>
        <v>900.3</v>
      </c>
    </row>
    <row r="15" spans="1:17" ht="13.5" customHeight="1">
      <c r="A15" s="6">
        <v>26391</v>
      </c>
      <c r="B15" s="60" t="s">
        <v>28</v>
      </c>
      <c r="C15" s="57">
        <f>IF(ISERROR('[39]Récolte_N'!$F$8)=TRUE,"",'[39]Récolte_N'!$F$8)</f>
        <v>0</v>
      </c>
      <c r="D15" s="57">
        <f t="shared" si="0"/>
      </c>
      <c r="E15" s="58">
        <f>IF(ISERROR('[39]Récolte_N'!$H$8)=TRUE,"",'[39]Récolte_N'!$H$8)</f>
        <v>0</v>
      </c>
      <c r="F15" s="181">
        <f aca="true" t="shared" si="4" ref="F15:F30">P15</f>
        <v>0</v>
      </c>
      <c r="G15" s="229">
        <f>IF(ISERROR('[39]Récolte_N'!$I$8)=TRUE,"",'[39]Récolte_N'!$I$8)</f>
        <v>0</v>
      </c>
      <c r="H15" s="230">
        <f aca="true" t="shared" si="5" ref="H15:H30">Q15</f>
        <v>5.8</v>
      </c>
      <c r="I15" s="176">
        <f t="shared" si="3"/>
        <v>-1</v>
      </c>
      <c r="J15" s="177">
        <f t="shared" si="2"/>
        <v>0</v>
      </c>
      <c r="K15" s="183">
        <f aca="true" t="shared" si="6" ref="K15:K29">P15-H15</f>
        <v>-5.8</v>
      </c>
      <c r="L15" s="59">
        <f aca="true" t="shared" si="7" ref="L15:L20">G16-H16</f>
        <v>-3486.7</v>
      </c>
      <c r="M15" s="165" t="s">
        <v>28</v>
      </c>
      <c r="N15" s="57">
        <f>IF(ISERROR('[4]Récolte_N'!$F$8)=TRUE,"",'[4]Récolte_N'!$F$8)</f>
        <v>0</v>
      </c>
      <c r="O15" s="57">
        <f t="shared" si="1"/>
      </c>
      <c r="P15" s="58">
        <f>IF(ISERROR('[4]Récolte_N'!$H$8)=TRUE,"",'[4]Récolte_N'!$H$8)</f>
        <v>0</v>
      </c>
      <c r="Q15" s="229">
        <f>'[36]BD'!$AI171</f>
        <v>5.8</v>
      </c>
    </row>
    <row r="16" spans="1:17" ht="13.5" customHeight="1">
      <c r="A16" s="6">
        <v>19136</v>
      </c>
      <c r="B16" s="60" t="s">
        <v>10</v>
      </c>
      <c r="C16" s="57">
        <f>IF(ISERROR('[40]Récolte_N'!$F$8)=TRUE,"",'[40]Récolte_N'!$F$8)</f>
        <v>0</v>
      </c>
      <c r="D16" s="57">
        <f t="shared" si="0"/>
      </c>
      <c r="E16" s="58">
        <f>IF(ISERROR('[40]Récolte_N'!$H$8)=TRUE,"",'[40]Récolte_N'!$H$8)</f>
        <v>0</v>
      </c>
      <c r="F16" s="181">
        <f t="shared" si="4"/>
        <v>0</v>
      </c>
      <c r="G16" s="229">
        <f>IF(ISERROR('[40]Récolte_N'!$I$8)=TRUE,"",'[40]Récolte_N'!$I$8)</f>
        <v>0</v>
      </c>
      <c r="H16" s="230">
        <f t="shared" si="5"/>
        <v>3486.7</v>
      </c>
      <c r="I16" s="176">
        <f t="shared" si="3"/>
        <v>-1</v>
      </c>
      <c r="J16" s="177">
        <f t="shared" si="2"/>
        <v>0</v>
      </c>
      <c r="K16" s="183">
        <f t="shared" si="6"/>
        <v>-3486.7</v>
      </c>
      <c r="L16" s="59">
        <f t="shared" si="7"/>
        <v>124.5</v>
      </c>
      <c r="M16" s="165" t="s">
        <v>10</v>
      </c>
      <c r="N16" s="57">
        <f>IF(ISERROR('[5]Récolte_N'!$F$8)=TRUE,"",'[5]Récolte_N'!$F$8)</f>
        <v>0</v>
      </c>
      <c r="O16" s="57">
        <f t="shared" si="1"/>
      </c>
      <c r="P16" s="58">
        <f>IF(ISERROR('[5]Récolte_N'!$H$8)=TRUE,"",'[5]Récolte_N'!$H$8)</f>
        <v>0</v>
      </c>
      <c r="Q16" s="229">
        <f>'[36]BD'!$AI172</f>
        <v>3486.7</v>
      </c>
    </row>
    <row r="17" spans="1:17" ht="13.5" customHeight="1">
      <c r="A17" s="6">
        <v>1790</v>
      </c>
      <c r="B17" s="60" t="s">
        <v>11</v>
      </c>
      <c r="C17" s="57">
        <f>IF(ISERROR('[41]Récolte_N'!$F$8)=TRUE,"",'[41]Récolte_N'!$F$8)</f>
        <v>50</v>
      </c>
      <c r="D17" s="57">
        <f t="shared" si="0"/>
        <v>60</v>
      </c>
      <c r="E17" s="58">
        <f>IF(ISERROR('[41]Récolte_N'!$H$8)=TRUE,"",'[41]Récolte_N'!$H$8)</f>
        <v>300</v>
      </c>
      <c r="F17" s="181">
        <f t="shared" si="4"/>
        <v>600</v>
      </c>
      <c r="G17" s="229">
        <f>IF(ISERROR('[41]Récolte_N'!$I$8)=TRUE,"",'[41]Récolte_N'!$I$8)</f>
        <v>200</v>
      </c>
      <c r="H17" s="230">
        <f t="shared" si="5"/>
        <v>75.5</v>
      </c>
      <c r="I17" s="176">
        <f t="shared" si="3"/>
        <v>1.6490066225165565</v>
      </c>
      <c r="J17" s="177">
        <f t="shared" si="2"/>
        <v>100</v>
      </c>
      <c r="K17" s="183">
        <f t="shared" si="6"/>
        <v>524.5</v>
      </c>
      <c r="L17" s="59">
        <f t="shared" si="7"/>
        <v>9204.599999999999</v>
      </c>
      <c r="M17" s="165" t="s">
        <v>11</v>
      </c>
      <c r="N17" s="57">
        <f>IF(ISERROR('[6]Récolte_N'!$F$8)=TRUE,"",'[6]Récolte_N'!$F$8)</f>
        <v>100</v>
      </c>
      <c r="O17" s="57">
        <f t="shared" si="1"/>
        <v>60</v>
      </c>
      <c r="P17" s="58">
        <f>IF(ISERROR('[6]Récolte_N'!$H$8)=TRUE,"",'[6]Récolte_N'!$H$8)</f>
        <v>600</v>
      </c>
      <c r="Q17" s="229">
        <f>'[36]BD'!$AI173</f>
        <v>75.5</v>
      </c>
    </row>
    <row r="18" spans="1:17" ht="13.5" customHeight="1">
      <c r="A18" s="6" t="s">
        <v>13</v>
      </c>
      <c r="B18" s="60" t="s">
        <v>12</v>
      </c>
      <c r="C18" s="57">
        <f>IF(ISERROR('[42]Récolte_N'!$F$8)=TRUE,"",'[42]Récolte_N'!$F$8)</f>
        <v>9135</v>
      </c>
      <c r="D18" s="57">
        <f t="shared" si="0"/>
        <v>53.91351943076081</v>
      </c>
      <c r="E18" s="58">
        <f>IF(ISERROR('[42]Récolte_N'!$H$8)=TRUE,"",'[42]Récolte_N'!$H$8)</f>
        <v>49250</v>
      </c>
      <c r="F18" s="181">
        <f t="shared" si="4"/>
        <v>32840</v>
      </c>
      <c r="G18" s="229">
        <f>IF(ISERROR('[42]Récolte_N'!$I$8)=TRUE,"",'[42]Récolte_N'!$I$8)</f>
        <v>37000</v>
      </c>
      <c r="H18" s="230">
        <f t="shared" si="5"/>
        <v>27795.4</v>
      </c>
      <c r="I18" s="176">
        <f t="shared" si="3"/>
        <v>0.3311555149413212</v>
      </c>
      <c r="J18" s="177">
        <f t="shared" si="2"/>
        <v>12250</v>
      </c>
      <c r="K18" s="183">
        <f t="shared" si="6"/>
        <v>5044.5999999999985</v>
      </c>
      <c r="L18" s="59">
        <f t="shared" si="7"/>
        <v>6155</v>
      </c>
      <c r="M18" s="165" t="s">
        <v>12</v>
      </c>
      <c r="N18" s="57">
        <f>IF(ISERROR('[7]Récolte_N'!$F$8)=TRUE,"",'[7]Récolte_N'!$F$8)</f>
        <v>6980</v>
      </c>
      <c r="O18" s="57">
        <f t="shared" si="1"/>
        <v>47.04871060171919</v>
      </c>
      <c r="P18" s="58">
        <f>IF(ISERROR('[7]Récolte_N'!$H$8)=TRUE,"",'[7]Récolte_N'!$H$8)</f>
        <v>32840</v>
      </c>
      <c r="Q18" s="229">
        <f>'[36]BD'!$AI174</f>
        <v>27795.4</v>
      </c>
    </row>
    <row r="19" spans="1:17" ht="13.5" customHeight="1">
      <c r="A19" s="6" t="s">
        <v>13</v>
      </c>
      <c r="B19" s="60" t="s">
        <v>14</v>
      </c>
      <c r="C19" s="57">
        <f>IF(ISERROR('[43]Récolte_N'!$F$8)=TRUE,"",'[43]Récolte_N'!$F$8)</f>
        <v>40775</v>
      </c>
      <c r="D19" s="57">
        <f t="shared" si="0"/>
        <v>34.163090128755364</v>
      </c>
      <c r="E19" s="58">
        <f>IF(ISERROR('[43]Récolte_N'!$H$8)=TRUE,"",'[43]Récolte_N'!$H$8)</f>
        <v>139300</v>
      </c>
      <c r="F19" s="181">
        <f t="shared" si="4"/>
        <v>134000</v>
      </c>
      <c r="G19" s="229">
        <f>IF(ISERROR('[43]Récolte_N'!$I$8)=TRUE,"",'[43]Récolte_N'!$I$8)</f>
        <v>135000</v>
      </c>
      <c r="H19" s="230">
        <f t="shared" si="5"/>
        <v>128845</v>
      </c>
      <c r="I19" s="176">
        <f t="shared" si="3"/>
        <v>0.0477705770499437</v>
      </c>
      <c r="J19" s="177">
        <f t="shared" si="2"/>
        <v>4300</v>
      </c>
      <c r="K19" s="183">
        <f t="shared" si="6"/>
        <v>5155</v>
      </c>
      <c r="L19" s="59">
        <f t="shared" si="7"/>
        <v>-1174.6</v>
      </c>
      <c r="M19" s="165" t="s">
        <v>14</v>
      </c>
      <c r="N19" s="57">
        <f>IF(ISERROR('[8]Récolte_N'!$F$8)=TRUE,"",'[8]Récolte_N'!$F$8)</f>
        <v>41200</v>
      </c>
      <c r="O19" s="57">
        <f t="shared" si="1"/>
        <v>32.52427184466019</v>
      </c>
      <c r="P19" s="58">
        <f>IF(ISERROR('[8]Récolte_N'!$H$8)=TRUE,"",'[8]Récolte_N'!$H$8)</f>
        <v>134000</v>
      </c>
      <c r="Q19" s="229">
        <f>'[36]BD'!$AI175</f>
        <v>128845</v>
      </c>
    </row>
    <row r="20" spans="1:17" ht="13.5" customHeight="1">
      <c r="A20" s="6" t="s">
        <v>13</v>
      </c>
      <c r="B20" s="60" t="s">
        <v>27</v>
      </c>
      <c r="C20" s="57">
        <f>IF(ISERROR('[44]Récolte_N'!$F$8)=TRUE,"",'[44]Récolte_N'!$F$8)</f>
        <v>600</v>
      </c>
      <c r="D20" s="57">
        <f>IF(OR(C20="",C20=0),"",(E20/C20)*10)</f>
        <v>66.66666666666667</v>
      </c>
      <c r="E20" s="58">
        <f>IF(ISERROR('[44]Récolte_N'!$H$8)=TRUE,"",'[44]Récolte_N'!$H$8)</f>
        <v>4000</v>
      </c>
      <c r="F20" s="181">
        <f t="shared" si="4"/>
        <v>4430</v>
      </c>
      <c r="G20" s="229">
        <f>IF(ISERROR('[44]Récolte_N'!$I$8)=TRUE,"",'[44]Récolte_N'!$I$8)</f>
        <v>900</v>
      </c>
      <c r="H20" s="230">
        <f t="shared" si="5"/>
        <v>2074.6</v>
      </c>
      <c r="I20" s="176">
        <f t="shared" si="3"/>
        <v>-0.5661814325653138</v>
      </c>
      <c r="J20" s="177">
        <f t="shared" si="2"/>
        <v>3100</v>
      </c>
      <c r="K20" s="183">
        <f t="shared" si="6"/>
        <v>2355.4</v>
      </c>
      <c r="L20" s="59">
        <f t="shared" si="7"/>
        <v>-630.4</v>
      </c>
      <c r="M20" s="165" t="s">
        <v>27</v>
      </c>
      <c r="N20" s="57">
        <f>IF(ISERROR('[9]Récolte_N'!$F$8)=TRUE,"",'[9]Récolte_N'!$F$8)</f>
        <v>780</v>
      </c>
      <c r="O20" s="57">
        <f>IF(OR(N20="",N20=0),"",(P20/N20)*10)</f>
        <v>56.794871794871796</v>
      </c>
      <c r="P20" s="58">
        <f>IF(ISERROR('[9]Récolte_N'!$H$8)=TRUE,"",'[9]Récolte_N'!$H$8)</f>
        <v>4430</v>
      </c>
      <c r="Q20" s="229">
        <f>'[36]BD'!$AI176</f>
        <v>2074.6</v>
      </c>
    </row>
    <row r="21" spans="1:17" ht="13.5" customHeight="1">
      <c r="A21" s="6" t="s">
        <v>13</v>
      </c>
      <c r="B21" s="60" t="s">
        <v>15</v>
      </c>
      <c r="C21" s="57">
        <f>IF(ISERROR('[45]Récolte_N'!$F$8)=TRUE,"",'[45]Récolte_N'!$F$8)</f>
        <v>0</v>
      </c>
      <c r="D21" s="57">
        <f>IF(OR(C21="",C21=0),"",(E21/C21)*10)</f>
      </c>
      <c r="E21" s="58">
        <f>IF(ISERROR('[45]Récolte_N'!$H$8)=TRUE,"",'[45]Récolte_N'!$H$8)</f>
        <v>0</v>
      </c>
      <c r="F21" s="181">
        <f t="shared" si="4"/>
        <v>0</v>
      </c>
      <c r="G21" s="229">
        <f>IF(ISERROR('[45]Récolte_N'!$I$8)=TRUE,"",'[45]Récolte_N'!$I$8)</f>
        <v>0</v>
      </c>
      <c r="H21" s="230">
        <f t="shared" si="5"/>
        <v>630.4</v>
      </c>
      <c r="I21" s="176">
        <f t="shared" si="3"/>
        <v>-1</v>
      </c>
      <c r="J21" s="177">
        <f t="shared" si="2"/>
        <v>0</v>
      </c>
      <c r="K21" s="183">
        <f t="shared" si="6"/>
        <v>-630.4</v>
      </c>
      <c r="L21" s="59">
        <f aca="true" t="shared" si="8" ref="L21:L26">G23-H23</f>
        <v>-476.4</v>
      </c>
      <c r="M21" s="165" t="s">
        <v>15</v>
      </c>
      <c r="N21" s="57">
        <f>IF(ISERROR('[10]Récolte_N'!$F$8)=TRUE,"",'[10]Récolte_N'!$F$8)</f>
        <v>0</v>
      </c>
      <c r="O21" s="57">
        <f>IF(OR(N21="",N21=0),"",(P21/N21)*10)</f>
      </c>
      <c r="P21" s="58">
        <f>IF(ISERROR('[10]Récolte_N'!$H$8)=TRUE,"",'[10]Récolte_N'!$H$8)</f>
        <v>0</v>
      </c>
      <c r="Q21" s="229">
        <f>'[36]BD'!$AI177</f>
        <v>630.4</v>
      </c>
    </row>
    <row r="22" spans="1:17" ht="13.5" customHeight="1">
      <c r="A22" s="6" t="s">
        <v>13</v>
      </c>
      <c r="B22" s="60" t="s">
        <v>29</v>
      </c>
      <c r="C22" s="57">
        <f>IF(ISERROR('[46]Récolte_N'!$F$8)=TRUE,"",'[46]Récolte_N'!$F$8)</f>
        <v>0</v>
      </c>
      <c r="D22" s="57">
        <f>IF(OR(C22="",C22=0),"",(E22/C22)*10)</f>
      </c>
      <c r="E22" s="58">
        <f>IF(ISERROR('[46]Récolte_N'!$H$8)=TRUE,"",'[46]Récolte_N'!$H$8)</f>
        <v>0</v>
      </c>
      <c r="F22" s="181">
        <f t="shared" si="4"/>
        <v>0</v>
      </c>
      <c r="G22" s="229">
        <f>IF(ISERROR('[46]Récolte_N'!$I$8)=TRUE,"",'[46]Récolte_N'!$I$8)</f>
        <v>0</v>
      </c>
      <c r="H22" s="230">
        <f t="shared" si="5"/>
        <v>0</v>
      </c>
      <c r="I22" s="176">
        <f t="shared" si="3"/>
      </c>
      <c r="J22" s="177">
        <f t="shared" si="2"/>
        <v>0</v>
      </c>
      <c r="K22" s="183">
        <f t="shared" si="6"/>
        <v>0</v>
      </c>
      <c r="L22" s="59">
        <f t="shared" si="8"/>
        <v>36160.600000000006</v>
      </c>
      <c r="M22" s="165" t="s">
        <v>29</v>
      </c>
      <c r="N22" s="57">
        <f>IF(ISERROR('[11]Récolte_N'!$F$8)=TRUE,"",'[11]Récolte_N'!$F$8)</f>
        <v>0</v>
      </c>
      <c r="O22" s="57">
        <f>IF(OR(N22="",N22=0),"",(P22/N22)*10)</f>
      </c>
      <c r="P22" s="58">
        <f>IF(ISERROR('[11]Récolte_N'!$H$8)=TRUE,"",'[11]Récolte_N'!$H$8)</f>
        <v>0</v>
      </c>
      <c r="Q22" s="229">
        <f>'[36]BD'!$AI178</f>
        <v>0</v>
      </c>
    </row>
    <row r="23" spans="1:17" ht="13.5" customHeight="1">
      <c r="A23" s="6" t="s">
        <v>13</v>
      </c>
      <c r="B23" s="60" t="s">
        <v>16</v>
      </c>
      <c r="C23" s="57">
        <f>IF(ISERROR('[47]Récolte_N'!$F$8)=TRUE,"",'[47]Récolte_N'!$F$8)</f>
        <v>0</v>
      </c>
      <c r="D23" s="57">
        <f t="shared" si="0"/>
      </c>
      <c r="E23" s="58">
        <f>IF(ISERROR('[47]Récolte_N'!$H$8)=TRUE,"",'[47]Récolte_N'!$H$8)</f>
        <v>0</v>
      </c>
      <c r="F23" s="181">
        <f t="shared" si="4"/>
        <v>0</v>
      </c>
      <c r="G23" s="229">
        <f>IF(ISERROR('[47]Récolte_N'!$I$8)=TRUE,"",'[47]Récolte_N'!$I$8)</f>
        <v>0</v>
      </c>
      <c r="H23" s="230">
        <f t="shared" si="5"/>
        <v>476.4</v>
      </c>
      <c r="I23" s="176">
        <f t="shared" si="3"/>
        <v>-1</v>
      </c>
      <c r="J23" s="177">
        <f t="shared" si="2"/>
        <v>0</v>
      </c>
      <c r="K23" s="183">
        <f t="shared" si="6"/>
        <v>-476.4</v>
      </c>
      <c r="L23" s="59">
        <f t="shared" si="8"/>
        <v>83099.09999999998</v>
      </c>
      <c r="M23" s="165" t="s">
        <v>16</v>
      </c>
      <c r="N23" s="57">
        <f>IF(ISERROR('[12]Récolte_N'!$F$8)=TRUE,"",'[12]Récolte_N'!$F$8)</f>
        <v>0</v>
      </c>
      <c r="O23" s="57">
        <f aca="true" t="shared" si="9" ref="O23:O30">IF(OR(N23="",N23=0),"",(P23/N23)*10)</f>
      </c>
      <c r="P23" s="58">
        <f>IF(ISERROR('[12]Récolte_N'!$H$8)=TRUE,"",'[12]Récolte_N'!$H$8)</f>
        <v>0</v>
      </c>
      <c r="Q23" s="229">
        <f>'[36]BD'!$AI179</f>
        <v>476.4</v>
      </c>
    </row>
    <row r="24" spans="1:17" ht="13.5" customHeight="1">
      <c r="A24" s="6" t="s">
        <v>13</v>
      </c>
      <c r="B24" s="60" t="s">
        <v>17</v>
      </c>
      <c r="C24" s="57">
        <f>IF(ISERROR('[48]Récolte_N'!$F$8)=TRUE,"",'[48]Récolte_N'!$F$8)</f>
        <v>29100</v>
      </c>
      <c r="D24" s="57">
        <f t="shared" si="0"/>
        <v>70.14432989690721</v>
      </c>
      <c r="E24" s="58">
        <f>IF(ISERROR('[48]Récolte_N'!$H$8)=TRUE,"",'[48]Récolte_N'!$H$8)</f>
        <v>204120</v>
      </c>
      <c r="F24" s="181">
        <f t="shared" si="4"/>
        <v>166350</v>
      </c>
      <c r="G24" s="229">
        <f>IF(ISERROR('[48]Récolte_N'!$I$8)=TRUE,"",'[48]Récolte_N'!$I$8)</f>
        <v>194000</v>
      </c>
      <c r="H24" s="230">
        <f t="shared" si="5"/>
        <v>157839.4</v>
      </c>
      <c r="I24" s="176">
        <f t="shared" si="3"/>
        <v>0.22909742434398517</v>
      </c>
      <c r="J24" s="177">
        <f t="shared" si="2"/>
        <v>10120</v>
      </c>
      <c r="K24" s="183">
        <f t="shared" si="6"/>
        <v>8510.600000000006</v>
      </c>
      <c r="L24" s="59">
        <f t="shared" si="8"/>
        <v>3390.2999999999993</v>
      </c>
      <c r="M24" s="165" t="s">
        <v>17</v>
      </c>
      <c r="N24" s="57">
        <f>IF(ISERROR('[13]Récolte_N'!$F$8)=TRUE,"",'[13]Récolte_N'!$F$8)</f>
        <v>24845</v>
      </c>
      <c r="O24" s="57">
        <f t="shared" si="9"/>
        <v>66.95512175488025</v>
      </c>
      <c r="P24" s="58">
        <f>IF(ISERROR('[13]Récolte_N'!$H$8)=TRUE,"",'[13]Récolte_N'!$H$8)</f>
        <v>166350</v>
      </c>
      <c r="Q24" s="229">
        <f>'[36]BD'!$AI180</f>
        <v>157839.4</v>
      </c>
    </row>
    <row r="25" spans="1:17" ht="13.5" customHeight="1">
      <c r="A25" s="6" t="s">
        <v>13</v>
      </c>
      <c r="B25" s="60" t="s">
        <v>18</v>
      </c>
      <c r="C25" s="57">
        <f>IF(ISERROR('[49]Récolte_N'!$F$8)=TRUE,"",'[49]Récolte_N'!$F$8)</f>
        <v>72000</v>
      </c>
      <c r="D25" s="57">
        <f t="shared" si="0"/>
        <v>73.88888888888889</v>
      </c>
      <c r="E25" s="58">
        <f>IF(ISERROR('[49]Récolte_N'!$H$8)=TRUE,"",'[49]Récolte_N'!$H$8)</f>
        <v>532000</v>
      </c>
      <c r="F25" s="181">
        <f t="shared" si="4"/>
        <v>459000</v>
      </c>
      <c r="G25" s="229">
        <f>IF(ISERROR('[49]Récolte_N'!$I$8)=TRUE,"",'[49]Récolte_N'!$I$8)</f>
        <v>530000</v>
      </c>
      <c r="H25" s="230">
        <f t="shared" si="5"/>
        <v>446900.9</v>
      </c>
      <c r="I25" s="176">
        <f t="shared" si="3"/>
        <v>0.18594525094937153</v>
      </c>
      <c r="J25" s="177">
        <f t="shared" si="2"/>
        <v>2000</v>
      </c>
      <c r="K25" s="183">
        <f t="shared" si="6"/>
        <v>12099.099999999977</v>
      </c>
      <c r="L25" s="59">
        <f t="shared" si="8"/>
        <v>79357.1</v>
      </c>
      <c r="M25" s="165" t="s">
        <v>18</v>
      </c>
      <c r="N25" s="57">
        <f>IF(ISERROR('[14]Récolte_N'!$F$8)=TRUE,"",'[14]Récolte_N'!$F$8)</f>
        <v>66500</v>
      </c>
      <c r="O25" s="57">
        <f t="shared" si="9"/>
        <v>69.02255639097744</v>
      </c>
      <c r="P25" s="58">
        <f>IF(ISERROR('[14]Récolte_N'!$H$8)=TRUE,"",'[14]Récolte_N'!$H$8)</f>
        <v>459000</v>
      </c>
      <c r="Q25" s="229">
        <f>'[36]BD'!$AI181</f>
        <v>446900.9</v>
      </c>
    </row>
    <row r="26" spans="1:17" ht="13.5" customHeight="1">
      <c r="A26" s="6" t="s">
        <v>13</v>
      </c>
      <c r="B26" s="60" t="s">
        <v>19</v>
      </c>
      <c r="C26" s="57">
        <f>IF(ISERROR('[50]Récolte_N'!$F$8)=TRUE,"",'[50]Récolte_N'!$F$8)</f>
        <v>2700</v>
      </c>
      <c r="D26" s="57">
        <f t="shared" si="0"/>
        <v>74</v>
      </c>
      <c r="E26" s="58">
        <f>IF(ISERROR('[50]Récolte_N'!$H$8)=TRUE,"",'[50]Récolte_N'!$H$8)</f>
        <v>19980</v>
      </c>
      <c r="F26" s="181">
        <f t="shared" si="4"/>
        <v>17290</v>
      </c>
      <c r="G26" s="229">
        <f>IF(ISERROR('[50]Récolte_N'!$I$8)=TRUE,"",'[50]Récolte_N'!$I$8)</f>
        <v>17000</v>
      </c>
      <c r="H26" s="230">
        <f t="shared" si="5"/>
        <v>13609.7</v>
      </c>
      <c r="I26" s="176">
        <f t="shared" si="3"/>
        <v>0.24910909130987458</v>
      </c>
      <c r="J26" s="177">
        <f t="shared" si="2"/>
        <v>2980</v>
      </c>
      <c r="K26" s="183">
        <f t="shared" si="6"/>
        <v>3680.2999999999993</v>
      </c>
      <c r="L26" s="59">
        <f t="shared" si="8"/>
        <v>-21.30000000000001</v>
      </c>
      <c r="M26" s="165" t="s">
        <v>19</v>
      </c>
      <c r="N26" s="57">
        <f>IF(ISERROR('[15]Récolte_N'!$F$8)=TRUE,"",'[15]Récolte_N'!$F$8)</f>
        <v>2470</v>
      </c>
      <c r="O26" s="57">
        <f t="shared" si="9"/>
        <v>70</v>
      </c>
      <c r="P26" s="58">
        <f>IF(ISERROR('[15]Récolte_N'!$H$8)=TRUE,"",'[15]Récolte_N'!$H$8)</f>
        <v>17290</v>
      </c>
      <c r="Q26" s="229">
        <f>'[36]BD'!$AI182</f>
        <v>13609.7</v>
      </c>
    </row>
    <row r="27" spans="1:17" ht="13.5" customHeight="1">
      <c r="A27" s="6" t="s">
        <v>13</v>
      </c>
      <c r="B27" s="60" t="s">
        <v>20</v>
      </c>
      <c r="C27" s="57">
        <f>IF(ISERROR('[51]Récolte_N'!$F$8)=TRUE,"",'[51]Récolte_N'!$F$8)</f>
        <v>37205</v>
      </c>
      <c r="D27" s="57">
        <f t="shared" si="0"/>
        <v>67.826904985889</v>
      </c>
      <c r="E27" s="58">
        <f>IF(ISERROR('[51]Récolte_N'!$H$8)=TRUE,"",'[51]Récolte_N'!$H$8)</f>
        <v>252350</v>
      </c>
      <c r="F27" s="181">
        <f t="shared" si="4"/>
        <v>167185</v>
      </c>
      <c r="G27" s="229">
        <f>IF(ISERROR('[51]Récolte_N'!$I$8)=TRUE,"",'[51]Récolte_N'!$I$8)</f>
        <v>238000</v>
      </c>
      <c r="H27" s="230">
        <f t="shared" si="5"/>
        <v>158642.9</v>
      </c>
      <c r="I27" s="176">
        <f t="shared" si="3"/>
        <v>0.5002247185345201</v>
      </c>
      <c r="J27" s="177">
        <f t="shared" si="2"/>
        <v>14350</v>
      </c>
      <c r="K27" s="183">
        <f t="shared" si="6"/>
        <v>8542.100000000006</v>
      </c>
      <c r="L27" s="59">
        <f>G30-H30</f>
        <v>64492.5</v>
      </c>
      <c r="M27" s="165" t="s">
        <v>20</v>
      </c>
      <c r="N27" s="57">
        <f>IF(ISERROR('[16]Récolte_N'!$F$8)=TRUE,"",'[16]Récolte_N'!$F$8)</f>
        <v>26350</v>
      </c>
      <c r="O27" s="57">
        <f t="shared" si="9"/>
        <v>63.44781783681214</v>
      </c>
      <c r="P27" s="58">
        <f>IF(ISERROR('[16]Récolte_N'!$H$8)=TRUE,"",'[16]Récolte_N'!$H$8)</f>
        <v>167185</v>
      </c>
      <c r="Q27" s="229">
        <f>'[36]BD'!$AI183</f>
        <v>158642.9</v>
      </c>
    </row>
    <row r="28" spans="1:17" ht="13.5" customHeight="1">
      <c r="A28" s="6" t="s">
        <v>13</v>
      </c>
      <c r="B28" s="60" t="s">
        <v>21</v>
      </c>
      <c r="C28" s="57">
        <f>IF(ISERROR('[52]Récolte_N'!$F$8)=TRUE,"",'[52]Récolte_N'!$F$8)</f>
        <v>700</v>
      </c>
      <c r="D28" s="57">
        <f t="shared" si="0"/>
        <v>60.85999999999999</v>
      </c>
      <c r="E28" s="58">
        <f>IF(ISERROR('[52]Récolte_N'!$H$8)=TRUE,"",'[52]Récolte_N'!$H$8)</f>
        <v>4260.2</v>
      </c>
      <c r="F28" s="181">
        <f t="shared" si="4"/>
        <v>4036.2</v>
      </c>
      <c r="G28" s="229">
        <f>IF(ISERROR('[52]Récolte_N'!$I$8)=TRUE,"",'[52]Récolte_N'!$I$8)</f>
        <v>200</v>
      </c>
      <c r="H28" s="230">
        <f t="shared" si="5"/>
        <v>221.3</v>
      </c>
      <c r="I28" s="176">
        <f t="shared" si="3"/>
        <v>-0.09624943515589701</v>
      </c>
      <c r="J28" s="177">
        <f t="shared" si="2"/>
        <v>4060.2</v>
      </c>
      <c r="K28" s="183">
        <f t="shared" si="6"/>
        <v>3814.8999999999996</v>
      </c>
      <c r="L28" s="59">
        <f>G31-H31</f>
        <v>35586.600000000006</v>
      </c>
      <c r="M28" s="165" t="s">
        <v>21</v>
      </c>
      <c r="N28" s="57">
        <f>IF(ISERROR('[17]Récolte_N'!$F$8)=TRUE,"",'[17]Récolte_N'!$F$8)</f>
        <v>651</v>
      </c>
      <c r="O28" s="57">
        <f t="shared" si="9"/>
        <v>61.99999999999999</v>
      </c>
      <c r="P28" s="58">
        <f>IF(ISERROR('[17]Récolte_N'!$H$8)=TRUE,"",'[17]Récolte_N'!$H$8)</f>
        <v>4036.2</v>
      </c>
      <c r="Q28" s="229">
        <f>'[36]BD'!$AI184</f>
        <v>221.3</v>
      </c>
    </row>
    <row r="29" spans="2:17" ht="12.75">
      <c r="B29" s="60" t="s">
        <v>30</v>
      </c>
      <c r="C29" s="57">
        <f>IF(ISERROR('[53]Récolte_N'!$F$8)=TRUE,"",'[53]Récolte_N'!$F$8)</f>
        <v>300</v>
      </c>
      <c r="D29" s="57">
        <f t="shared" si="0"/>
        <v>60</v>
      </c>
      <c r="E29" s="58">
        <f>IF(ISERROR('[53]Récolte_N'!$H$8)=TRUE,"",'[53]Récolte_N'!$H$8)</f>
        <v>1800</v>
      </c>
      <c r="F29" s="181">
        <f t="shared" si="4"/>
        <v>2700</v>
      </c>
      <c r="G29" s="229">
        <f>IF(ISERROR('[53]Récolte_N'!$I$8)=TRUE,"",'[53]Récolte_N'!$I$8)</f>
        <v>1800</v>
      </c>
      <c r="H29" s="230">
        <f t="shared" si="5"/>
        <v>1429.1</v>
      </c>
      <c r="I29" s="176">
        <f t="shared" si="3"/>
        <v>0.2595339724302008</v>
      </c>
      <c r="J29" s="177">
        <f t="shared" si="2"/>
        <v>0</v>
      </c>
      <c r="K29" s="183">
        <f t="shared" si="6"/>
        <v>1270.9</v>
      </c>
      <c r="M29" s="165" t="s">
        <v>30</v>
      </c>
      <c r="N29" s="57">
        <f>IF(ISERROR('[18]Récolte_N'!$F$8)=TRUE,"",'[18]Récolte_N'!$F$8)</f>
        <v>500</v>
      </c>
      <c r="O29" s="57">
        <f t="shared" si="9"/>
        <v>54</v>
      </c>
      <c r="P29" s="58">
        <f>IF(ISERROR('[18]Récolte_N'!$H$8)=TRUE,"",'[18]Récolte_N'!$H$8)</f>
        <v>2700</v>
      </c>
      <c r="Q29" s="229">
        <f>'[36]BD'!$AI185</f>
        <v>1429.1</v>
      </c>
    </row>
    <row r="30" spans="2:17" ht="12.75">
      <c r="B30" s="60" t="s">
        <v>22</v>
      </c>
      <c r="C30" s="57">
        <f>IF(ISERROR('[54]Récolte_N'!$F$8)=TRUE,"",'[54]Récolte_N'!$F$8)</f>
        <v>67600</v>
      </c>
      <c r="D30" s="57">
        <f t="shared" si="0"/>
        <v>53.08431952662722</v>
      </c>
      <c r="E30" s="58">
        <f>IF(ISERROR('[54]Récolte_N'!$H$8)=TRUE,"",'[54]Récolte_N'!$H$8)</f>
        <v>358850</v>
      </c>
      <c r="F30" s="181">
        <f t="shared" si="4"/>
        <v>281371</v>
      </c>
      <c r="G30" s="229">
        <f>IF(ISERROR('[54]Récolte_N'!$I$8)=TRUE,"",'[54]Récolte_N'!$I$8)</f>
        <v>350000</v>
      </c>
      <c r="H30" s="230">
        <f t="shared" si="5"/>
        <v>285507.5</v>
      </c>
      <c r="I30" s="176">
        <f t="shared" si="3"/>
        <v>0.22588723588697324</v>
      </c>
      <c r="J30" s="177">
        <f t="shared" si="2"/>
        <v>8850</v>
      </c>
      <c r="K30" s="178">
        <f>P30-H30</f>
        <v>-4136.5</v>
      </c>
      <c r="L30" s="59">
        <f>G33-H33</f>
        <v>314987.7000000002</v>
      </c>
      <c r="M30" s="165" t="s">
        <v>22</v>
      </c>
      <c r="N30" s="57">
        <f>IF(ISERROR('[19]Récolte_N'!$F$8)=TRUE,"",'[19]Récolte_N'!$F$8)</f>
        <v>54250</v>
      </c>
      <c r="O30" s="57">
        <f t="shared" si="9"/>
        <v>51.86562211981567</v>
      </c>
      <c r="P30" s="58">
        <f>IF(ISERROR('[19]Récolte_N'!$H$8)=TRUE,"",'[19]Récolte_N'!$H$8)</f>
        <v>281371</v>
      </c>
      <c r="Q30" s="229">
        <f>'[36]BD'!$AI186</f>
        <v>285507.5</v>
      </c>
    </row>
    <row r="31" spans="2:17" ht="12.75">
      <c r="B31" s="60" t="s">
        <v>23</v>
      </c>
      <c r="C31" s="57">
        <f>IF(ISERROR('[55]Récolte_N'!$F$8)=TRUE,"",'[55]Récolte_N'!$F$8)</f>
        <v>59800</v>
      </c>
      <c r="D31" s="57">
        <f>IF(OR(C31="",C31=0),"",(E31/C31)*10)</f>
        <v>41.47157190635451</v>
      </c>
      <c r="E31" s="58">
        <f>IF(ISERROR('[55]Récolte_N'!$H$8)=TRUE,"",'[55]Récolte_N'!$H$8)</f>
        <v>248000</v>
      </c>
      <c r="F31" s="58">
        <f>P31</f>
        <v>208000</v>
      </c>
      <c r="G31" s="229">
        <f>IF(ISERROR('[55]Récolte_N'!$I$8)=TRUE,"",'[55]Récolte_N'!$I$8)</f>
        <v>222000</v>
      </c>
      <c r="H31" s="229">
        <f>Q31</f>
        <v>186413.4</v>
      </c>
      <c r="I31" s="176">
        <f t="shared" si="3"/>
        <v>0.19090151244492093</v>
      </c>
      <c r="J31" s="177">
        <f t="shared" si="2"/>
        <v>26000</v>
      </c>
      <c r="K31" s="178">
        <f>P31-H31</f>
        <v>21586.600000000006</v>
      </c>
      <c r="M31" s="165" t="s">
        <v>23</v>
      </c>
      <c r="N31" s="57">
        <f>IF(ISERROR('[20]Récolte_N'!$F$8)=TRUE,"",'[20]Récolte_N'!$F$8)</f>
        <v>59500</v>
      </c>
      <c r="O31" s="57">
        <f>IF(OR(N31="",N31=0),"",(P31/N31)*10)</f>
        <v>34.957983193277315</v>
      </c>
      <c r="P31" s="58">
        <f>IF(ISERROR('[20]Récolte_N'!$H$8)=TRUE,"",'[20]Récolte_N'!$H$8)</f>
        <v>208000</v>
      </c>
      <c r="Q31" s="229">
        <f>'[36]BD'!$AI187</f>
        <v>186413.4</v>
      </c>
    </row>
    <row r="32" spans="2:17" ht="12.75">
      <c r="B32" s="40"/>
      <c r="C32" s="61"/>
      <c r="D32" s="61"/>
      <c r="E32" s="17"/>
      <c r="F32" s="184"/>
      <c r="G32" s="185"/>
      <c r="H32" s="125"/>
      <c r="I32" s="186"/>
      <c r="J32" s="187"/>
      <c r="K32" s="188"/>
      <c r="M32" s="165"/>
      <c r="N32" s="189"/>
      <c r="O32" s="189"/>
      <c r="P32" s="189"/>
      <c r="Q32" s="125"/>
    </row>
    <row r="33" spans="2:17" ht="15.75" thickBot="1">
      <c r="B33" s="62" t="s">
        <v>24</v>
      </c>
      <c r="C33" s="63">
        <f>IF(SUM(C12:C31)=0,"",SUM(C12:C31))</f>
        <v>323085</v>
      </c>
      <c r="D33" s="63">
        <f>IF(OR(C33="",C33=0),"",(E33/C33)*10)</f>
        <v>56.637733104291435</v>
      </c>
      <c r="E33" s="63">
        <f>IF(SUM(E12:E31)=0,"",SUM(E12:E31))</f>
        <v>1829880.2</v>
      </c>
      <c r="F33" s="190">
        <f>IF(SUM(F12:F31)=0,"",SUM(F12:F31))</f>
        <v>1495393.2</v>
      </c>
      <c r="G33" s="191">
        <f>IF(SUM(G12:G31)=0,"",SUM(G12:G31))</f>
        <v>1733950</v>
      </c>
      <c r="H33" s="192">
        <f>IF(SUM(H12:H31)=0,"",SUM(H12:H31))</f>
        <v>1418962.2999999998</v>
      </c>
      <c r="I33" s="193">
        <f>IF(OR(G33=0,G33=""),"",(G33/H33)-1)</f>
        <v>0.22198454462109396</v>
      </c>
      <c r="J33" s="195">
        <f>SUM(J12:J31)</f>
        <v>95930.2</v>
      </c>
      <c r="K33" s="195">
        <f>SUM(K12:K31)</f>
        <v>76430.9</v>
      </c>
      <c r="M33" s="196" t="s">
        <v>24</v>
      </c>
      <c r="N33" s="197">
        <f>IF(SUM(N12:N31)=0,"",SUM(N12:N31))</f>
        <v>287801</v>
      </c>
      <c r="O33" s="197">
        <f>IF(OR(N33="",N33=0),"",(P33/N33)*10)</f>
        <v>51.959277417382154</v>
      </c>
      <c r="P33" s="194">
        <f>IF(SUM(P12:P31)=0,"",SUM(P12:P31))</f>
        <v>1495393.2</v>
      </c>
      <c r="Q33" s="192">
        <f>IF(SUM(Q12:Q31)=0,"",SUM(Q12:Q31))</f>
        <v>1418962.2999999998</v>
      </c>
    </row>
    <row r="34" spans="2:10" ht="12.75" thickTop="1">
      <c r="B34" s="64"/>
      <c r="C34" s="65"/>
      <c r="D34" s="65"/>
      <c r="E34" s="65"/>
      <c r="F34" s="65"/>
      <c r="G34" s="65"/>
      <c r="H34" s="199"/>
      <c r="I34" s="200"/>
      <c r="J34" s="201"/>
    </row>
    <row r="35" spans="2:10" ht="12">
      <c r="B35" s="67" t="s">
        <v>44</v>
      </c>
      <c r="C35" s="68">
        <f>N33</f>
        <v>287801</v>
      </c>
      <c r="D35" s="68">
        <f>(E35/C35)*10</f>
        <v>51.959277417382154</v>
      </c>
      <c r="E35" s="68">
        <f>P33</f>
        <v>1495393.2</v>
      </c>
      <c r="G35" s="68">
        <f>Q33</f>
        <v>1418962.2999999998</v>
      </c>
      <c r="H35" s="199"/>
      <c r="I35" s="200">
        <f>392000/C30*10</f>
        <v>57.98816568047337</v>
      </c>
      <c r="J35" s="201"/>
    </row>
    <row r="36" spans="2:10" ht="12">
      <c r="B36" s="67" t="s">
        <v>45</v>
      </c>
      <c r="C36" s="69"/>
      <c r="D36" s="70"/>
      <c r="E36" s="69"/>
      <c r="G36" s="69"/>
      <c r="H36" s="199"/>
      <c r="I36" s="200"/>
      <c r="J36" s="201"/>
    </row>
    <row r="37" spans="2:10" ht="12">
      <c r="B37" s="67" t="s">
        <v>25</v>
      </c>
      <c r="C37" s="71">
        <f>IF(OR(C33="",C33=0),"",(C33/C35)-1)</f>
        <v>0.12259860111674392</v>
      </c>
      <c r="D37" s="71">
        <f>IF(OR(D33="",D33=0),"",(D33/D35)-1)</f>
        <v>0.09004081502765815</v>
      </c>
      <c r="E37" s="71">
        <f>IF(OR(E33="",E33=0),"",(E33/E35)-1)</f>
        <v>0.22367829411020468</v>
      </c>
      <c r="G37" s="71">
        <f>IF(OR(G33="",G33=0),"",(G33/G35)-1)</f>
        <v>0.22198454462109396</v>
      </c>
      <c r="H37" s="199"/>
      <c r="I37" s="200"/>
      <c r="J37" s="201"/>
    </row>
    <row r="38" ht="11.25" thickBot="1">
      <c r="L38" s="235"/>
    </row>
    <row r="39" spans="2:12" ht="12.75">
      <c r="B39" s="202" t="s">
        <v>0</v>
      </c>
      <c r="C39" s="203" t="s">
        <v>50</v>
      </c>
      <c r="D39" s="204" t="s">
        <v>50</v>
      </c>
      <c r="E39" s="205" t="s">
        <v>50</v>
      </c>
      <c r="F39" s="205" t="s">
        <v>50</v>
      </c>
      <c r="G39" s="206" t="s">
        <v>85</v>
      </c>
      <c r="H39" s="207" t="s">
        <v>86</v>
      </c>
      <c r="L39" s="235"/>
    </row>
    <row r="40" spans="2:8" ht="12">
      <c r="B40" s="40"/>
      <c r="C40" s="208" t="s">
        <v>87</v>
      </c>
      <c r="D40" s="209" t="s">
        <v>87</v>
      </c>
      <c r="E40" s="210" t="s">
        <v>87</v>
      </c>
      <c r="F40" s="210" t="s">
        <v>87</v>
      </c>
      <c r="G40" s="211" t="s">
        <v>88</v>
      </c>
      <c r="H40" s="212" t="s">
        <v>89</v>
      </c>
    </row>
    <row r="41" spans="2:8" ht="12.75">
      <c r="B41" s="40"/>
      <c r="C41" s="213" t="s">
        <v>90</v>
      </c>
      <c r="D41" s="214" t="s">
        <v>91</v>
      </c>
      <c r="E41" s="215" t="s">
        <v>90</v>
      </c>
      <c r="F41" s="215" t="s">
        <v>91</v>
      </c>
      <c r="G41" s="211" t="s">
        <v>92</v>
      </c>
      <c r="H41" s="212" t="s">
        <v>79</v>
      </c>
    </row>
    <row r="42" spans="2:8" ht="12">
      <c r="B42" s="40"/>
      <c r="C42" s="216" t="s">
        <v>93</v>
      </c>
      <c r="D42" s="217" t="s">
        <v>93</v>
      </c>
      <c r="E42" s="218" t="s">
        <v>59</v>
      </c>
      <c r="F42" s="218" t="s">
        <v>59</v>
      </c>
      <c r="G42" s="219" t="s">
        <v>87</v>
      </c>
      <c r="H42" s="220"/>
    </row>
    <row r="43" spans="2:8" ht="12">
      <c r="B43" s="40" t="s">
        <v>8</v>
      </c>
      <c r="C43" s="145">
        <f>'[56]BD'!$AI168</f>
        <v>6580.8</v>
      </c>
      <c r="D43" s="120">
        <f>'[36]BD'!$X168</f>
        <v>1020.6</v>
      </c>
      <c r="E43" s="221">
        <f>IF(OR(G12="",G12=0),"",C43/G12)</f>
        <v>0.9401142857142858</v>
      </c>
      <c r="F43" s="135">
        <f>IF(OR(H12="",H12=0),"",D43/H12)</f>
        <v>0.3224033358605004</v>
      </c>
      <c r="G43" s="222">
        <f aca="true" t="shared" si="10" ref="G43:G62">IF(OR(E43="",E43=0),"",(E43-F43)*100)</f>
        <v>61.77109498537854</v>
      </c>
      <c r="H43" s="199">
        <f>IF(E12="","",(G12/E12))</f>
        <v>0.6896551724137931</v>
      </c>
    </row>
    <row r="44" spans="2:8" ht="12">
      <c r="B44" s="40" t="s">
        <v>31</v>
      </c>
      <c r="C44" s="120">
        <f>'[56]BD'!$AI169</f>
        <v>193.3</v>
      </c>
      <c r="D44" s="120">
        <f>'[36]BD'!$X169</f>
        <v>791.9</v>
      </c>
      <c r="E44" s="135">
        <f>IF(OR(G13="",G13=0),"",C44/G13)</f>
      </c>
      <c r="F44" s="135">
        <f>IF(OR(H13="",H13=0),"",D44/H13)</f>
        <v>0.8403013582342954</v>
      </c>
      <c r="G44" s="222">
        <f t="shared" si="10"/>
      </c>
      <c r="H44" s="199" t="e">
        <f>IF(E13="","",(G13/E13))</f>
        <v>#DIV/0!</v>
      </c>
    </row>
    <row r="45" spans="2:8" ht="12">
      <c r="B45" s="40" t="s">
        <v>9</v>
      </c>
      <c r="C45" s="120">
        <f>'[56]BD'!$AI170</f>
        <v>755.2</v>
      </c>
      <c r="D45" s="120">
        <f>'[36]BD'!$X170</f>
        <v>310.5</v>
      </c>
      <c r="E45" s="135">
        <f aca="true" t="shared" si="11" ref="E45:F62">IF(OR(G14="",G14=0),"",C45/G14)</f>
        <v>0.8884705882352941</v>
      </c>
      <c r="F45" s="135">
        <f t="shared" si="11"/>
        <v>0.34488503832055983</v>
      </c>
      <c r="G45" s="222">
        <f t="shared" si="10"/>
        <v>54.358554991473426</v>
      </c>
      <c r="H45" s="199">
        <f>IF(E14="","",(G14/E14))</f>
        <v>0.1539855072463768</v>
      </c>
    </row>
    <row r="46" spans="2:8" ht="12">
      <c r="B46" s="40" t="s">
        <v>28</v>
      </c>
      <c r="C46" s="120">
        <f>'[56]BD'!$AI171</f>
        <v>0</v>
      </c>
      <c r="D46" s="120">
        <f>'[36]BD'!$X171</f>
        <v>0</v>
      </c>
      <c r="E46" s="135">
        <f t="shared" si="11"/>
      </c>
      <c r="F46" s="135">
        <f t="shared" si="11"/>
        <v>0</v>
      </c>
      <c r="G46" s="222">
        <f t="shared" si="10"/>
      </c>
      <c r="H46" s="199" t="e">
        <f>IF(E15="","",(G15/E15))</f>
        <v>#DIV/0!</v>
      </c>
    </row>
    <row r="47" spans="2:8" ht="12">
      <c r="B47" s="40" t="s">
        <v>10</v>
      </c>
      <c r="C47" s="120">
        <f>'[56]BD'!$AI172</f>
        <v>0</v>
      </c>
      <c r="D47" s="120">
        <f>'[36]BD'!$X172</f>
        <v>3.9</v>
      </c>
      <c r="E47" s="135">
        <f t="shared" si="11"/>
      </c>
      <c r="F47" s="135">
        <f t="shared" si="11"/>
        <v>0.00111853615166203</v>
      </c>
      <c r="G47" s="222">
        <f t="shared" si="10"/>
      </c>
      <c r="H47" s="199" t="e">
        <f aca="true" t="shared" si="12" ref="H47:H62">IF(E16="","",(G16/E16))</f>
        <v>#DIV/0!</v>
      </c>
    </row>
    <row r="48" spans="2:8" ht="12">
      <c r="B48" s="40" t="s">
        <v>11</v>
      </c>
      <c r="C48" s="120">
        <f>'[56]BD'!$AI173</f>
        <v>44</v>
      </c>
      <c r="D48" s="120">
        <f>'[36]BD'!$X173</f>
        <v>0</v>
      </c>
      <c r="E48" s="135">
        <f t="shared" si="11"/>
        <v>0.22</v>
      </c>
      <c r="F48" s="135">
        <f t="shared" si="11"/>
        <v>0</v>
      </c>
      <c r="G48" s="222">
        <f t="shared" si="10"/>
        <v>22</v>
      </c>
      <c r="H48" s="199">
        <f t="shared" si="12"/>
        <v>0.6666666666666666</v>
      </c>
    </row>
    <row r="49" spans="2:8" ht="12">
      <c r="B49" s="40" t="s">
        <v>12</v>
      </c>
      <c r="C49" s="120">
        <f>'[56]BD'!$AI174</f>
        <v>32610.5</v>
      </c>
      <c r="D49" s="120">
        <f>'[36]BD'!$X174</f>
        <v>24468.2</v>
      </c>
      <c r="E49" s="135">
        <f t="shared" si="11"/>
        <v>0.8813648648648649</v>
      </c>
      <c r="F49" s="135">
        <f t="shared" si="11"/>
        <v>0.8802967397483037</v>
      </c>
      <c r="G49" s="222">
        <f t="shared" si="10"/>
        <v>0.10681251165611805</v>
      </c>
      <c r="H49" s="199">
        <f t="shared" si="12"/>
        <v>0.751269035532995</v>
      </c>
    </row>
    <row r="50" spans="2:8" ht="12">
      <c r="B50" s="40" t="s">
        <v>14</v>
      </c>
      <c r="C50" s="120">
        <f>'[56]BD'!$AI175</f>
        <v>122415.2</v>
      </c>
      <c r="D50" s="120">
        <f>'[36]BD'!$X175</f>
        <v>120822.8</v>
      </c>
      <c r="E50" s="135">
        <f t="shared" si="11"/>
        <v>0.9067792592592593</v>
      </c>
      <c r="F50" s="135">
        <f t="shared" si="11"/>
        <v>0.9377375916799255</v>
      </c>
      <c r="G50" s="222">
        <f t="shared" si="10"/>
        <v>-3.0958332420666257</v>
      </c>
      <c r="H50" s="199">
        <f t="shared" si="12"/>
        <v>0.9691313711414213</v>
      </c>
    </row>
    <row r="51" spans="2:8" ht="12">
      <c r="B51" s="40" t="s">
        <v>27</v>
      </c>
      <c r="C51" s="120">
        <f>'[56]BD'!$AI176</f>
        <v>204.5</v>
      </c>
      <c r="D51" s="120">
        <f>'[36]BD'!$X176</f>
        <v>173.3</v>
      </c>
      <c r="E51" s="135">
        <f t="shared" si="11"/>
        <v>0.22722222222222221</v>
      </c>
      <c r="F51" s="135">
        <f t="shared" si="11"/>
        <v>0.08353417526270125</v>
      </c>
      <c r="G51" s="222">
        <f t="shared" si="10"/>
        <v>14.368804695952097</v>
      </c>
      <c r="H51" s="199">
        <f t="shared" si="12"/>
        <v>0.225</v>
      </c>
    </row>
    <row r="52" spans="2:8" ht="12">
      <c r="B52" s="40" t="s">
        <v>15</v>
      </c>
      <c r="C52" s="120">
        <f>'[56]BD'!$AI177</f>
        <v>0</v>
      </c>
      <c r="D52" s="120">
        <f>'[36]BD'!$X177</f>
        <v>0</v>
      </c>
      <c r="E52" s="135">
        <f t="shared" si="11"/>
      </c>
      <c r="F52" s="135">
        <f t="shared" si="11"/>
        <v>0</v>
      </c>
      <c r="G52" s="222">
        <f t="shared" si="10"/>
      </c>
      <c r="H52" s="199" t="e">
        <f t="shared" si="12"/>
        <v>#DIV/0!</v>
      </c>
    </row>
    <row r="53" spans="2:8" ht="12">
      <c r="B53" s="40" t="s">
        <v>29</v>
      </c>
      <c r="C53" s="120">
        <f>'[56]BD'!$AI178</f>
        <v>12.7</v>
      </c>
      <c r="D53" s="120">
        <f>'[36]BD'!$X178</f>
        <v>0</v>
      </c>
      <c r="E53" s="135">
        <f t="shared" si="11"/>
      </c>
      <c r="F53" s="135">
        <f t="shared" si="11"/>
      </c>
      <c r="G53" s="222">
        <f t="shared" si="10"/>
      </c>
      <c r="H53" s="199" t="e">
        <f t="shared" si="12"/>
        <v>#DIV/0!</v>
      </c>
    </row>
    <row r="54" spans="2:8" ht="12">
      <c r="B54" s="40" t="s">
        <v>16</v>
      </c>
      <c r="C54" s="120">
        <f>'[56]BD'!$AI179</f>
        <v>130.7</v>
      </c>
      <c r="D54" s="120">
        <f>'[36]BD'!$X179</f>
        <v>458</v>
      </c>
      <c r="E54" s="135">
        <f t="shared" si="11"/>
      </c>
      <c r="F54" s="135">
        <f t="shared" si="11"/>
        <v>0.9613769941225861</v>
      </c>
      <c r="G54" s="222">
        <f t="shared" si="10"/>
      </c>
      <c r="H54" s="199" t="e">
        <f t="shared" si="12"/>
        <v>#DIV/0!</v>
      </c>
    </row>
    <row r="55" spans="2:8" ht="12">
      <c r="B55" s="40" t="s">
        <v>17</v>
      </c>
      <c r="C55" s="120">
        <f>'[56]BD'!$AI180</f>
        <v>114684.1</v>
      </c>
      <c r="D55" s="120">
        <f>'[36]BD'!$X180</f>
        <v>101747</v>
      </c>
      <c r="E55" s="135">
        <f t="shared" si="11"/>
        <v>0.5911551546391753</v>
      </c>
      <c r="F55" s="135">
        <f t="shared" si="11"/>
        <v>0.6446235857460179</v>
      </c>
      <c r="G55" s="222">
        <f t="shared" si="10"/>
        <v>-5.346843110684252</v>
      </c>
      <c r="H55" s="199">
        <f t="shared" si="12"/>
        <v>0.9504213207916912</v>
      </c>
    </row>
    <row r="56" spans="2:8" ht="12">
      <c r="B56" s="40" t="s">
        <v>18</v>
      </c>
      <c r="C56" s="120">
        <f>'[56]BD'!$AI181</f>
        <v>178889.9</v>
      </c>
      <c r="D56" s="120">
        <f>'[36]BD'!$X181</f>
        <v>120893.1</v>
      </c>
      <c r="E56" s="135">
        <f t="shared" si="11"/>
        <v>0.33752811320754716</v>
      </c>
      <c r="F56" s="135">
        <f t="shared" si="11"/>
        <v>0.2705143355048065</v>
      </c>
      <c r="G56" s="222">
        <f t="shared" si="10"/>
        <v>6.701377770274064</v>
      </c>
      <c r="H56" s="199">
        <f t="shared" si="12"/>
        <v>0.9962406015037594</v>
      </c>
    </row>
    <row r="57" spans="2:8" ht="12">
      <c r="B57" s="40" t="s">
        <v>19</v>
      </c>
      <c r="C57" s="120">
        <f>'[56]BD'!$AI182</f>
        <v>5130.5</v>
      </c>
      <c r="D57" s="120">
        <f>'[36]BD'!$X182</f>
        <v>3027.1</v>
      </c>
      <c r="E57" s="135">
        <f t="shared" si="11"/>
        <v>0.3017941176470588</v>
      </c>
      <c r="F57" s="135">
        <f t="shared" si="11"/>
        <v>0.22242224295906593</v>
      </c>
      <c r="G57" s="222">
        <f t="shared" si="10"/>
        <v>7.937187468799289</v>
      </c>
      <c r="H57" s="199">
        <f t="shared" si="12"/>
        <v>0.8508508508508509</v>
      </c>
    </row>
    <row r="58" spans="2:8" ht="12">
      <c r="B58" s="40" t="s">
        <v>20</v>
      </c>
      <c r="C58" s="120">
        <f>'[56]BD'!$AI183</f>
        <v>165646.9</v>
      </c>
      <c r="D58" s="120">
        <f>'[36]BD'!$X183</f>
        <v>114034.3</v>
      </c>
      <c r="E58" s="135">
        <f t="shared" si="11"/>
        <v>0.6959953781512604</v>
      </c>
      <c r="F58" s="135">
        <f t="shared" si="11"/>
        <v>0.718811242104122</v>
      </c>
      <c r="G58" s="222">
        <f t="shared" si="10"/>
        <v>-2.2815863952861504</v>
      </c>
      <c r="H58" s="199">
        <f t="shared" si="12"/>
        <v>0.9431345353675451</v>
      </c>
    </row>
    <row r="59" spans="2:8" ht="12">
      <c r="B59" s="40" t="s">
        <v>21</v>
      </c>
      <c r="C59" s="120">
        <f>'[56]BD'!$AI184</f>
        <v>186.3</v>
      </c>
      <c r="D59" s="120">
        <f>'[36]BD'!$X184</f>
        <v>0</v>
      </c>
      <c r="E59" s="135">
        <f t="shared" si="11"/>
        <v>0.9315000000000001</v>
      </c>
      <c r="F59" s="135">
        <f t="shared" si="11"/>
        <v>0</v>
      </c>
      <c r="G59" s="222">
        <f t="shared" si="10"/>
        <v>93.15</v>
      </c>
      <c r="H59" s="199">
        <f>IF(E28="","",(G28/E28))</f>
        <v>0.04694615276278109</v>
      </c>
    </row>
    <row r="60" spans="2:8" ht="12">
      <c r="B60" s="40" t="s">
        <v>30</v>
      </c>
      <c r="C60" s="120">
        <f>'[56]BD'!$AI185</f>
        <v>209.9</v>
      </c>
      <c r="D60" s="120">
        <f>'[36]BD'!$X185</f>
        <v>591</v>
      </c>
      <c r="E60" s="135">
        <f t="shared" si="11"/>
        <v>0.11661111111111111</v>
      </c>
      <c r="F60" s="135">
        <f t="shared" si="11"/>
        <v>0.41354698761458264</v>
      </c>
      <c r="G60" s="222">
        <f t="shared" si="10"/>
        <v>-29.693587650347155</v>
      </c>
      <c r="H60" s="199">
        <f>IF(E29="","",(G29/E29))</f>
        <v>1</v>
      </c>
    </row>
    <row r="61" spans="2:8" ht="12">
      <c r="B61" s="40" t="s">
        <v>22</v>
      </c>
      <c r="C61" s="120">
        <f>'[56]BD'!$AI186</f>
        <v>153593.9</v>
      </c>
      <c r="D61" s="120">
        <f>'[36]BD'!$X186</f>
        <v>114266.3</v>
      </c>
      <c r="E61" s="135">
        <f t="shared" si="11"/>
        <v>0.4388397142857143</v>
      </c>
      <c r="F61" s="135">
        <f t="shared" si="11"/>
        <v>0.4002217104629476</v>
      </c>
      <c r="G61" s="222">
        <f t="shared" si="10"/>
        <v>3.86180038227667</v>
      </c>
      <c r="H61" s="199">
        <f t="shared" si="12"/>
        <v>0.9753378849101296</v>
      </c>
    </row>
    <row r="62" spans="2:8" ht="12">
      <c r="B62" s="40" t="s">
        <v>23</v>
      </c>
      <c r="C62" s="120">
        <f>'[56]BD'!$AI187</f>
        <v>135014.1</v>
      </c>
      <c r="D62" s="120">
        <f>'[36]BD'!$X187</f>
        <v>132539.6</v>
      </c>
      <c r="E62" s="135">
        <f t="shared" si="11"/>
        <v>0.6081716216216216</v>
      </c>
      <c r="F62" s="135">
        <f t="shared" si="11"/>
        <v>0.7109982436884903</v>
      </c>
      <c r="G62" s="222">
        <f t="shared" si="10"/>
        <v>-10.282662206686865</v>
      </c>
      <c r="H62" s="199">
        <f t="shared" si="12"/>
        <v>0.8951612903225806</v>
      </c>
    </row>
    <row r="64" ht="10.5">
      <c r="E64" s="236"/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B1">
      <selection activeCell="D65" sqref="D65"/>
    </sheetView>
  </sheetViews>
  <sheetFormatPr defaultColWidth="12" defaultRowHeight="11.25"/>
  <cols>
    <col min="1" max="1" width="5.66015625" style="6" customWidth="1"/>
    <col min="2" max="2" width="33.66015625" style="6" customWidth="1"/>
    <col min="3" max="3" width="14.66015625" style="22" customWidth="1"/>
    <col min="4" max="4" width="16.66015625" style="23" customWidth="1"/>
    <col min="5" max="5" width="16.66015625" style="22" customWidth="1"/>
    <col min="6" max="6" width="14.16015625" style="22" customWidth="1"/>
    <col min="7" max="7" width="14.66015625" style="22" customWidth="1"/>
    <col min="8" max="8" width="14.66015625" style="26" customWidth="1"/>
    <col min="9" max="9" width="16.5" style="24" customWidth="1"/>
    <col min="10" max="10" width="14.66015625" style="6" customWidth="1"/>
    <col min="11" max="11" width="13.66015625" style="6" customWidth="1"/>
    <col min="12" max="12" width="22" style="6" customWidth="1"/>
    <col min="13" max="13" width="20.16015625" style="6" bestFit="1" customWidth="1"/>
    <col min="14" max="15" width="10.66015625" style="6" customWidth="1"/>
    <col min="16" max="16" width="11.5" style="6" customWidth="1"/>
    <col min="17" max="16384" width="11.5" style="6" customWidth="1"/>
  </cols>
  <sheetData>
    <row r="1" spans="1:2" ht="12">
      <c r="A1" s="6">
        <v>10285</v>
      </c>
      <c r="B1" s="25" t="s">
        <v>64</v>
      </c>
    </row>
    <row r="2" spans="1:5" ht="10.5">
      <c r="A2" s="6">
        <v>18512</v>
      </c>
      <c r="B2" s="27"/>
      <c r="E2" s="28"/>
    </row>
    <row r="3" ht="15" customHeight="1" hidden="1">
      <c r="A3" s="6">
        <v>31465</v>
      </c>
    </row>
    <row r="4" spans="1:5" s="12" customFormat="1" ht="15" customHeight="1" thickBot="1">
      <c r="A4" s="12">
        <v>6356</v>
      </c>
      <c r="B4" s="29"/>
      <c r="D4" s="28"/>
      <c r="E4" s="30"/>
    </row>
    <row r="5" spans="1:10" ht="30">
      <c r="A5" s="6">
        <v>13608</v>
      </c>
      <c r="B5" s="31" t="s">
        <v>102</v>
      </c>
      <c r="C5" s="31"/>
      <c r="D5" s="32"/>
      <c r="E5" s="33"/>
      <c r="F5" s="33"/>
      <c r="G5" s="33"/>
      <c r="H5" s="33"/>
      <c r="I5" s="34"/>
      <c r="J5" s="35"/>
    </row>
    <row r="6" spans="1:8" ht="15" customHeight="1">
      <c r="A6" s="6">
        <v>7877</v>
      </c>
      <c r="B6" s="36"/>
      <c r="C6" s="7"/>
      <c r="D6" s="7"/>
      <c r="E6" s="7"/>
      <c r="F6" s="7"/>
      <c r="G6" s="7"/>
      <c r="H6" s="7"/>
    </row>
    <row r="7" spans="1:6" ht="11.25" thickBot="1">
      <c r="A7" s="6">
        <v>1679</v>
      </c>
      <c r="F7" s="228"/>
    </row>
    <row r="8" spans="1:17" ht="16.5" thickTop="1">
      <c r="A8" s="6">
        <v>16914</v>
      </c>
      <c r="B8" s="37" t="s">
        <v>0</v>
      </c>
      <c r="C8" s="84" t="s">
        <v>1</v>
      </c>
      <c r="D8" s="85"/>
      <c r="E8" s="85"/>
      <c r="F8" s="86"/>
      <c r="G8" s="155" t="s">
        <v>49</v>
      </c>
      <c r="H8" s="155" t="s">
        <v>47</v>
      </c>
      <c r="I8" s="156"/>
      <c r="J8" s="157" t="s">
        <v>66</v>
      </c>
      <c r="K8" s="157"/>
      <c r="M8" s="158" t="s">
        <v>0</v>
      </c>
      <c r="N8" s="38"/>
      <c r="O8" s="39" t="s">
        <v>1</v>
      </c>
      <c r="P8" s="159"/>
      <c r="Q8" s="155" t="s">
        <v>47</v>
      </c>
    </row>
    <row r="9" spans="1:17" ht="12.75">
      <c r="A9" s="6">
        <v>7818</v>
      </c>
      <c r="B9" s="40"/>
      <c r="C9" s="41" t="s">
        <v>49</v>
      </c>
      <c r="D9" s="42" t="s">
        <v>49</v>
      </c>
      <c r="E9" s="42" t="s">
        <v>49</v>
      </c>
      <c r="F9" s="160" t="s">
        <v>46</v>
      </c>
      <c r="G9" s="161" t="s">
        <v>50</v>
      </c>
      <c r="H9" s="161" t="s">
        <v>50</v>
      </c>
      <c r="I9" s="162" t="s">
        <v>73</v>
      </c>
      <c r="J9" s="163"/>
      <c r="K9" s="164"/>
      <c r="M9" s="165" t="s">
        <v>76</v>
      </c>
      <c r="N9" s="43"/>
      <c r="O9" s="44"/>
      <c r="P9" s="166"/>
      <c r="Q9" s="161" t="s">
        <v>50</v>
      </c>
    </row>
    <row r="10" spans="1:17" ht="12" customHeight="1">
      <c r="A10" s="6">
        <v>30702</v>
      </c>
      <c r="B10" s="40"/>
      <c r="C10" s="45" t="s">
        <v>2</v>
      </c>
      <c r="D10" s="46" t="s">
        <v>3</v>
      </c>
      <c r="E10" s="47" t="s">
        <v>4</v>
      </c>
      <c r="F10" s="167" t="s">
        <v>4</v>
      </c>
      <c r="G10" s="166" t="s">
        <v>78</v>
      </c>
      <c r="H10" s="166" t="s">
        <v>78</v>
      </c>
      <c r="I10" s="168" t="s">
        <v>79</v>
      </c>
      <c r="J10" s="169" t="s">
        <v>49</v>
      </c>
      <c r="K10" s="169" t="s">
        <v>47</v>
      </c>
      <c r="L10" s="48"/>
      <c r="M10" s="165" t="s">
        <v>80</v>
      </c>
      <c r="N10" s="49" t="s">
        <v>2</v>
      </c>
      <c r="O10" s="50" t="s">
        <v>3</v>
      </c>
      <c r="P10" s="49" t="s">
        <v>4</v>
      </c>
      <c r="Q10" s="166" t="s">
        <v>78</v>
      </c>
    </row>
    <row r="11" spans="1:17" ht="12">
      <c r="A11" s="6">
        <v>31458</v>
      </c>
      <c r="B11" s="51"/>
      <c r="C11" s="52" t="s">
        <v>5</v>
      </c>
      <c r="D11" s="53" t="s">
        <v>6</v>
      </c>
      <c r="E11" s="54" t="s">
        <v>7</v>
      </c>
      <c r="F11" s="170" t="s">
        <v>7</v>
      </c>
      <c r="G11" s="55" t="s">
        <v>55</v>
      </c>
      <c r="H11" s="55" t="s">
        <v>84</v>
      </c>
      <c r="I11" s="171"/>
      <c r="J11" s="172"/>
      <c r="K11" s="173"/>
      <c r="M11" s="174"/>
      <c r="N11" s="55" t="s">
        <v>5</v>
      </c>
      <c r="O11" s="53" t="s">
        <v>6</v>
      </c>
      <c r="P11" s="55" t="s">
        <v>7</v>
      </c>
      <c r="Q11" s="55" t="s">
        <v>84</v>
      </c>
    </row>
    <row r="12" spans="1:17" ht="13.5" customHeight="1">
      <c r="A12" s="6">
        <v>60665</v>
      </c>
      <c r="B12" s="56" t="s">
        <v>8</v>
      </c>
      <c r="C12" s="57">
        <f>IF(ISERROR('[35]Récolte_N'!$F$14)=TRUE,"",'[35]Récolte_N'!$F$14)</f>
        <v>2050</v>
      </c>
      <c r="D12" s="57">
        <f aca="true" t="shared" si="0" ref="D12:D31">IF(OR(C12="",C12=0),"",(E12/C12)*10)</f>
        <v>45.609756097560975</v>
      </c>
      <c r="E12" s="58">
        <f>IF(ISERROR('[35]Récolte_N'!$H$14)=TRUE,"",'[35]Récolte_N'!$H$14)</f>
        <v>9350</v>
      </c>
      <c r="F12" s="58">
        <f>P12</f>
        <v>9050</v>
      </c>
      <c r="G12" s="229">
        <f>IF(ISERROR('[35]Récolte_N'!$I$14)=TRUE,"",'[35]Récolte_N'!$I$14)</f>
        <v>3125</v>
      </c>
      <c r="H12" s="229">
        <f>Q12</f>
        <v>2217.1</v>
      </c>
      <c r="I12" s="176">
        <f>IF(OR(H12=0,H12=""),"",(G12/H12)-1)</f>
        <v>0.4094988949528664</v>
      </c>
      <c r="J12" s="177">
        <f>E12-G12</f>
        <v>6225</v>
      </c>
      <c r="K12" s="178">
        <f>P12-H12</f>
        <v>6832.9</v>
      </c>
      <c r="L12" s="59"/>
      <c r="M12" s="179" t="s">
        <v>8</v>
      </c>
      <c r="N12" s="57">
        <f>IF(ISERROR('[1]Récolte_N'!$F$14)=TRUE,"",'[1]Récolte_N'!$F$14)</f>
        <v>2045</v>
      </c>
      <c r="O12" s="57">
        <f aca="true" t="shared" si="1" ref="O12:O28">IF(OR(N12="",N12=0),"",(P12/N12)*10)</f>
        <v>44.25427872860635</v>
      </c>
      <c r="P12" s="58">
        <f>IF(ISERROR('[1]Récolte_N'!$H$14)=TRUE,"",'[1]Récolte_N'!$H$14)</f>
        <v>9050</v>
      </c>
      <c r="Q12" s="229">
        <f>'[36]AV'!$AI168</f>
        <v>2217.1</v>
      </c>
    </row>
    <row r="13" spans="1:17" ht="13.5" customHeight="1">
      <c r="A13" s="6">
        <v>7280</v>
      </c>
      <c r="B13" s="60" t="s">
        <v>31</v>
      </c>
      <c r="C13" s="57">
        <f>IF(ISERROR('[37]Récolte_N'!$F$14)=TRUE,"",'[37]Récolte_N'!$F$14)</f>
        <v>5450</v>
      </c>
      <c r="D13" s="57">
        <f t="shared" si="0"/>
        <v>35.664220183486236</v>
      </c>
      <c r="E13" s="58">
        <f>IF(ISERROR('[37]Récolte_N'!$H$14)=TRUE,"",'[37]Récolte_N'!$H$14)</f>
        <v>19437</v>
      </c>
      <c r="F13" s="58">
        <f>P13</f>
        <v>21176</v>
      </c>
      <c r="G13" s="229">
        <f>IF(ISERROR('[37]Récolte_N'!$I$14)=TRUE,"",'[37]Récolte_N'!$I$14)</f>
        <v>6000</v>
      </c>
      <c r="H13" s="229">
        <f>Q13</f>
        <v>6905.5</v>
      </c>
      <c r="I13" s="176">
        <f>IF(OR(H13=0,H13=""),"",(G13/H13)-1)</f>
        <v>-0.1311273622474839</v>
      </c>
      <c r="J13" s="177">
        <f aca="true" t="shared" si="2" ref="J13:J31">E13-G13</f>
        <v>13437</v>
      </c>
      <c r="K13" s="178">
        <f>P13-H13</f>
        <v>14270.5</v>
      </c>
      <c r="L13" s="59"/>
      <c r="M13" s="180" t="s">
        <v>31</v>
      </c>
      <c r="N13" s="57">
        <f>IF(ISERROR('[2]Récolte_N'!$F$14)=TRUE,"",'[2]Récolte_N'!$F$14)</f>
        <v>5650</v>
      </c>
      <c r="O13" s="57">
        <f t="shared" si="1"/>
        <v>37.47964601769911</v>
      </c>
      <c r="P13" s="58">
        <f>IF(ISERROR('[2]Récolte_N'!$H$14)=TRUE,"",'[2]Récolte_N'!$H$14)</f>
        <v>21176</v>
      </c>
      <c r="Q13" s="229">
        <f>'[36]AV'!$AI169</f>
        <v>6905.5</v>
      </c>
    </row>
    <row r="14" spans="1:17" ht="13.5" customHeight="1">
      <c r="A14" s="6">
        <v>17376</v>
      </c>
      <c r="B14" s="60" t="s">
        <v>9</v>
      </c>
      <c r="C14" s="57">
        <f>IF(ISERROR('[38]Récolte_N'!$F$14)=TRUE,"",'[38]Récolte_N'!$F$14)</f>
        <v>13300</v>
      </c>
      <c r="D14" s="57">
        <f t="shared" si="0"/>
        <v>43.045112781954884</v>
      </c>
      <c r="E14" s="58">
        <f>IF(ISERROR('[38]Récolte_N'!$H$14)=TRUE,"",'[38]Récolte_N'!$H$14)</f>
        <v>57250</v>
      </c>
      <c r="F14" s="181">
        <f>P14</f>
        <v>49220</v>
      </c>
      <c r="G14" s="229">
        <f>IF(ISERROR('[38]Récolte_N'!$I$14)=TRUE,"",'[38]Récolte_N'!$I$14)</f>
        <v>30000</v>
      </c>
      <c r="H14" s="230">
        <f>Q14</f>
        <v>26330.9</v>
      </c>
      <c r="I14" s="176">
        <f aca="true" t="shared" si="3" ref="I14:I31">IF(OR(H14=0,H14=""),"",(G14/H14)-1)</f>
        <v>0.13934578764873207</v>
      </c>
      <c r="J14" s="177">
        <f t="shared" si="2"/>
        <v>27250</v>
      </c>
      <c r="K14" s="183">
        <f>P14-H14</f>
        <v>22889.1</v>
      </c>
      <c r="L14" s="59"/>
      <c r="M14" s="165" t="s">
        <v>9</v>
      </c>
      <c r="N14" s="57">
        <f>IF(ISERROR('[3]Récolte_N'!$F$14)=TRUE,"",'[3]Récolte_N'!$F$14)</f>
        <v>13300</v>
      </c>
      <c r="O14" s="57">
        <f t="shared" si="1"/>
        <v>37.00751879699248</v>
      </c>
      <c r="P14" s="58">
        <f>IF(ISERROR('[3]Récolte_N'!$H$14)=TRUE,"",'[3]Récolte_N'!$H$14)</f>
        <v>49220</v>
      </c>
      <c r="Q14" s="229">
        <f>'[36]AV'!$AI170</f>
        <v>26330.9</v>
      </c>
    </row>
    <row r="15" spans="1:17" ht="13.5" customHeight="1">
      <c r="A15" s="6">
        <v>26391</v>
      </c>
      <c r="B15" s="60" t="s">
        <v>28</v>
      </c>
      <c r="C15" s="57">
        <f>IF(ISERROR('[39]Récolte_N'!$F$14)=TRUE,"",'[39]Récolte_N'!$F$14)</f>
        <v>1200</v>
      </c>
      <c r="D15" s="57">
        <f>IF(OR(C15="",C15=0),"",(E15/C15)*10)</f>
        <v>38</v>
      </c>
      <c r="E15" s="58">
        <f>IF(ISERROR('[39]Récolte_N'!$H$14)=TRUE,"",'[39]Récolte_N'!$H$14)</f>
        <v>4560</v>
      </c>
      <c r="F15" s="181">
        <f aca="true" t="shared" si="4" ref="F15:F30">P15</f>
        <v>7680</v>
      </c>
      <c r="G15" s="229">
        <f>IF(ISERROR('[39]Récolte_N'!$I$14)=TRUE,"",'[39]Récolte_N'!$I$14)</f>
        <v>3000</v>
      </c>
      <c r="H15" s="230">
        <f aca="true" t="shared" si="5" ref="H15:H30">Q15</f>
        <v>3409.6</v>
      </c>
      <c r="I15" s="176">
        <f t="shared" si="3"/>
        <v>-0.12013139371187231</v>
      </c>
      <c r="J15" s="177">
        <f t="shared" si="2"/>
        <v>1560</v>
      </c>
      <c r="K15" s="183">
        <f aca="true" t="shared" si="6" ref="K15:K30">P15-H15</f>
        <v>4270.4</v>
      </c>
      <c r="L15" s="59"/>
      <c r="M15" s="165" t="s">
        <v>28</v>
      </c>
      <c r="N15" s="57">
        <f>IF(ISERROR('[4]Récolte_N'!$F$14)=TRUE,"",'[4]Récolte_N'!$F$14)</f>
        <v>1920</v>
      </c>
      <c r="O15" s="57">
        <f t="shared" si="1"/>
        <v>40</v>
      </c>
      <c r="P15" s="58">
        <f>IF(ISERROR('[4]Récolte_N'!$H$14)=TRUE,"",'[4]Récolte_N'!$H$14)</f>
        <v>7680</v>
      </c>
      <c r="Q15" s="229">
        <f>'[36]AV'!$AI171</f>
        <v>3409.6</v>
      </c>
    </row>
    <row r="16" spans="1:17" ht="13.5" customHeight="1">
      <c r="A16" s="6">
        <v>19136</v>
      </c>
      <c r="B16" s="60" t="s">
        <v>10</v>
      </c>
      <c r="C16" s="57">
        <f>IF(ISERROR('[40]Récolte_N'!$F$14)=TRUE,"",'[40]Récolte_N'!$F$14)</f>
        <v>2600</v>
      </c>
      <c r="D16" s="57">
        <f t="shared" si="0"/>
        <v>62</v>
      </c>
      <c r="E16" s="58">
        <f>IF(ISERROR('[40]Récolte_N'!$H$14)=TRUE,"",'[40]Récolte_N'!$H$14)</f>
        <v>16120</v>
      </c>
      <c r="F16" s="181">
        <f t="shared" si="4"/>
        <v>16500</v>
      </c>
      <c r="G16" s="229">
        <f>IF(ISERROR('[40]Récolte_N'!$I$14)=TRUE,"",'[40]Récolte_N'!$I$14)</f>
        <v>9500</v>
      </c>
      <c r="H16" s="230">
        <f t="shared" si="5"/>
        <v>8236.4</v>
      </c>
      <c r="I16" s="176">
        <f t="shared" si="3"/>
        <v>0.15341654120732362</v>
      </c>
      <c r="J16" s="177">
        <f t="shared" si="2"/>
        <v>6620</v>
      </c>
      <c r="K16" s="183">
        <f t="shared" si="6"/>
        <v>8263.6</v>
      </c>
      <c r="L16" s="59"/>
      <c r="M16" s="165" t="s">
        <v>10</v>
      </c>
      <c r="N16" s="57">
        <f>IF(ISERROR('[5]Récolte_N'!$F$14)=TRUE,"",'[5]Récolte_N'!$F$14)</f>
        <v>3000</v>
      </c>
      <c r="O16" s="57">
        <f t="shared" si="1"/>
        <v>55</v>
      </c>
      <c r="P16" s="58">
        <f>IF(ISERROR('[5]Récolte_N'!$H$14)=TRUE,"",'[5]Récolte_N'!$H$14)</f>
        <v>16500</v>
      </c>
      <c r="Q16" s="229">
        <f>'[36]AV'!$AI172</f>
        <v>8236.4</v>
      </c>
    </row>
    <row r="17" spans="1:17" ht="13.5" customHeight="1">
      <c r="A17" s="6">
        <v>1790</v>
      </c>
      <c r="B17" s="60" t="s">
        <v>11</v>
      </c>
      <c r="C17" s="57">
        <f>IF(ISERROR('[41]Récolte_N'!$F$14)=TRUE,"",'[41]Récolte_N'!$F$14)</f>
        <v>4300</v>
      </c>
      <c r="D17" s="57">
        <f t="shared" si="0"/>
        <v>62.7906976744186</v>
      </c>
      <c r="E17" s="58">
        <f>IF(ISERROR('[41]Récolte_N'!$H$14)=TRUE,"",'[41]Récolte_N'!$H$14)</f>
        <v>27000</v>
      </c>
      <c r="F17" s="181">
        <f t="shared" si="4"/>
        <v>26000</v>
      </c>
      <c r="G17" s="229">
        <f>IF(ISERROR('[41]Récolte_N'!$I$14)=TRUE,"",'[41]Récolte_N'!$I$14)</f>
        <v>23000</v>
      </c>
      <c r="H17" s="230">
        <f t="shared" si="5"/>
        <v>18347.6</v>
      </c>
      <c r="I17" s="176">
        <f t="shared" si="3"/>
        <v>0.25356994920316556</v>
      </c>
      <c r="J17" s="177">
        <f t="shared" si="2"/>
        <v>4000</v>
      </c>
      <c r="K17" s="183">
        <f t="shared" si="6"/>
        <v>7652.4000000000015</v>
      </c>
      <c r="L17" s="59"/>
      <c r="M17" s="165" t="s">
        <v>11</v>
      </c>
      <c r="N17" s="57">
        <f>IF(ISERROR('[6]Récolte_N'!$F$14)=TRUE,"",'[6]Récolte_N'!$F$14)</f>
        <v>4300</v>
      </c>
      <c r="O17" s="57">
        <f t="shared" si="1"/>
        <v>60.46511627906977</v>
      </c>
      <c r="P17" s="58">
        <f>IF(ISERROR('[6]Récolte_N'!$H$14)=TRUE,"",'[6]Récolte_N'!$H$14)</f>
        <v>26000</v>
      </c>
      <c r="Q17" s="229">
        <f>'[36]AV'!$AI173</f>
        <v>18347.6</v>
      </c>
    </row>
    <row r="18" spans="1:17" ht="13.5" customHeight="1">
      <c r="A18" s="6" t="s">
        <v>13</v>
      </c>
      <c r="B18" s="60" t="s">
        <v>12</v>
      </c>
      <c r="C18" s="57">
        <f>IF(ISERROR('[42]Récolte_N'!$F$14)=TRUE,"",'[42]Récolte_N'!$F$14)</f>
        <v>2268</v>
      </c>
      <c r="D18" s="57">
        <f t="shared" si="0"/>
        <v>37.213403880070544</v>
      </c>
      <c r="E18" s="58">
        <f>IF(ISERROR('[42]Récolte_N'!$H$14)=TRUE,"",'[42]Récolte_N'!$H$14)</f>
        <v>8440</v>
      </c>
      <c r="F18" s="181">
        <f t="shared" si="4"/>
        <v>9370</v>
      </c>
      <c r="G18" s="229">
        <f>IF(ISERROR('[42]Récolte_N'!$I$14)=TRUE,"",'[42]Récolte_N'!$I$14)</f>
        <v>4000</v>
      </c>
      <c r="H18" s="230">
        <f t="shared" si="5"/>
        <v>5653.2</v>
      </c>
      <c r="I18" s="176">
        <f t="shared" si="3"/>
        <v>-0.2924361423618481</v>
      </c>
      <c r="J18" s="177">
        <f t="shared" si="2"/>
        <v>4440</v>
      </c>
      <c r="K18" s="183">
        <f t="shared" si="6"/>
        <v>3716.8</v>
      </c>
      <c r="L18" s="59"/>
      <c r="M18" s="165" t="s">
        <v>12</v>
      </c>
      <c r="N18" s="57">
        <f>IF(ISERROR('[7]Récolte_N'!$F$14)=TRUE,"",'[7]Récolte_N'!$F$14)</f>
        <v>2660</v>
      </c>
      <c r="O18" s="57">
        <f t="shared" si="1"/>
        <v>35.225563909774436</v>
      </c>
      <c r="P18" s="58">
        <f>IF(ISERROR('[7]Récolte_N'!$H$14)=TRUE,"",'[7]Récolte_N'!$H$14)</f>
        <v>9370</v>
      </c>
      <c r="Q18" s="229">
        <f>'[36]AV'!$AI174</f>
        <v>5653.2</v>
      </c>
    </row>
    <row r="19" spans="1:17" ht="13.5" customHeight="1">
      <c r="A19" s="6" t="s">
        <v>13</v>
      </c>
      <c r="B19" s="60" t="s">
        <v>14</v>
      </c>
      <c r="C19" s="57">
        <f>IF(ISERROR('[43]Récolte_N'!$F$14)=TRUE,"",'[43]Récolte_N'!$F$14)</f>
        <v>1550</v>
      </c>
      <c r="D19" s="57">
        <f t="shared" si="0"/>
        <v>23.225806451612904</v>
      </c>
      <c r="E19" s="58">
        <f>IF(ISERROR('[43]Récolte_N'!$H$14)=TRUE,"",'[43]Récolte_N'!$H$14)</f>
        <v>3600</v>
      </c>
      <c r="F19" s="181">
        <f t="shared" si="4"/>
        <v>3650</v>
      </c>
      <c r="G19" s="229">
        <f>IF(ISERROR('[43]Récolte_N'!$I$14)=TRUE,"",'[43]Récolte_N'!$I$14)</f>
        <v>300</v>
      </c>
      <c r="H19" s="230">
        <f t="shared" si="5"/>
        <v>320.9</v>
      </c>
      <c r="I19" s="176">
        <f t="shared" si="3"/>
        <v>-0.06512932377687741</v>
      </c>
      <c r="J19" s="177">
        <f t="shared" si="2"/>
        <v>3300</v>
      </c>
      <c r="K19" s="183">
        <f t="shared" si="6"/>
        <v>3329.1</v>
      </c>
      <c r="L19" s="59"/>
      <c r="M19" s="165" t="s">
        <v>14</v>
      </c>
      <c r="N19" s="57">
        <f>IF(ISERROR('[8]Récolte_N'!$F$14)=TRUE,"",'[8]Récolte_N'!$F$14)</f>
        <v>1500</v>
      </c>
      <c r="O19" s="57">
        <f t="shared" si="1"/>
        <v>24.333333333333332</v>
      </c>
      <c r="P19" s="58">
        <f>IF(ISERROR('[8]Récolte_N'!$H$14)=TRUE,"",'[8]Récolte_N'!$H$14)</f>
        <v>3650</v>
      </c>
      <c r="Q19" s="229">
        <f>'[36]AV'!$AI175</f>
        <v>320.9</v>
      </c>
    </row>
    <row r="20" spans="1:17" ht="13.5" customHeight="1">
      <c r="A20" s="6" t="s">
        <v>13</v>
      </c>
      <c r="B20" s="60" t="s">
        <v>27</v>
      </c>
      <c r="C20" s="57">
        <f>IF(ISERROR('[44]Récolte_N'!$F$14)=TRUE,"",'[44]Récolte_N'!$F$14)</f>
        <v>5000</v>
      </c>
      <c r="D20" s="57">
        <f>IF(OR(C20="",C20=0),"",(E20/C20)*10)</f>
        <v>55.66</v>
      </c>
      <c r="E20" s="58">
        <f>IF(ISERROR('[44]Récolte_N'!$H$14)=TRUE,"",'[44]Récolte_N'!$H$14)</f>
        <v>27830</v>
      </c>
      <c r="F20" s="181">
        <f t="shared" si="4"/>
        <v>30500</v>
      </c>
      <c r="G20" s="229">
        <f>IF(ISERROR('[44]Récolte_N'!$I$14)=TRUE,"",'[44]Récolte_N'!$I$14)</f>
        <v>15000</v>
      </c>
      <c r="H20" s="230">
        <f t="shared" si="5"/>
        <v>19331.7</v>
      </c>
      <c r="I20" s="176">
        <f t="shared" si="3"/>
        <v>-0.2240723785285309</v>
      </c>
      <c r="J20" s="177">
        <f t="shared" si="2"/>
        <v>12830</v>
      </c>
      <c r="K20" s="183">
        <f t="shared" si="6"/>
        <v>11168.3</v>
      </c>
      <c r="L20" s="59"/>
      <c r="M20" s="165" t="s">
        <v>27</v>
      </c>
      <c r="N20" s="57">
        <f>IF(ISERROR('[9]Récolte_N'!$F$14)=TRUE,"",'[9]Récolte_N'!$F$14)</f>
        <v>6140</v>
      </c>
      <c r="O20" s="57">
        <f t="shared" si="1"/>
        <v>49.6742671009772</v>
      </c>
      <c r="P20" s="58">
        <f>IF(ISERROR('[9]Récolte_N'!$H$14)=TRUE,"",'[9]Récolte_N'!$H$14)</f>
        <v>30500</v>
      </c>
      <c r="Q20" s="229">
        <f>'[36]AV'!$AI176</f>
        <v>19331.7</v>
      </c>
    </row>
    <row r="21" spans="1:17" ht="13.5" customHeight="1">
      <c r="A21" s="6" t="s">
        <v>13</v>
      </c>
      <c r="B21" s="60" t="s">
        <v>15</v>
      </c>
      <c r="C21" s="57">
        <f>IF(ISERROR('[45]Récolte_N'!$F$14)=TRUE,"",'[45]Récolte_N'!$F$14)</f>
        <v>3500</v>
      </c>
      <c r="D21" s="57">
        <f>IF(OR(C21="",C21=0),"",(E21/C21)*10)</f>
        <v>44</v>
      </c>
      <c r="E21" s="58">
        <f>IF(ISERROR('[45]Récolte_N'!$H$14)=TRUE,"",'[45]Récolte_N'!$H$14)</f>
        <v>15400</v>
      </c>
      <c r="F21" s="181">
        <f t="shared" si="4"/>
        <v>20500</v>
      </c>
      <c r="G21" s="229">
        <f>IF(ISERROR('[45]Récolte_N'!$I$14)=TRUE,"",'[45]Récolte_N'!$I$14)</f>
        <v>7000</v>
      </c>
      <c r="H21" s="230">
        <f t="shared" si="5"/>
        <v>7186.6</v>
      </c>
      <c r="I21" s="176">
        <f t="shared" si="3"/>
        <v>-0.02596499039879785</v>
      </c>
      <c r="J21" s="177">
        <f t="shared" si="2"/>
        <v>8400</v>
      </c>
      <c r="K21" s="183">
        <f t="shared" si="6"/>
        <v>13313.4</v>
      </c>
      <c r="L21" s="59"/>
      <c r="M21" s="165" t="s">
        <v>15</v>
      </c>
      <c r="N21" s="57">
        <f>IF(ISERROR('[10]Récolte_N'!$F$14)=TRUE,"",'[10]Récolte_N'!$F$14)</f>
        <v>5190</v>
      </c>
      <c r="O21" s="57">
        <f t="shared" si="1"/>
        <v>39.4990366088632</v>
      </c>
      <c r="P21" s="58">
        <f>IF(ISERROR('[10]Récolte_N'!$H$14)=TRUE,"",'[10]Récolte_N'!$H$14)</f>
        <v>20500</v>
      </c>
      <c r="Q21" s="229">
        <f>'[36]AV'!$AI177</f>
        <v>7186.6</v>
      </c>
    </row>
    <row r="22" spans="1:17" ht="13.5" customHeight="1">
      <c r="A22" s="6" t="s">
        <v>13</v>
      </c>
      <c r="B22" s="60" t="s">
        <v>29</v>
      </c>
      <c r="C22" s="57">
        <f>IF(ISERROR('[46]Récolte_N'!$F$14)=TRUE,"",'[46]Récolte_N'!$F$14)</f>
        <v>700</v>
      </c>
      <c r="D22" s="57">
        <f>IF(OR(C22="",C22=0),"",(E22/C22)*10)</f>
        <v>44.28571428571429</v>
      </c>
      <c r="E22" s="58">
        <f>IF(ISERROR('[46]Récolte_N'!$H$14)=TRUE,"",'[46]Récolte_N'!$H$14)</f>
        <v>3100</v>
      </c>
      <c r="F22" s="181">
        <f t="shared" si="4"/>
        <v>3000</v>
      </c>
      <c r="G22" s="229">
        <f>IF(ISERROR('[46]Récolte_N'!$I$14)=TRUE,"",'[46]Récolte_N'!$I$14)</f>
        <v>700</v>
      </c>
      <c r="H22" s="230">
        <f t="shared" si="5"/>
        <v>642.1</v>
      </c>
      <c r="I22" s="176">
        <f t="shared" si="3"/>
        <v>0.09017287026942844</v>
      </c>
      <c r="J22" s="177">
        <f t="shared" si="2"/>
        <v>2400</v>
      </c>
      <c r="K22" s="183">
        <f t="shared" si="6"/>
        <v>2357.9</v>
      </c>
      <c r="L22" s="59"/>
      <c r="M22" s="165" t="s">
        <v>29</v>
      </c>
      <c r="N22" s="57">
        <f>IF(ISERROR('[11]Récolte_N'!$F$14)=TRUE,"",'[11]Récolte_N'!$F$14)</f>
        <v>720</v>
      </c>
      <c r="O22" s="57">
        <f t="shared" si="1"/>
        <v>41.66666666666667</v>
      </c>
      <c r="P22" s="58">
        <f>IF(ISERROR('[11]Récolte_N'!$H$14)=TRUE,"",'[11]Récolte_N'!$H$14)</f>
        <v>3000</v>
      </c>
      <c r="Q22" s="229">
        <f>'[36]AV'!$AI178</f>
        <v>642.1</v>
      </c>
    </row>
    <row r="23" spans="1:17" ht="13.5" customHeight="1">
      <c r="A23" s="6" t="s">
        <v>13</v>
      </c>
      <c r="B23" s="60" t="s">
        <v>16</v>
      </c>
      <c r="C23" s="57">
        <f>IF(ISERROR('[47]Récolte_N'!$F$14)=TRUE,"",'[47]Récolte_N'!$F$14)</f>
        <v>11094</v>
      </c>
      <c r="D23" s="57">
        <f t="shared" si="0"/>
        <v>51.175680548043985</v>
      </c>
      <c r="E23" s="58">
        <f>IF(ISERROR('[47]Récolte_N'!$H$14)=TRUE,"",'[47]Récolte_N'!$H$14)</f>
        <v>56774.3</v>
      </c>
      <c r="F23" s="181">
        <f t="shared" si="4"/>
        <v>63141.1</v>
      </c>
      <c r="G23" s="229">
        <f>IF(ISERROR('[47]Récolte_N'!$I$14)=TRUE,"",'[47]Récolte_N'!$I$14)</f>
        <v>37000</v>
      </c>
      <c r="H23" s="230">
        <f t="shared" si="5"/>
        <v>41012.2</v>
      </c>
      <c r="I23" s="176">
        <f t="shared" si="3"/>
        <v>-0.09782942636581304</v>
      </c>
      <c r="J23" s="177">
        <f t="shared" si="2"/>
        <v>19774.300000000003</v>
      </c>
      <c r="K23" s="183">
        <f t="shared" si="6"/>
        <v>22128.9</v>
      </c>
      <c r="L23" s="59"/>
      <c r="M23" s="165" t="s">
        <v>16</v>
      </c>
      <c r="N23" s="57">
        <f>IF(ISERROR('[12]Récolte_N'!$F$14)=TRUE,"",'[12]Récolte_N'!$F$14)</f>
        <v>11440</v>
      </c>
      <c r="O23" s="57">
        <f t="shared" si="1"/>
        <v>55.19326923076923</v>
      </c>
      <c r="P23" s="58">
        <f>IF(ISERROR('[12]Récolte_N'!$H$14)=TRUE,"",'[12]Récolte_N'!$H$14)</f>
        <v>63141.1</v>
      </c>
      <c r="Q23" s="229">
        <f>'[36]AV'!$AI179</f>
        <v>41012.2</v>
      </c>
    </row>
    <row r="24" spans="1:17" ht="13.5" customHeight="1">
      <c r="A24" s="6" t="s">
        <v>13</v>
      </c>
      <c r="B24" s="60" t="s">
        <v>17</v>
      </c>
      <c r="C24" s="57">
        <f>IF(ISERROR('[48]Récolte_N'!$F$14)=TRUE,"",'[48]Récolte_N'!$F$14)</f>
        <v>5100</v>
      </c>
      <c r="D24" s="57">
        <f t="shared" si="0"/>
        <v>65.25490196078431</v>
      </c>
      <c r="E24" s="58">
        <f>IF(ISERROR('[48]Récolte_N'!$H$14)=TRUE,"",'[48]Récolte_N'!$H$14)</f>
        <v>33280</v>
      </c>
      <c r="F24" s="181">
        <f t="shared" si="4"/>
        <v>28600</v>
      </c>
      <c r="G24" s="229">
        <f>IF(ISERROR('[48]Récolte_N'!$I$14)=TRUE,"",'[48]Récolte_N'!$I$14)</f>
        <v>16500</v>
      </c>
      <c r="H24" s="230">
        <f t="shared" si="5"/>
        <v>13415.9</v>
      </c>
      <c r="I24" s="176">
        <f t="shared" si="3"/>
        <v>0.2298839436787692</v>
      </c>
      <c r="J24" s="177">
        <f t="shared" si="2"/>
        <v>16780</v>
      </c>
      <c r="K24" s="183">
        <f t="shared" si="6"/>
        <v>15184.1</v>
      </c>
      <c r="L24" s="59"/>
      <c r="M24" s="165" t="s">
        <v>17</v>
      </c>
      <c r="N24" s="57">
        <f>IF(ISERROR('[13]Récolte_N'!$F$14)=TRUE,"",'[13]Récolte_N'!$F$14)</f>
        <v>5235</v>
      </c>
      <c r="O24" s="57">
        <f t="shared" si="1"/>
        <v>54.63228271251194</v>
      </c>
      <c r="P24" s="58">
        <f>IF(ISERROR('[13]Récolte_N'!$H$14)=TRUE,"",'[13]Récolte_N'!$H$14)</f>
        <v>28600</v>
      </c>
      <c r="Q24" s="229">
        <f>'[36]AV'!$AI180</f>
        <v>13415.9</v>
      </c>
    </row>
    <row r="25" spans="1:17" ht="13.5" customHeight="1">
      <c r="A25" s="6" t="s">
        <v>13</v>
      </c>
      <c r="B25" s="60" t="s">
        <v>18</v>
      </c>
      <c r="C25" s="57">
        <f>IF(ISERROR('[49]Récolte_N'!$F$14)=TRUE,"",'[49]Récolte_N'!$F$14)</f>
        <v>11200</v>
      </c>
      <c r="D25" s="57">
        <f t="shared" si="0"/>
        <v>54.017857142857146</v>
      </c>
      <c r="E25" s="58">
        <f>IF(ISERROR('[49]Récolte_N'!$H$14)=TRUE,"",'[49]Récolte_N'!$H$14)</f>
        <v>60500</v>
      </c>
      <c r="F25" s="181">
        <f t="shared" si="4"/>
        <v>55000</v>
      </c>
      <c r="G25" s="229">
        <f>IF(ISERROR('[49]Récolte_N'!$I$14)=TRUE,"",'[49]Récolte_N'!$I$14)</f>
        <v>35000</v>
      </c>
      <c r="H25" s="230">
        <f t="shared" si="5"/>
        <v>32564.2</v>
      </c>
      <c r="I25" s="176">
        <f t="shared" si="3"/>
        <v>0.07479993366948978</v>
      </c>
      <c r="J25" s="177">
        <f t="shared" si="2"/>
        <v>25500</v>
      </c>
      <c r="K25" s="183">
        <f t="shared" si="6"/>
        <v>22435.8</v>
      </c>
      <c r="L25" s="59"/>
      <c r="M25" s="165" t="s">
        <v>18</v>
      </c>
      <c r="N25" s="57">
        <f>IF(ISERROR('[14]Récolte_N'!$F$14)=TRUE,"",'[14]Récolte_N'!$F$14)</f>
        <v>11100</v>
      </c>
      <c r="O25" s="57">
        <f t="shared" si="1"/>
        <v>49.54954954954955</v>
      </c>
      <c r="P25" s="58">
        <f>IF(ISERROR('[14]Récolte_N'!$H$14)=TRUE,"",'[14]Récolte_N'!$H$14)</f>
        <v>55000</v>
      </c>
      <c r="Q25" s="229">
        <f>'[36]AV'!$AI181</f>
        <v>32564.2</v>
      </c>
    </row>
    <row r="26" spans="1:17" ht="13.5" customHeight="1">
      <c r="A26" s="6" t="s">
        <v>13</v>
      </c>
      <c r="B26" s="60" t="s">
        <v>19</v>
      </c>
      <c r="C26" s="57">
        <f>IF(ISERROR('[50]Récolte_N'!$F$14)=TRUE,"",'[50]Récolte_N'!$F$14)</f>
        <v>2100</v>
      </c>
      <c r="D26" s="57">
        <f t="shared" si="0"/>
        <v>70</v>
      </c>
      <c r="E26" s="58">
        <f>IF(ISERROR('[50]Récolte_N'!$H$14)=TRUE,"",'[50]Récolte_N'!$H$14)</f>
        <v>14700</v>
      </c>
      <c r="F26" s="181">
        <f t="shared" si="4"/>
        <v>15925</v>
      </c>
      <c r="G26" s="229">
        <f>IF(ISERROR('[50]Récolte_N'!$I$14)=TRUE,"",'[50]Récolte_N'!$I$14)</f>
        <v>11000</v>
      </c>
      <c r="H26" s="230">
        <f t="shared" si="5"/>
        <v>10849.4</v>
      </c>
      <c r="I26" s="176">
        <f t="shared" si="3"/>
        <v>0.013880951942042863</v>
      </c>
      <c r="J26" s="177">
        <f t="shared" si="2"/>
        <v>3700</v>
      </c>
      <c r="K26" s="183">
        <f t="shared" si="6"/>
        <v>5075.6</v>
      </c>
      <c r="L26" s="59"/>
      <c r="M26" s="165" t="s">
        <v>19</v>
      </c>
      <c r="N26" s="57">
        <f>IF(ISERROR('[15]Récolte_N'!$F$14)=TRUE,"",'[15]Récolte_N'!$F$14)</f>
        <v>2450</v>
      </c>
      <c r="O26" s="57">
        <f t="shared" si="1"/>
        <v>65</v>
      </c>
      <c r="P26" s="58">
        <f>IF(ISERROR('[15]Récolte_N'!$H$14)=TRUE,"",'[15]Récolte_N'!$H$14)</f>
        <v>15925</v>
      </c>
      <c r="Q26" s="229">
        <f>'[36]AV'!$AI182</f>
        <v>10849.4</v>
      </c>
    </row>
    <row r="27" spans="1:17" ht="13.5" customHeight="1">
      <c r="A27" s="6" t="s">
        <v>13</v>
      </c>
      <c r="B27" s="60" t="s">
        <v>20</v>
      </c>
      <c r="C27" s="57">
        <f>IF(ISERROR('[51]Récolte_N'!$F$14)=TRUE,"",'[51]Récolte_N'!$F$14)</f>
        <v>4550</v>
      </c>
      <c r="D27" s="57">
        <f t="shared" si="0"/>
        <v>43.956043956043956</v>
      </c>
      <c r="E27" s="58">
        <f>IF(ISERROR('[51]Récolte_N'!$H$14)=TRUE,"",'[51]Récolte_N'!$H$14)</f>
        <v>20000</v>
      </c>
      <c r="F27" s="181">
        <f t="shared" si="4"/>
        <v>20887</v>
      </c>
      <c r="G27" s="229">
        <f>IF(ISERROR('[51]Récolte_N'!$I$14)=TRUE,"",'[51]Récolte_N'!$I$14)</f>
        <v>6500</v>
      </c>
      <c r="H27" s="230">
        <f t="shared" si="5"/>
        <v>7183.5</v>
      </c>
      <c r="I27" s="176">
        <f t="shared" si="3"/>
        <v>-0.09514860444073225</v>
      </c>
      <c r="J27" s="177">
        <f t="shared" si="2"/>
        <v>13500</v>
      </c>
      <c r="K27" s="183">
        <f t="shared" si="6"/>
        <v>13703.5</v>
      </c>
      <c r="L27" s="59"/>
      <c r="M27" s="165" t="s">
        <v>20</v>
      </c>
      <c r="N27" s="57">
        <f>IF(ISERROR('[16]Récolte_N'!$F$14)=TRUE,"",'[16]Récolte_N'!$F$14)</f>
        <v>5050</v>
      </c>
      <c r="O27" s="57">
        <f t="shared" si="1"/>
        <v>41.360396039603955</v>
      </c>
      <c r="P27" s="58">
        <f>IF(ISERROR('[16]Récolte_N'!$H$14)=TRUE,"",'[16]Récolte_N'!$H$14)</f>
        <v>20887</v>
      </c>
      <c r="Q27" s="229">
        <f>'[36]AV'!$AI183</f>
        <v>7183.5</v>
      </c>
    </row>
    <row r="28" spans="1:17" ht="13.5" customHeight="1">
      <c r="A28" s="6" t="s">
        <v>13</v>
      </c>
      <c r="B28" s="60" t="s">
        <v>21</v>
      </c>
      <c r="C28" s="57">
        <f>IF(ISERROR('[52]Récolte_N'!$F$14)=TRUE,"",'[52]Récolte_N'!$F$14)</f>
        <v>700</v>
      </c>
      <c r="D28" s="57">
        <f t="shared" si="0"/>
        <v>60</v>
      </c>
      <c r="E28" s="58">
        <f>IF(ISERROR('[52]Récolte_N'!$H$14)=TRUE,"",'[52]Récolte_N'!$H$14)</f>
        <v>4200</v>
      </c>
      <c r="F28" s="181">
        <f t="shared" si="4"/>
        <v>8127.44</v>
      </c>
      <c r="G28" s="229">
        <f>IF(ISERROR('[52]Récolte_N'!$I$14)=TRUE,"",'[52]Récolte_N'!$I$14)</f>
        <v>2300</v>
      </c>
      <c r="H28" s="230">
        <f t="shared" si="5"/>
        <v>4435.3</v>
      </c>
      <c r="I28" s="176">
        <f t="shared" si="3"/>
        <v>-0.4814330484972832</v>
      </c>
      <c r="J28" s="177">
        <f t="shared" si="2"/>
        <v>1900</v>
      </c>
      <c r="K28" s="183">
        <f t="shared" si="6"/>
        <v>3692.1399999999994</v>
      </c>
      <c r="L28" s="59"/>
      <c r="M28" s="165" t="s">
        <v>21</v>
      </c>
      <c r="N28" s="57">
        <f>IF(ISERROR('[17]Récolte_N'!$F$14)=TRUE,"",'[17]Récolte_N'!$F$14)</f>
        <v>1520</v>
      </c>
      <c r="O28" s="57">
        <f t="shared" si="1"/>
        <v>53.47</v>
      </c>
      <c r="P28" s="58">
        <f>IF(ISERROR('[17]Récolte_N'!$H$14)=TRUE,"",'[17]Récolte_N'!$H$14)</f>
        <v>8127.44</v>
      </c>
      <c r="Q28" s="229">
        <f>'[36]AV'!$AI184</f>
        <v>4435.3</v>
      </c>
    </row>
    <row r="29" spans="2:17" ht="12.75">
      <c r="B29" s="60" t="s">
        <v>30</v>
      </c>
      <c r="C29" s="57">
        <f>IF(ISERROR('[53]Récolte_N'!$F$14)=TRUE,"",'[53]Récolte_N'!$F$14)</f>
        <v>7200</v>
      </c>
      <c r="D29" s="57">
        <f>IF(OR(C29="",C29=0),"",(E29/C29)*10)</f>
        <v>61.44444444444445</v>
      </c>
      <c r="E29" s="58">
        <f>IF(ISERROR('[53]Récolte_N'!$H$14)=TRUE,"",'[53]Récolte_N'!$H$14)</f>
        <v>44240</v>
      </c>
      <c r="F29" s="181">
        <f t="shared" si="4"/>
        <v>43080</v>
      </c>
      <c r="G29" s="229">
        <f>IF(ISERROR('[53]Récolte_N'!$I$14)=TRUE,"",'[53]Récolte_N'!$I$14)</f>
        <v>29300</v>
      </c>
      <c r="H29" s="230">
        <f t="shared" si="5"/>
        <v>28525</v>
      </c>
      <c r="I29" s="176">
        <f t="shared" si="3"/>
        <v>0.02716914986853647</v>
      </c>
      <c r="J29" s="177">
        <f t="shared" si="2"/>
        <v>14940</v>
      </c>
      <c r="K29" s="183">
        <f t="shared" si="6"/>
        <v>14555</v>
      </c>
      <c r="M29" s="165" t="s">
        <v>30</v>
      </c>
      <c r="N29" s="57">
        <f>IF(ISERROR('[18]Récolte_N'!$F$14)=TRUE,"",'[18]Récolte_N'!$F$14)</f>
        <v>7200</v>
      </c>
      <c r="O29" s="57">
        <f>IF(OR(N29="",N29=0),"",(P29/N29)*10)</f>
        <v>59.833333333333336</v>
      </c>
      <c r="P29" s="58">
        <f>IF(ISERROR('[18]Récolte_N'!$H$14)=TRUE,"",'[18]Récolte_N'!$H$14)</f>
        <v>43080</v>
      </c>
      <c r="Q29" s="229">
        <f>'[36]AV'!$AI185</f>
        <v>28525</v>
      </c>
    </row>
    <row r="30" spans="2:17" ht="12.75">
      <c r="B30" s="60" t="s">
        <v>22</v>
      </c>
      <c r="C30" s="57">
        <f>IF(ISERROR('[54]Récolte_N'!$F$14)=TRUE,"",'[54]Récolte_N'!$F$14)</f>
        <v>8040</v>
      </c>
      <c r="D30" s="57">
        <f t="shared" si="0"/>
        <v>31.095771144278608</v>
      </c>
      <c r="E30" s="58">
        <f>IF(ISERROR('[54]Récolte_N'!$H$14)=TRUE,"",'[54]Récolte_N'!$H$14)</f>
        <v>25001</v>
      </c>
      <c r="F30" s="181">
        <f t="shared" si="4"/>
        <v>21361</v>
      </c>
      <c r="G30" s="229">
        <f>IF(ISERROR('[54]Récolte_N'!$I$14)=TRUE,"",'[54]Récolte_N'!$I$14)</f>
        <v>8000</v>
      </c>
      <c r="H30" s="230">
        <f t="shared" si="5"/>
        <v>7669.3</v>
      </c>
      <c r="I30" s="176">
        <f t="shared" si="3"/>
        <v>0.04311997183576066</v>
      </c>
      <c r="J30" s="177">
        <f t="shared" si="2"/>
        <v>17001</v>
      </c>
      <c r="K30" s="183">
        <f t="shared" si="6"/>
        <v>13691.7</v>
      </c>
      <c r="L30" s="7"/>
      <c r="M30" s="165" t="s">
        <v>22</v>
      </c>
      <c r="N30" s="57">
        <f>IF(ISERROR('[19]Récolte_N'!$F$14)=TRUE,"",'[19]Récolte_N'!$F$14)</f>
        <v>6560</v>
      </c>
      <c r="O30" s="57">
        <f>IF(OR(N30="",N30=0),"",(P30/N30)*10)</f>
        <v>32.5625</v>
      </c>
      <c r="P30" s="58">
        <f>IF(ISERROR('[19]Récolte_N'!$H$14)=TRUE,"",'[19]Récolte_N'!$H$14)</f>
        <v>21361</v>
      </c>
      <c r="Q30" s="229">
        <f>'[36]AV'!$AI186</f>
        <v>7669.3</v>
      </c>
    </row>
    <row r="31" spans="2:17" ht="12.75">
      <c r="B31" s="60" t="s">
        <v>23</v>
      </c>
      <c r="C31" s="57">
        <f>IF(ISERROR('[55]Récolte_N'!$F$14)=TRUE,"",'[55]Récolte_N'!$F$14)</f>
        <v>2400</v>
      </c>
      <c r="D31" s="57">
        <f t="shared" si="0"/>
        <v>29.166666666666664</v>
      </c>
      <c r="E31" s="58">
        <f>IF(ISERROR('[55]Récolte_N'!$H$14)=TRUE,"",'[55]Récolte_N'!$H$14)</f>
        <v>7000</v>
      </c>
      <c r="F31" s="58">
        <f>P31</f>
        <v>3400</v>
      </c>
      <c r="G31" s="229">
        <f>IF(ISERROR('[55]Récolte_N'!$I$14)=TRUE,"",'[55]Récolte_N'!$I$14)</f>
        <v>1075</v>
      </c>
      <c r="H31" s="229">
        <f>Q31</f>
        <v>522</v>
      </c>
      <c r="I31" s="176">
        <f t="shared" si="3"/>
        <v>1.0593869731800765</v>
      </c>
      <c r="J31" s="177">
        <f t="shared" si="2"/>
        <v>5925</v>
      </c>
      <c r="K31" s="178">
        <f>P31-H31</f>
        <v>2878</v>
      </c>
      <c r="M31" s="165" t="s">
        <v>23</v>
      </c>
      <c r="N31" s="57">
        <f>IF(ISERROR('[20]Récolte_N'!$F$14)=TRUE,"",'[20]Récolte_N'!$F$14)</f>
        <v>1000</v>
      </c>
      <c r="O31" s="57">
        <f>IF(OR(N31="",N31=0),"",(P31/N31)*10)</f>
        <v>34</v>
      </c>
      <c r="P31" s="58">
        <f>IF(ISERROR('[20]Récolte_N'!$H$14)=TRUE,"",'[20]Récolte_N'!$H$14)</f>
        <v>3400</v>
      </c>
      <c r="Q31" s="229">
        <f>'[36]AV'!$AI187</f>
        <v>522</v>
      </c>
    </row>
    <row r="32" spans="2:17" ht="12.75">
      <c r="B32" s="40"/>
      <c r="C32" s="61"/>
      <c r="D32" s="61"/>
      <c r="E32" s="17"/>
      <c r="F32" s="184"/>
      <c r="G32" s="185"/>
      <c r="H32" s="232"/>
      <c r="I32" s="186"/>
      <c r="J32" s="187"/>
      <c r="K32" s="188"/>
      <c r="M32" s="165"/>
      <c r="N32" s="61"/>
      <c r="O32" s="222"/>
      <c r="P32" s="17"/>
      <c r="Q32" s="185"/>
    </row>
    <row r="33" spans="2:17" ht="15.75" thickBot="1">
      <c r="B33" s="62" t="s">
        <v>24</v>
      </c>
      <c r="C33" s="63">
        <f>IF(SUM(C12:C31)=0,"",SUM(C12:C31))</f>
        <v>94302</v>
      </c>
      <c r="D33" s="63">
        <f>IF(OR(C33="",C33=0),"",(E33/C33)*10)</f>
        <v>48.54428326016415</v>
      </c>
      <c r="E33" s="63">
        <f>IF(SUM(E12:E31)=0,"",SUM(E12:E31))</f>
        <v>457782.3</v>
      </c>
      <c r="F33" s="190">
        <f>IF(SUM(F12:F31)=0,"",SUM(F12:F31))</f>
        <v>456167.54</v>
      </c>
      <c r="G33" s="191">
        <f>IF(SUM(G12:G31)=0,"",SUM(G12:G31))</f>
        <v>248300</v>
      </c>
      <c r="H33" s="233">
        <f>IF(SUM(H12:H31)=0,"",SUM(H12:H31))</f>
        <v>244758.39999999997</v>
      </c>
      <c r="I33" s="193">
        <f>IF(OR(G33=0,G33=""),"",(G33/H33)-1)</f>
        <v>0.014469779178161168</v>
      </c>
      <c r="J33" s="194">
        <f>SUM(J12:J31)</f>
        <v>209482.3</v>
      </c>
      <c r="K33" s="195">
        <f>SUM(K12:K31)</f>
        <v>211409.14</v>
      </c>
      <c r="M33" s="196" t="s">
        <v>24</v>
      </c>
      <c r="N33" s="63">
        <f>IF(SUM(N12:N31)=0,"",SUM(N12:N31))</f>
        <v>97980</v>
      </c>
      <c r="O33" s="197">
        <f>IF(OR(N33="",N33=0),"",(P33/N33)*10)</f>
        <v>46.55720963461931</v>
      </c>
      <c r="P33" s="63">
        <f>IF(SUM(P12:P31)=0,"",SUM(P12:P31))</f>
        <v>456167.54</v>
      </c>
      <c r="Q33" s="191">
        <f>IF(SUM(Q12:Q31)=0,"",SUM(Q12:Q31))</f>
        <v>244758.39999999997</v>
      </c>
    </row>
    <row r="34" spans="2:10" ht="12.75" thickTop="1">
      <c r="B34" s="64"/>
      <c r="C34" s="65"/>
      <c r="D34" s="66"/>
      <c r="E34" s="65"/>
      <c r="F34" s="65"/>
      <c r="G34" s="65"/>
      <c r="H34" s="199"/>
      <c r="I34" s="200"/>
      <c r="J34" s="201"/>
    </row>
    <row r="35" spans="2:10" ht="12">
      <c r="B35" s="67" t="s">
        <v>44</v>
      </c>
      <c r="C35" s="68">
        <f>N33</f>
        <v>97980</v>
      </c>
      <c r="D35" s="68">
        <f>(E35/C35)*10</f>
        <v>46.55720963461931</v>
      </c>
      <c r="E35" s="68">
        <f>P33</f>
        <v>456167.54</v>
      </c>
      <c r="F35" s="68"/>
      <c r="G35" s="68">
        <f>Q33</f>
        <v>244758.39999999997</v>
      </c>
      <c r="H35" s="199"/>
      <c r="I35" s="200"/>
      <c r="J35" s="201"/>
    </row>
    <row r="36" spans="2:10" ht="12">
      <c r="B36" s="67" t="s">
        <v>45</v>
      </c>
      <c r="C36" s="69"/>
      <c r="D36" s="70"/>
      <c r="E36" s="69"/>
      <c r="F36" s="69"/>
      <c r="G36" s="69"/>
      <c r="H36" s="199"/>
      <c r="I36" s="200"/>
      <c r="J36" s="201"/>
    </row>
    <row r="37" spans="2:10" ht="12">
      <c r="B37" s="67" t="s">
        <v>25</v>
      </c>
      <c r="C37" s="71">
        <f>IF(OR(C33="",C33=0),"",(C33/C35)-1)</f>
        <v>-0.03753827311696267</v>
      </c>
      <c r="D37" s="71">
        <f>IF(OR(D33="",D33=0),"",(D33/D35)-1)</f>
        <v>0.04268025599341918</v>
      </c>
      <c r="E37" s="71">
        <f>IF(OR(E33="",E33=0),"",(E33/E35)-1)</f>
        <v>0.003539839770273945</v>
      </c>
      <c r="F37" s="71"/>
      <c r="G37" s="71">
        <f>IF(OR(G33="",G33=0),"",(G33/G35)-1)</f>
        <v>0.014469779178161168</v>
      </c>
      <c r="H37" s="199"/>
      <c r="I37" s="200"/>
      <c r="J37" s="201"/>
    </row>
    <row r="38" ht="11.25" thickBot="1"/>
    <row r="39" spans="2:8" ht="12.75">
      <c r="B39" s="202" t="s">
        <v>0</v>
      </c>
      <c r="C39" s="203" t="s">
        <v>50</v>
      </c>
      <c r="D39" s="204" t="s">
        <v>50</v>
      </c>
      <c r="E39" s="205" t="s">
        <v>50</v>
      </c>
      <c r="F39" s="205" t="s">
        <v>50</v>
      </c>
      <c r="G39" s="206" t="s">
        <v>85</v>
      </c>
      <c r="H39" s="207" t="s">
        <v>86</v>
      </c>
    </row>
    <row r="40" spans="2:8" ht="12">
      <c r="B40" s="40"/>
      <c r="C40" s="208" t="s">
        <v>87</v>
      </c>
      <c r="D40" s="209" t="s">
        <v>87</v>
      </c>
      <c r="E40" s="210" t="s">
        <v>87</v>
      </c>
      <c r="F40" s="210" t="s">
        <v>87</v>
      </c>
      <c r="G40" s="211" t="s">
        <v>88</v>
      </c>
      <c r="H40" s="212" t="s">
        <v>89</v>
      </c>
    </row>
    <row r="41" spans="2:8" ht="12.75">
      <c r="B41" s="40"/>
      <c r="C41" s="213" t="s">
        <v>90</v>
      </c>
      <c r="D41" s="214" t="s">
        <v>91</v>
      </c>
      <c r="E41" s="215" t="s">
        <v>90</v>
      </c>
      <c r="F41" s="215" t="s">
        <v>91</v>
      </c>
      <c r="G41" s="211" t="s">
        <v>92</v>
      </c>
      <c r="H41" s="212" t="s">
        <v>79</v>
      </c>
    </row>
    <row r="42" spans="2:8" ht="12">
      <c r="B42" s="40"/>
      <c r="C42" s="216" t="s">
        <v>93</v>
      </c>
      <c r="D42" s="217" t="s">
        <v>93</v>
      </c>
      <c r="E42" s="218" t="s">
        <v>59</v>
      </c>
      <c r="F42" s="218" t="s">
        <v>59</v>
      </c>
      <c r="G42" s="219" t="s">
        <v>87</v>
      </c>
      <c r="H42" s="220"/>
    </row>
    <row r="43" spans="2:8" ht="12">
      <c r="B43" s="40" t="s">
        <v>8</v>
      </c>
      <c r="C43" s="145">
        <f>'[56]AV'!$AI168</f>
        <v>2313.7</v>
      </c>
      <c r="D43" s="120">
        <f>'[36]AV'!$X168</f>
        <v>1522.8</v>
      </c>
      <c r="E43" s="221">
        <f>IF(OR(G12="",G12=0),"",C43/G12)</f>
        <v>0.7403839999999999</v>
      </c>
      <c r="F43" s="135">
        <f>IF(OR(H12="",H12=0),"",D43/H12)</f>
        <v>0.6868431735149519</v>
      </c>
      <c r="G43" s="222">
        <f aca="true" t="shared" si="7" ref="G43:G62">IF(OR(E43="",E43=0),"",(E43-F43)*100)</f>
        <v>5.354082648504798</v>
      </c>
      <c r="H43" s="199">
        <f>IF(E12="","",(G12/E12))</f>
        <v>0.3342245989304813</v>
      </c>
    </row>
    <row r="44" spans="2:8" ht="12">
      <c r="B44" s="40" t="s">
        <v>31</v>
      </c>
      <c r="C44" s="120">
        <f>'[56]AV'!$AI169</f>
        <v>3345.6</v>
      </c>
      <c r="D44" s="120">
        <f>'[36]AV'!$X169</f>
        <v>1820.1</v>
      </c>
      <c r="E44" s="135">
        <f>IF(OR(G13="",G13=0),"",C44/G13)</f>
        <v>0.5576</v>
      </c>
      <c r="F44" s="135">
        <f>IF(OR(H13="",H13=0),"",D44/H13)</f>
        <v>0.26357251466222575</v>
      </c>
      <c r="G44" s="222">
        <f t="shared" si="7"/>
        <v>29.402748533777423</v>
      </c>
      <c r="H44" s="199">
        <f>IF(E13="","",(G13/E13))</f>
        <v>0.3086896125945362</v>
      </c>
    </row>
    <row r="45" spans="2:8" ht="12">
      <c r="B45" s="40" t="s">
        <v>9</v>
      </c>
      <c r="C45" s="120">
        <f>'[56]AV'!$AI170</f>
        <v>17380.3</v>
      </c>
      <c r="D45" s="120">
        <f>'[36]AV'!$X170</f>
        <v>13733.7</v>
      </c>
      <c r="E45" s="135">
        <f aca="true" t="shared" si="8" ref="E45:F61">IF(OR(G14="",G14=0),"",C45/G14)</f>
        <v>0.5793433333333333</v>
      </c>
      <c r="F45" s="234">
        <f t="shared" si="8"/>
        <v>0.5215811081277131</v>
      </c>
      <c r="G45" s="222">
        <f t="shared" si="7"/>
        <v>5.776222520562024</v>
      </c>
      <c r="H45" s="199">
        <f>IF(E14="","",(G14/E14))</f>
        <v>0.5240174672489083</v>
      </c>
    </row>
    <row r="46" spans="2:8" ht="12">
      <c r="B46" s="40" t="s">
        <v>28</v>
      </c>
      <c r="C46" s="120">
        <f>'[56]AV'!$AI171</f>
        <v>1326.7</v>
      </c>
      <c r="D46" s="120">
        <f>'[36]AV'!$X171</f>
        <v>1167.9</v>
      </c>
      <c r="E46" s="135">
        <f t="shared" si="8"/>
        <v>0.44223333333333337</v>
      </c>
      <c r="F46" s="234">
        <f t="shared" si="8"/>
        <v>0.3425328484279681</v>
      </c>
      <c r="G46" s="222">
        <f t="shared" si="7"/>
        <v>9.970048490536525</v>
      </c>
      <c r="H46" s="199">
        <f>IF(E15="","",(G15/E15))</f>
        <v>0.6578947368421053</v>
      </c>
    </row>
    <row r="47" spans="2:8" ht="12">
      <c r="B47" s="40" t="s">
        <v>10</v>
      </c>
      <c r="C47" s="120">
        <f>'[56]AV'!$AI172</f>
        <v>189.1</v>
      </c>
      <c r="D47" s="120">
        <f>'[36]AV'!$X172</f>
        <v>405.8</v>
      </c>
      <c r="E47" s="135">
        <f t="shared" si="8"/>
        <v>0.019905263157894735</v>
      </c>
      <c r="F47" s="234">
        <f t="shared" si="8"/>
        <v>0.049269098149677046</v>
      </c>
      <c r="G47" s="222">
        <f t="shared" si="7"/>
        <v>-2.936383499178231</v>
      </c>
      <c r="H47" s="199">
        <f aca="true" t="shared" si="9" ref="H47:H62">IF(E16="","",(G16/E16))</f>
        <v>0.5893300248138957</v>
      </c>
    </row>
    <row r="48" spans="2:8" ht="12">
      <c r="B48" s="40" t="s">
        <v>11</v>
      </c>
      <c r="C48" s="120">
        <f>'[56]AV'!$AI173</f>
        <v>7203</v>
      </c>
      <c r="D48" s="120">
        <f>'[36]AV'!$X173</f>
        <v>5889.2</v>
      </c>
      <c r="E48" s="135">
        <f t="shared" si="8"/>
        <v>0.31317391304347825</v>
      </c>
      <c r="F48" s="234">
        <f t="shared" si="8"/>
        <v>0.32097931064553403</v>
      </c>
      <c r="G48" s="222">
        <f t="shared" si="7"/>
        <v>-0.7805397602055786</v>
      </c>
      <c r="H48" s="199">
        <f t="shared" si="9"/>
        <v>0.8518518518518519</v>
      </c>
    </row>
    <row r="49" spans="2:8" ht="12">
      <c r="B49" s="40" t="s">
        <v>12</v>
      </c>
      <c r="C49" s="120">
        <f>'[56]AV'!$AI174</f>
        <v>3337.5</v>
      </c>
      <c r="D49" s="120">
        <f>'[36]AV'!$X174</f>
        <v>2935.8</v>
      </c>
      <c r="E49" s="135">
        <f t="shared" si="8"/>
        <v>0.834375</v>
      </c>
      <c r="F49" s="234">
        <f t="shared" si="8"/>
        <v>0.5193164933135216</v>
      </c>
      <c r="G49" s="222">
        <f t="shared" si="7"/>
        <v>31.505850668647838</v>
      </c>
      <c r="H49" s="199">
        <f t="shared" si="9"/>
        <v>0.47393364928909953</v>
      </c>
    </row>
    <row r="50" spans="2:8" ht="12">
      <c r="B50" s="40" t="s">
        <v>14</v>
      </c>
      <c r="C50" s="120">
        <f>'[56]AV'!$AI175</f>
        <v>166.8</v>
      </c>
      <c r="D50" s="120">
        <f>'[36]AV'!$X175</f>
        <v>98</v>
      </c>
      <c r="E50" s="135">
        <f t="shared" si="8"/>
        <v>0.556</v>
      </c>
      <c r="F50" s="234">
        <f t="shared" si="8"/>
        <v>0.30539108756622</v>
      </c>
      <c r="G50" s="222">
        <f t="shared" si="7"/>
        <v>25.060891243378002</v>
      </c>
      <c r="H50" s="199">
        <f t="shared" si="9"/>
        <v>0.08333333333333333</v>
      </c>
    </row>
    <row r="51" spans="2:8" ht="12">
      <c r="B51" s="40" t="s">
        <v>27</v>
      </c>
      <c r="C51" s="120">
        <f>'[56]AV'!$AI176</f>
        <v>9341.8</v>
      </c>
      <c r="D51" s="120">
        <f>'[36]AV'!$X176</f>
        <v>7444.3</v>
      </c>
      <c r="E51" s="135">
        <f t="shared" si="8"/>
        <v>0.6227866666666666</v>
      </c>
      <c r="F51" s="234">
        <f t="shared" si="8"/>
        <v>0.38508253283467053</v>
      </c>
      <c r="G51" s="222">
        <f t="shared" si="7"/>
        <v>23.770413383199607</v>
      </c>
      <c r="H51" s="199">
        <f t="shared" si="9"/>
        <v>0.5389867049946101</v>
      </c>
    </row>
    <row r="52" spans="2:8" ht="12">
      <c r="B52" s="40" t="s">
        <v>15</v>
      </c>
      <c r="C52" s="120">
        <f>'[56]AV'!$AI177</f>
        <v>1436.5</v>
      </c>
      <c r="D52" s="120">
        <f>'[36]AV'!$X177</f>
        <v>1768.7</v>
      </c>
      <c r="E52" s="135">
        <f t="shared" si="8"/>
        <v>0.2052142857142857</v>
      </c>
      <c r="F52" s="234">
        <f t="shared" si="8"/>
        <v>0.2461108173545209</v>
      </c>
      <c r="G52" s="222">
        <f t="shared" si="7"/>
        <v>-4.0896531640235185</v>
      </c>
      <c r="H52" s="199">
        <f t="shared" si="9"/>
        <v>0.45454545454545453</v>
      </c>
    </row>
    <row r="53" spans="2:8" ht="12">
      <c r="B53" s="40" t="s">
        <v>29</v>
      </c>
      <c r="C53" s="120">
        <f>'[56]AV'!$AI178</f>
        <v>353</v>
      </c>
      <c r="D53" s="120">
        <f>'[36]AV'!$X178</f>
        <v>112.5</v>
      </c>
      <c r="E53" s="135">
        <f t="shared" si="8"/>
        <v>0.5042857142857143</v>
      </c>
      <c r="F53" s="234">
        <f t="shared" si="8"/>
        <v>0.17520635415044386</v>
      </c>
      <c r="G53" s="222">
        <f t="shared" si="7"/>
        <v>32.90793601352705</v>
      </c>
      <c r="H53" s="199">
        <f t="shared" si="9"/>
        <v>0.22580645161290322</v>
      </c>
    </row>
    <row r="54" spans="2:8" ht="12">
      <c r="B54" s="40" t="s">
        <v>16</v>
      </c>
      <c r="C54" s="120">
        <f>'[56]AV'!$AI179</f>
        <v>12711.1</v>
      </c>
      <c r="D54" s="120">
        <f>'[36]AV'!$X179</f>
        <v>22523.2</v>
      </c>
      <c r="E54" s="135">
        <f>IF(OR(G23="",G23=0),"",C54/G23)</f>
        <v>0.34354324324324326</v>
      </c>
      <c r="F54" s="234">
        <f>IF(OR(H23="",H23=0),"",D54/H23)</f>
        <v>0.5491829260561492</v>
      </c>
      <c r="G54" s="222">
        <f t="shared" si="7"/>
        <v>-20.56396828129059</v>
      </c>
      <c r="H54" s="199">
        <f t="shared" si="9"/>
        <v>0.6517033235108138</v>
      </c>
    </row>
    <row r="55" spans="2:8" ht="12">
      <c r="B55" s="40" t="s">
        <v>17</v>
      </c>
      <c r="C55" s="120">
        <f>'[56]AV'!$AI180</f>
        <v>8557.9</v>
      </c>
      <c r="D55" s="120">
        <f>'[36]AV'!$X180</f>
        <v>7436.1</v>
      </c>
      <c r="E55" s="135">
        <f t="shared" si="8"/>
        <v>0.518660606060606</v>
      </c>
      <c r="F55" s="234">
        <f t="shared" si="8"/>
        <v>0.5542751511266483</v>
      </c>
      <c r="G55" s="222">
        <f t="shared" si="7"/>
        <v>-3.5614545066042225</v>
      </c>
      <c r="H55" s="199">
        <f t="shared" si="9"/>
        <v>0.4957932692307692</v>
      </c>
    </row>
    <row r="56" spans="2:8" ht="12">
      <c r="B56" s="40" t="s">
        <v>18</v>
      </c>
      <c r="C56" s="120">
        <f>'[56]AV'!$AI181</f>
        <v>7342.4</v>
      </c>
      <c r="D56" s="120">
        <f>'[36]AV'!$X181</f>
        <v>8261.8</v>
      </c>
      <c r="E56" s="135">
        <f t="shared" si="8"/>
        <v>0.20978285714285713</v>
      </c>
      <c r="F56" s="234">
        <f t="shared" si="8"/>
        <v>0.25370805977115973</v>
      </c>
      <c r="G56" s="222">
        <f t="shared" si="7"/>
        <v>-4.39252026283026</v>
      </c>
      <c r="H56" s="199">
        <f t="shared" si="9"/>
        <v>0.5785123966942148</v>
      </c>
    </row>
    <row r="57" spans="2:8" ht="12">
      <c r="B57" s="40" t="s">
        <v>19</v>
      </c>
      <c r="C57" s="120">
        <f>'[56]AV'!$AI182</f>
        <v>7587.1</v>
      </c>
      <c r="D57" s="120">
        <f>'[36]AV'!$X182</f>
        <v>5934.4</v>
      </c>
      <c r="E57" s="135">
        <f t="shared" si="8"/>
        <v>0.6897363636363637</v>
      </c>
      <c r="F57" s="234">
        <f t="shared" si="8"/>
        <v>0.546979556473169</v>
      </c>
      <c r="G57" s="222">
        <f t="shared" si="7"/>
        <v>14.275680716319473</v>
      </c>
      <c r="H57" s="199">
        <f t="shared" si="9"/>
        <v>0.7482993197278912</v>
      </c>
    </row>
    <row r="58" spans="2:8" ht="12">
      <c r="B58" s="40" t="s">
        <v>20</v>
      </c>
      <c r="C58" s="120">
        <f>'[56]AV'!$AI183</f>
        <v>4216.1</v>
      </c>
      <c r="D58" s="120">
        <f>'[36]AV'!$X183</f>
        <v>4868.2</v>
      </c>
      <c r="E58" s="135">
        <f t="shared" si="8"/>
        <v>0.6486307692307692</v>
      </c>
      <c r="F58" s="234">
        <f t="shared" si="8"/>
        <v>0.6776919329017888</v>
      </c>
      <c r="G58" s="222">
        <f t="shared" si="7"/>
        <v>-2.906116367101952</v>
      </c>
      <c r="H58" s="199">
        <f t="shared" si="9"/>
        <v>0.325</v>
      </c>
    </row>
    <row r="59" spans="2:8" ht="12">
      <c r="B59" s="40" t="s">
        <v>21</v>
      </c>
      <c r="C59" s="120">
        <f>'[56]AV'!$AI184</f>
        <v>891.9</v>
      </c>
      <c r="D59" s="120">
        <f>'[36]AV'!$X184</f>
        <v>967.7</v>
      </c>
      <c r="E59" s="135">
        <f t="shared" si="8"/>
        <v>0.3877826086956522</v>
      </c>
      <c r="F59" s="234">
        <f t="shared" si="8"/>
        <v>0.21818140824746918</v>
      </c>
      <c r="G59" s="222">
        <f t="shared" si="7"/>
        <v>16.9601200448183</v>
      </c>
      <c r="H59" s="199">
        <f>IF(E28="","",(G28/E28))</f>
        <v>0.5476190476190477</v>
      </c>
    </row>
    <row r="60" spans="2:8" ht="12">
      <c r="B60" s="40" t="s">
        <v>30</v>
      </c>
      <c r="C60" s="120">
        <f>'[56]AV'!$AI185</f>
        <v>10681</v>
      </c>
      <c r="D60" s="120">
        <f>'[36]AV'!$X185</f>
        <v>10959.4</v>
      </c>
      <c r="E60" s="135">
        <f t="shared" si="8"/>
        <v>0.36453924914675767</v>
      </c>
      <c r="F60" s="234">
        <f t="shared" si="8"/>
        <v>0.38420333041191934</v>
      </c>
      <c r="G60" s="222">
        <f t="shared" si="7"/>
        <v>-1.966408126516167</v>
      </c>
      <c r="H60" s="199">
        <f>IF(E29="","",(G29/E29))</f>
        <v>0.6622965641952984</v>
      </c>
    </row>
    <row r="61" spans="2:8" ht="12">
      <c r="B61" s="40" t="s">
        <v>22</v>
      </c>
      <c r="C61" s="120">
        <f>'[56]AV'!$AI186</f>
        <v>5172.3</v>
      </c>
      <c r="D61" s="120">
        <f>'[36]AV'!$X186</f>
        <v>4576.5</v>
      </c>
      <c r="E61" s="135">
        <f t="shared" si="8"/>
        <v>0.6465375</v>
      </c>
      <c r="F61" s="234">
        <f t="shared" si="8"/>
        <v>0.5967298188882949</v>
      </c>
      <c r="G61" s="222">
        <f t="shared" si="7"/>
        <v>4.980768111170509</v>
      </c>
      <c r="H61" s="199">
        <f t="shared" si="9"/>
        <v>0.31998720051197954</v>
      </c>
    </row>
    <row r="62" spans="2:8" ht="12">
      <c r="B62" s="40" t="s">
        <v>23</v>
      </c>
      <c r="C62" s="120">
        <f>'[56]AV'!$AI187</f>
        <v>268.3</v>
      </c>
      <c r="D62" s="120">
        <f>'[36]AV'!$X187</f>
        <v>304.6</v>
      </c>
      <c r="E62" s="135">
        <f>IF(OR(G31="",G31=0),"",C62/G31)</f>
        <v>0.24958139534883722</v>
      </c>
      <c r="F62" s="234">
        <f>IF(OR(H31="",H31=0),"",D62/H31)</f>
        <v>0.5835249042145594</v>
      </c>
      <c r="G62" s="222">
        <f t="shared" si="7"/>
        <v>-33.39435088657222</v>
      </c>
      <c r="H62" s="199">
        <f t="shared" si="9"/>
        <v>0.15357142857142858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B1">
      <selection activeCell="D65" sqref="D65"/>
    </sheetView>
  </sheetViews>
  <sheetFormatPr defaultColWidth="12" defaultRowHeight="11.25"/>
  <cols>
    <col min="1" max="1" width="5.66015625" style="6" customWidth="1"/>
    <col min="2" max="2" width="33.66015625" style="6" customWidth="1"/>
    <col min="3" max="3" width="14.66015625" style="22" customWidth="1"/>
    <col min="4" max="4" width="14.66015625" style="23" customWidth="1"/>
    <col min="5" max="5" width="14.16015625" style="22" customWidth="1"/>
    <col min="6" max="7" width="14.66015625" style="22" customWidth="1"/>
    <col min="8" max="8" width="14.5" style="26" customWidth="1"/>
    <col min="9" max="9" width="16.5" style="24" customWidth="1"/>
    <col min="10" max="10" width="14.66015625" style="6" customWidth="1"/>
    <col min="11" max="11" width="13.66015625" style="6" customWidth="1"/>
    <col min="12" max="12" width="22" style="6" customWidth="1"/>
    <col min="13" max="13" width="24" style="6" bestFit="1" customWidth="1"/>
    <col min="14" max="15" width="10.66015625" style="6" customWidth="1"/>
    <col min="16" max="16" width="11.5" style="6" customWidth="1"/>
    <col min="17" max="16384" width="11.5" style="6" customWidth="1"/>
  </cols>
  <sheetData>
    <row r="1" spans="1:2" ht="12">
      <c r="A1" s="6">
        <v>10285</v>
      </c>
      <c r="B1" s="25" t="s">
        <v>64</v>
      </c>
    </row>
    <row r="2" spans="1:5" ht="10.5">
      <c r="A2" s="6">
        <v>18512</v>
      </c>
      <c r="B2" s="27"/>
      <c r="E2" s="28"/>
    </row>
    <row r="3" ht="15" customHeight="1" hidden="1">
      <c r="A3" s="6">
        <v>31465</v>
      </c>
    </row>
    <row r="4" spans="1:5" s="12" customFormat="1" ht="15" customHeight="1" thickBot="1">
      <c r="A4" s="12">
        <v>6356</v>
      </c>
      <c r="B4" s="29"/>
      <c r="D4" s="28"/>
      <c r="E4" s="30"/>
    </row>
    <row r="5" spans="1:10" ht="30">
      <c r="A5" s="6">
        <v>13608</v>
      </c>
      <c r="B5" s="31" t="s">
        <v>103</v>
      </c>
      <c r="C5" s="31"/>
      <c r="D5" s="32"/>
      <c r="E5" s="33"/>
      <c r="F5" s="33"/>
      <c r="G5" s="33"/>
      <c r="H5" s="33"/>
      <c r="I5" s="34"/>
      <c r="J5" s="35"/>
    </row>
    <row r="6" spans="1:8" ht="15" customHeight="1">
      <c r="A6" s="6">
        <v>7877</v>
      </c>
      <c r="B6" s="36"/>
      <c r="C6" s="7"/>
      <c r="D6" s="7"/>
      <c r="E6" s="7"/>
      <c r="F6" s="7"/>
      <c r="G6" s="7"/>
      <c r="H6" s="7"/>
    </row>
    <row r="7" ht="11.25" thickBot="1">
      <c r="A7" s="6">
        <v>1679</v>
      </c>
    </row>
    <row r="8" spans="1:17" ht="16.5" thickTop="1">
      <c r="A8" s="6">
        <v>16914</v>
      </c>
      <c r="B8" s="37" t="s">
        <v>0</v>
      </c>
      <c r="C8" s="84" t="s">
        <v>1</v>
      </c>
      <c r="D8" s="85"/>
      <c r="E8" s="85"/>
      <c r="F8" s="86"/>
      <c r="G8" s="155" t="s">
        <v>49</v>
      </c>
      <c r="H8" s="155" t="s">
        <v>47</v>
      </c>
      <c r="I8" s="156"/>
      <c r="J8" s="157" t="s">
        <v>66</v>
      </c>
      <c r="K8" s="157"/>
      <c r="M8" s="158" t="s">
        <v>0</v>
      </c>
      <c r="N8" s="38"/>
      <c r="O8" s="39" t="s">
        <v>1</v>
      </c>
      <c r="P8" s="159"/>
      <c r="Q8" s="155" t="s">
        <v>47</v>
      </c>
    </row>
    <row r="9" spans="1:17" ht="12.75">
      <c r="A9" s="6">
        <v>7818</v>
      </c>
      <c r="B9" s="40"/>
      <c r="C9" s="41" t="s">
        <v>49</v>
      </c>
      <c r="D9" s="42" t="s">
        <v>49</v>
      </c>
      <c r="E9" s="42" t="s">
        <v>49</v>
      </c>
      <c r="F9" s="160" t="s">
        <v>46</v>
      </c>
      <c r="G9" s="161" t="s">
        <v>50</v>
      </c>
      <c r="H9" s="161" t="s">
        <v>50</v>
      </c>
      <c r="I9" s="162" t="s">
        <v>73</v>
      </c>
      <c r="J9" s="163"/>
      <c r="K9" s="164"/>
      <c r="M9" s="165" t="s">
        <v>76</v>
      </c>
      <c r="N9" s="43"/>
      <c r="O9" s="44"/>
      <c r="P9" s="166"/>
      <c r="Q9" s="161" t="s">
        <v>50</v>
      </c>
    </row>
    <row r="10" spans="1:17" ht="12" customHeight="1">
      <c r="A10" s="6">
        <v>30702</v>
      </c>
      <c r="B10" s="40"/>
      <c r="C10" s="45" t="s">
        <v>2</v>
      </c>
      <c r="D10" s="46" t="s">
        <v>3</v>
      </c>
      <c r="E10" s="47" t="s">
        <v>4</v>
      </c>
      <c r="F10" s="167" t="s">
        <v>4</v>
      </c>
      <c r="G10" s="166" t="s">
        <v>78</v>
      </c>
      <c r="H10" s="166" t="s">
        <v>78</v>
      </c>
      <c r="I10" s="168" t="s">
        <v>79</v>
      </c>
      <c r="J10" s="169" t="s">
        <v>49</v>
      </c>
      <c r="K10" s="169" t="s">
        <v>47</v>
      </c>
      <c r="L10" s="48"/>
      <c r="M10" s="165" t="s">
        <v>80</v>
      </c>
      <c r="N10" s="49" t="s">
        <v>2</v>
      </c>
      <c r="O10" s="50" t="s">
        <v>3</v>
      </c>
      <c r="P10" s="49" t="s">
        <v>4</v>
      </c>
      <c r="Q10" s="166" t="s">
        <v>78</v>
      </c>
    </row>
    <row r="11" spans="1:17" ht="12">
      <c r="A11" s="6">
        <v>31458</v>
      </c>
      <c r="B11" s="51"/>
      <c r="C11" s="52" t="s">
        <v>5</v>
      </c>
      <c r="D11" s="53" t="s">
        <v>6</v>
      </c>
      <c r="E11" s="54" t="s">
        <v>7</v>
      </c>
      <c r="F11" s="170" t="s">
        <v>7</v>
      </c>
      <c r="G11" s="55" t="s">
        <v>55</v>
      </c>
      <c r="H11" s="55" t="s">
        <v>84</v>
      </c>
      <c r="I11" s="171"/>
      <c r="J11" s="172"/>
      <c r="K11" s="173"/>
      <c r="M11" s="174"/>
      <c r="N11" s="55" t="s">
        <v>5</v>
      </c>
      <c r="O11" s="53" t="s">
        <v>6</v>
      </c>
      <c r="P11" s="55" t="s">
        <v>7</v>
      </c>
      <c r="Q11" s="55" t="s">
        <v>84</v>
      </c>
    </row>
    <row r="12" spans="1:17" ht="13.5" customHeight="1">
      <c r="A12" s="6">
        <v>60665</v>
      </c>
      <c r="B12" s="56" t="s">
        <v>8</v>
      </c>
      <c r="C12" s="57">
        <f>IF(ISERROR('[35]Récolte_N'!$F$10)=TRUE,"",'[35]Récolte_N'!$F$10)</f>
        <v>350</v>
      </c>
      <c r="D12" s="57">
        <f aca="true" t="shared" si="0" ref="D12:D31">IF(OR(C12="",C12=0),"",(E12/C12)*10)</f>
        <v>46.28571428571429</v>
      </c>
      <c r="E12" s="58">
        <f>IF(ISERROR('[35]Récolte_N'!$H$10)=TRUE,"",'[35]Récolte_N'!$H$10)</f>
        <v>1620</v>
      </c>
      <c r="F12" s="58">
        <f>P12</f>
        <v>1575</v>
      </c>
      <c r="G12" s="229">
        <f>IF(ISERROR('[35]Récolte_N'!$I$10)=TRUE,"",'[35]Récolte_N'!$I$10)</f>
        <v>550</v>
      </c>
      <c r="H12" s="229">
        <f>Q12</f>
        <v>209.9</v>
      </c>
      <c r="I12" s="176">
        <f>IF(OR(H12=0,H12=""),"",(G12/H12)-1)</f>
        <v>1.6202953787517864</v>
      </c>
      <c r="J12" s="177">
        <f>E12-G12</f>
        <v>1070</v>
      </c>
      <c r="K12" s="178">
        <f>P12-H12</f>
        <v>1365.1</v>
      </c>
      <c r="L12" s="59"/>
      <c r="M12" s="179" t="s">
        <v>8</v>
      </c>
      <c r="N12" s="57">
        <f>IF(ISERROR('[1]Récolte_N'!$F$10)=TRUE,"",'[1]Récolte_N'!$F$10)</f>
        <v>350</v>
      </c>
      <c r="O12" s="57">
        <f aca="true" t="shared" si="1" ref="O12:O19">IF(OR(N12="",N12=0),"",(P12/N12)*10)</f>
        <v>45</v>
      </c>
      <c r="P12" s="58">
        <f>IF(ISERROR('[1]Récolte_N'!$H$10)=TRUE,"",'[1]Récolte_N'!$H$10)</f>
        <v>1575</v>
      </c>
      <c r="Q12" s="229">
        <f>'[36]SE'!$AI168</f>
        <v>209.9</v>
      </c>
    </row>
    <row r="13" spans="1:17" ht="13.5" customHeight="1">
      <c r="A13" s="6">
        <v>7280</v>
      </c>
      <c r="B13" s="60" t="s">
        <v>31</v>
      </c>
      <c r="C13" s="57">
        <f>IF(ISERROR('[37]Récolte_N'!$F$10)=TRUE,"",'[37]Récolte_N'!$F$10)</f>
        <v>5480</v>
      </c>
      <c r="D13" s="57">
        <f t="shared" si="0"/>
        <v>43.58759124087591</v>
      </c>
      <c r="E13" s="58">
        <f>IF(ISERROR('[37]Récolte_N'!$H$10)=TRUE,"",'[37]Récolte_N'!$H$10)</f>
        <v>23886</v>
      </c>
      <c r="F13" s="58">
        <f>P13</f>
        <v>24424</v>
      </c>
      <c r="G13" s="229">
        <f>IF(ISERROR('[37]Récolte_N'!$I$10)=TRUE,"",'[37]Récolte_N'!$I$10)</f>
        <v>5800</v>
      </c>
      <c r="H13" s="229">
        <f>Q13</f>
        <v>6036.7</v>
      </c>
      <c r="I13" s="176">
        <f>IF(OR(H13=0,H13=""),"",(G13/H13)-1)</f>
        <v>-0.039210164493845956</v>
      </c>
      <c r="J13" s="177">
        <f aca="true" t="shared" si="2" ref="J13:J31">E13-G13</f>
        <v>18086</v>
      </c>
      <c r="K13" s="178">
        <f>P13-H13</f>
        <v>18387.3</v>
      </c>
      <c r="L13" s="59"/>
      <c r="M13" s="180" t="s">
        <v>31</v>
      </c>
      <c r="N13" s="57">
        <f>IF(ISERROR('[2]Récolte_N'!$F$10)=TRUE,"",'[2]Récolte_N'!$F$10)</f>
        <v>5510</v>
      </c>
      <c r="O13" s="57">
        <f t="shared" si="1"/>
        <v>44.32667876588022</v>
      </c>
      <c r="P13" s="58">
        <f>IF(ISERROR('[2]Récolte_N'!$H$10)=TRUE,"",'[2]Récolte_N'!$H$10)</f>
        <v>24424</v>
      </c>
      <c r="Q13" s="229">
        <f>'[36]SE'!$AI169</f>
        <v>6036.7</v>
      </c>
    </row>
    <row r="14" spans="1:17" ht="13.5" customHeight="1">
      <c r="A14" s="6">
        <v>17376</v>
      </c>
      <c r="B14" s="60" t="s">
        <v>9</v>
      </c>
      <c r="C14" s="57">
        <f>IF(ISERROR('[38]Récolte_N'!$F$10)=TRUE,"",'[38]Récolte_N'!$F$10)</f>
        <v>1470</v>
      </c>
      <c r="D14" s="57">
        <f t="shared" si="0"/>
        <v>49.904761904761905</v>
      </c>
      <c r="E14" s="58">
        <f>IF(ISERROR('[38]Récolte_N'!$H$10)=TRUE,"",'[38]Récolte_N'!$H$10)</f>
        <v>7336</v>
      </c>
      <c r="F14" s="181">
        <f>P14</f>
        <v>6762</v>
      </c>
      <c r="G14" s="229">
        <f>IF(ISERROR('[38]Récolte_N'!$I$10)=TRUE,"",'[38]Récolte_N'!$I$10)</f>
        <v>3900</v>
      </c>
      <c r="H14" s="230">
        <f>Q14</f>
        <v>3798.7</v>
      </c>
      <c r="I14" s="176">
        <f aca="true" t="shared" si="3" ref="I14:I31">IF(OR(H14=0,H14=""),"",(G14/H14)-1)</f>
        <v>0.026667017663937642</v>
      </c>
      <c r="J14" s="177">
        <f t="shared" si="2"/>
        <v>3436</v>
      </c>
      <c r="K14" s="183">
        <f>P14-H14</f>
        <v>2963.3</v>
      </c>
      <c r="L14" s="59"/>
      <c r="M14" s="165" t="s">
        <v>9</v>
      </c>
      <c r="N14" s="57">
        <f>IF(ISERROR('[3]Récolte_N'!$F$10)=TRUE,"",'[3]Récolte_N'!$F$10)</f>
        <v>1470</v>
      </c>
      <c r="O14" s="57">
        <f t="shared" si="1"/>
        <v>46</v>
      </c>
      <c r="P14" s="58">
        <f>IF(ISERROR('[3]Récolte_N'!$H$10)=TRUE,"",'[3]Récolte_N'!$H$10)</f>
        <v>6762</v>
      </c>
      <c r="Q14" s="229">
        <f>'[36]SE'!$AI170</f>
        <v>3798.7</v>
      </c>
    </row>
    <row r="15" spans="1:17" ht="13.5" customHeight="1">
      <c r="A15" s="6">
        <v>26391</v>
      </c>
      <c r="B15" s="60" t="s">
        <v>28</v>
      </c>
      <c r="C15" s="57">
        <f>IF(ISERROR('[39]Récolte_N'!$F$10)=TRUE,"",'[39]Récolte_N'!$F$10)</f>
        <v>1150</v>
      </c>
      <c r="D15" s="57">
        <f t="shared" si="0"/>
        <v>54</v>
      </c>
      <c r="E15" s="58">
        <f>IF(ISERROR('[39]Récolte_N'!$H$10)=TRUE,"",'[39]Récolte_N'!$H$10)</f>
        <v>6210</v>
      </c>
      <c r="F15" s="181">
        <f aca="true" t="shared" si="4" ref="F15:F30">P15</f>
        <v>7261</v>
      </c>
      <c r="G15" s="229">
        <f>IF(ISERROR('[39]Récolte_N'!$I$10)=TRUE,"",'[39]Récolte_N'!$I$10)</f>
        <v>4500</v>
      </c>
      <c r="H15" s="230">
        <f aca="true" t="shared" si="5" ref="H15:H30">Q15</f>
        <v>4996.6</v>
      </c>
      <c r="I15" s="176">
        <f t="shared" si="3"/>
        <v>-0.09938758355681865</v>
      </c>
      <c r="J15" s="177">
        <f t="shared" si="2"/>
        <v>1710</v>
      </c>
      <c r="K15" s="183">
        <f aca="true" t="shared" si="6" ref="K15:K30">P15-H15</f>
        <v>2264.3999999999996</v>
      </c>
      <c r="L15" s="59"/>
      <c r="M15" s="165" t="s">
        <v>28</v>
      </c>
      <c r="N15" s="57">
        <f>IF(ISERROR('[4]Récolte_N'!$F$10)=TRUE,"",'[4]Récolte_N'!$F$10)</f>
        <v>1370</v>
      </c>
      <c r="O15" s="57">
        <f t="shared" si="1"/>
        <v>53</v>
      </c>
      <c r="P15" s="58">
        <f>IF(ISERROR('[4]Récolte_N'!$H$10)=TRUE,"",'[4]Récolte_N'!$H$10)</f>
        <v>7261</v>
      </c>
      <c r="Q15" s="229">
        <f>'[36]SE'!$AI171</f>
        <v>4996.6</v>
      </c>
    </row>
    <row r="16" spans="1:17" ht="13.5" customHeight="1">
      <c r="A16" s="6">
        <v>19136</v>
      </c>
      <c r="B16" s="60" t="s">
        <v>10</v>
      </c>
      <c r="C16" s="57">
        <f>IF(ISERROR('[40]Récolte_N'!$F$10)=TRUE,"",'[40]Récolte_N'!$F$10)</f>
        <v>100</v>
      </c>
      <c r="D16" s="57">
        <f t="shared" si="0"/>
        <v>70</v>
      </c>
      <c r="E16" s="58">
        <f>IF(ISERROR('[40]Récolte_N'!$H$10)=TRUE,"",'[40]Récolte_N'!$H$10)</f>
        <v>700</v>
      </c>
      <c r="F16" s="181">
        <f t="shared" si="4"/>
        <v>700</v>
      </c>
      <c r="G16" s="229">
        <f>IF(ISERROR('[40]Récolte_N'!$I$10)=TRUE,"",'[40]Récolte_N'!$I$10)</f>
        <v>700</v>
      </c>
      <c r="H16" s="230">
        <f t="shared" si="5"/>
        <v>990.9</v>
      </c>
      <c r="I16" s="176">
        <f>IF(OR(H16=0,H16=""),"",(G16/H16)-1)</f>
        <v>-0.29357150065596926</v>
      </c>
      <c r="J16" s="177">
        <f t="shared" si="2"/>
        <v>0</v>
      </c>
      <c r="K16" s="183">
        <f t="shared" si="6"/>
        <v>-290.9</v>
      </c>
      <c r="L16" s="59"/>
      <c r="M16" s="165" t="s">
        <v>10</v>
      </c>
      <c r="N16" s="57">
        <f>IF(ISERROR('[5]Récolte_N'!$F$10)=TRUE,"",'[5]Récolte_N'!$F$10)</f>
        <v>100</v>
      </c>
      <c r="O16" s="57">
        <f t="shared" si="1"/>
        <v>70</v>
      </c>
      <c r="P16" s="58">
        <f>IF(ISERROR('[5]Récolte_N'!$H$10)=TRUE,"",'[5]Récolte_N'!$H$10)</f>
        <v>700</v>
      </c>
      <c r="Q16" s="229">
        <f>'[36]SE'!$AI172</f>
        <v>990.9</v>
      </c>
    </row>
    <row r="17" spans="1:17" ht="13.5" customHeight="1">
      <c r="A17" s="6">
        <v>1790</v>
      </c>
      <c r="B17" s="60" t="s">
        <v>11</v>
      </c>
      <c r="C17" s="57">
        <f>IF(ISERROR('[41]Récolte_N'!$F$10)=TRUE,"",'[41]Récolte_N'!$F$10)</f>
        <v>700</v>
      </c>
      <c r="D17" s="57">
        <f t="shared" si="0"/>
        <v>64.28571428571429</v>
      </c>
      <c r="E17" s="58">
        <f>IF(ISERROR('[41]Récolte_N'!$H$10)=TRUE,"",'[41]Récolte_N'!$H$10)</f>
        <v>4500</v>
      </c>
      <c r="F17" s="181">
        <f t="shared" si="4"/>
        <v>3800</v>
      </c>
      <c r="G17" s="229">
        <f>IF(ISERROR('[41]Récolte_N'!$I$10)=TRUE,"",'[41]Récolte_N'!$I$10)</f>
        <v>4300</v>
      </c>
      <c r="H17" s="230">
        <f t="shared" si="5"/>
        <v>2851.3</v>
      </c>
      <c r="I17" s="176">
        <f t="shared" si="3"/>
        <v>0.5080840318451232</v>
      </c>
      <c r="J17" s="177">
        <f t="shared" si="2"/>
        <v>200</v>
      </c>
      <c r="K17" s="183">
        <f t="shared" si="6"/>
        <v>948.6999999999998</v>
      </c>
      <c r="L17" s="59"/>
      <c r="M17" s="165" t="s">
        <v>11</v>
      </c>
      <c r="N17" s="57">
        <f>IF(ISERROR('[6]Récolte_N'!$F$10)=TRUE,"",'[6]Récolte_N'!$F$10)</f>
        <v>600</v>
      </c>
      <c r="O17" s="57">
        <f t="shared" si="1"/>
        <v>63.33333333333333</v>
      </c>
      <c r="P17" s="58">
        <f>IF(ISERROR('[6]Récolte_N'!$H$10)=TRUE,"",'[6]Récolte_N'!$H$10)</f>
        <v>3800</v>
      </c>
      <c r="Q17" s="229">
        <f>'[36]SE'!$AI173</f>
        <v>2851.3</v>
      </c>
    </row>
    <row r="18" spans="1:17" ht="13.5" customHeight="1">
      <c r="A18" s="6" t="s">
        <v>13</v>
      </c>
      <c r="B18" s="60" t="s">
        <v>12</v>
      </c>
      <c r="C18" s="57">
        <f>IF(ISERROR('[42]Récolte_N'!$F$10)=TRUE,"",'[42]Récolte_N'!$F$10)</f>
        <v>3125</v>
      </c>
      <c r="D18" s="57">
        <f t="shared" si="0"/>
        <v>41.760000000000005</v>
      </c>
      <c r="E18" s="58">
        <f>IF(ISERROR('[42]Récolte_N'!$H$10)=TRUE,"",'[42]Récolte_N'!$H$10)</f>
        <v>13050</v>
      </c>
      <c r="F18" s="181">
        <f t="shared" si="4"/>
        <v>13050</v>
      </c>
      <c r="G18" s="229">
        <f>IF(ISERROR('[42]Récolte_N'!$I$10)=TRUE,"",'[42]Récolte_N'!$I$10)</f>
        <v>4000</v>
      </c>
      <c r="H18" s="230">
        <f t="shared" si="5"/>
        <v>3517.1</v>
      </c>
      <c r="I18" s="176">
        <f t="shared" si="3"/>
        <v>0.13730061698558482</v>
      </c>
      <c r="J18" s="177">
        <f t="shared" si="2"/>
        <v>9050</v>
      </c>
      <c r="K18" s="183">
        <f t="shared" si="6"/>
        <v>9532.9</v>
      </c>
      <c r="L18" s="59"/>
      <c r="M18" s="165" t="s">
        <v>12</v>
      </c>
      <c r="N18" s="57">
        <f>IF(ISERROR('[7]Récolte_N'!$F$10)=TRUE,"",'[7]Récolte_N'!$F$10)</f>
        <v>3100</v>
      </c>
      <c r="O18" s="57">
        <f t="shared" si="1"/>
        <v>42.09677419354839</v>
      </c>
      <c r="P18" s="58">
        <f>IF(ISERROR('[7]Récolte_N'!$H$10)=TRUE,"",'[7]Récolte_N'!$H$10)</f>
        <v>13050</v>
      </c>
      <c r="Q18" s="229">
        <f>'[36]SE'!$AI174</f>
        <v>3517.1</v>
      </c>
    </row>
    <row r="19" spans="1:17" ht="13.5" customHeight="1">
      <c r="A19" s="6" t="s">
        <v>13</v>
      </c>
      <c r="B19" s="60" t="s">
        <v>14</v>
      </c>
      <c r="C19" s="57">
        <f>IF(ISERROR('[43]Récolte_N'!$F$10)=TRUE,"",'[43]Récolte_N'!$F$10)</f>
        <v>320</v>
      </c>
      <c r="D19" s="57">
        <f t="shared" si="0"/>
        <v>29.375</v>
      </c>
      <c r="E19" s="58">
        <f>IF(ISERROR('[43]Récolte_N'!$H$10)=TRUE,"",'[43]Récolte_N'!$H$10)</f>
        <v>940</v>
      </c>
      <c r="F19" s="181">
        <f t="shared" si="4"/>
        <v>1025</v>
      </c>
      <c r="G19" s="229">
        <f>IF(ISERROR('[43]Récolte_N'!$I$10)=TRUE,"",'[43]Récolte_N'!$I$10)</f>
        <v>300</v>
      </c>
      <c r="H19" s="230">
        <f t="shared" si="5"/>
        <v>328.6</v>
      </c>
      <c r="I19" s="176">
        <f>IF(OR(H19=0,H19=""),"",(G19/H19)-1)</f>
        <v>-0.08703590992087651</v>
      </c>
      <c r="J19" s="177">
        <f t="shared" si="2"/>
        <v>640</v>
      </c>
      <c r="K19" s="183">
        <f t="shared" si="6"/>
        <v>696.4</v>
      </c>
      <c r="L19" s="59"/>
      <c r="M19" s="165" t="s">
        <v>14</v>
      </c>
      <c r="N19" s="57">
        <f>IF(ISERROR('[8]Récolte_N'!$F$10)=TRUE,"",'[8]Récolte_N'!$F$10)</f>
        <v>335</v>
      </c>
      <c r="O19" s="57">
        <f t="shared" si="1"/>
        <v>30.597014925373138</v>
      </c>
      <c r="P19" s="58">
        <f>IF(ISERROR('[8]Récolte_N'!$H$10)=TRUE,"",'[8]Récolte_N'!$H$10)</f>
        <v>1025</v>
      </c>
      <c r="Q19" s="229">
        <f>'[36]SE'!$AI175</f>
        <v>328.6</v>
      </c>
    </row>
    <row r="20" spans="1:17" ht="13.5" customHeight="1">
      <c r="A20" s="6" t="s">
        <v>13</v>
      </c>
      <c r="B20" s="60" t="s">
        <v>27</v>
      </c>
      <c r="C20" s="57">
        <f>IF(ISERROR('[44]Récolte_N'!$F$10)=TRUE,"",'[44]Récolte_N'!$F$10)</f>
        <v>284</v>
      </c>
      <c r="D20" s="57">
        <f>IF(OR(C20="",C20=0),"",(E20/C20)*10)</f>
        <v>75.88028169014085</v>
      </c>
      <c r="E20" s="58">
        <f>IF(ISERROR('[44]Récolte_N'!$H$10)=TRUE,"",'[44]Récolte_N'!$H$10)</f>
        <v>2155</v>
      </c>
      <c r="F20" s="181">
        <f t="shared" si="4"/>
        <v>1270</v>
      </c>
      <c r="G20" s="229">
        <f>IF(ISERROR('[44]Récolte_N'!$I$10)=TRUE,"",'[44]Récolte_N'!$I$10)</f>
        <v>500</v>
      </c>
      <c r="H20" s="230">
        <f t="shared" si="5"/>
        <v>589.7</v>
      </c>
      <c r="I20" s="176">
        <f>IF(OR(H20=0,H20=""),"",(G20/H20)-1)</f>
        <v>-0.15211124300491785</v>
      </c>
      <c r="J20" s="177">
        <f t="shared" si="2"/>
        <v>1655</v>
      </c>
      <c r="K20" s="183">
        <f t="shared" si="6"/>
        <v>680.3</v>
      </c>
      <c r="L20" s="59"/>
      <c r="M20" s="165" t="s">
        <v>27</v>
      </c>
      <c r="N20" s="57">
        <f>IF(ISERROR('[9]Récolte_N'!$F$10)=TRUE,"",'[9]Récolte_N'!$F$10)</f>
        <v>280</v>
      </c>
      <c r="O20" s="57">
        <f>IF(OR(N20="",N20=0),"",(P20/N20)*10)</f>
        <v>45.357142857142854</v>
      </c>
      <c r="P20" s="58">
        <f>IF(ISERROR('[9]Récolte_N'!$H$10)=TRUE,"",'[9]Récolte_N'!$H$10)</f>
        <v>1270</v>
      </c>
      <c r="Q20" s="229">
        <f>'[36]SE'!$AI176</f>
        <v>589.7</v>
      </c>
    </row>
    <row r="21" spans="1:17" ht="13.5" customHeight="1">
      <c r="A21" s="6" t="s">
        <v>13</v>
      </c>
      <c r="B21" s="60" t="s">
        <v>15</v>
      </c>
      <c r="C21" s="57">
        <f>IF(ISERROR('[45]Récolte_N'!$F$10)=TRUE,"",'[45]Récolte_N'!$F$10)</f>
        <v>200</v>
      </c>
      <c r="D21" s="57">
        <f>IF(OR(C21="",C21=0),"",(E21/C21)*10)</f>
        <v>65</v>
      </c>
      <c r="E21" s="58">
        <f>IF(ISERROR('[45]Récolte_N'!$H$10)=TRUE,"",'[45]Récolte_N'!$H$10)</f>
        <v>1300</v>
      </c>
      <c r="F21" s="181">
        <f t="shared" si="4"/>
        <v>1900</v>
      </c>
      <c r="G21" s="229">
        <f>IF(ISERROR('[45]Récolte_N'!$I$10)=TRUE,"",'[45]Récolte_N'!$I$10)</f>
        <v>300</v>
      </c>
      <c r="H21" s="230">
        <f t="shared" si="5"/>
        <v>293.4</v>
      </c>
      <c r="I21" s="176">
        <f t="shared" si="3"/>
        <v>0.02249488752556239</v>
      </c>
      <c r="J21" s="177">
        <f t="shared" si="2"/>
        <v>1000</v>
      </c>
      <c r="K21" s="183">
        <f t="shared" si="6"/>
        <v>1606.6</v>
      </c>
      <c r="L21" s="59"/>
      <c r="M21" s="165" t="s">
        <v>15</v>
      </c>
      <c r="N21" s="57">
        <f>IF(ISERROR('[10]Récolte_N'!$F$10)=TRUE,"",'[10]Récolte_N'!$F$10)</f>
        <v>430</v>
      </c>
      <c r="O21" s="57">
        <f>IF(OR(N21="",N21=0),"",(P21/N21)*10)</f>
        <v>44.18604651162791</v>
      </c>
      <c r="P21" s="58">
        <f>IF(ISERROR('[10]Récolte_N'!$H$10)=TRUE,"",'[10]Récolte_N'!$H$10)</f>
        <v>1900</v>
      </c>
      <c r="Q21" s="229">
        <f>'[36]SE'!$AI177</f>
        <v>293.4</v>
      </c>
    </row>
    <row r="22" spans="1:17" ht="13.5" customHeight="1">
      <c r="A22" s="6" t="s">
        <v>13</v>
      </c>
      <c r="B22" s="60" t="s">
        <v>29</v>
      </c>
      <c r="C22" s="57">
        <f>IF(ISERROR('[46]Récolte_N'!$F$10)=TRUE,"",'[46]Récolte_N'!$F$10)</f>
        <v>180</v>
      </c>
      <c r="D22" s="57">
        <f>IF(OR(C22="",C22=0),"",(E22/C22)*10)</f>
        <v>50</v>
      </c>
      <c r="E22" s="58">
        <f>IF(ISERROR('[46]Récolte_N'!$H$10)=TRUE,"",'[46]Récolte_N'!$H$10)</f>
        <v>900</v>
      </c>
      <c r="F22" s="181">
        <f t="shared" si="4"/>
        <v>800</v>
      </c>
      <c r="G22" s="229">
        <f>IF(ISERROR('[46]Récolte_N'!$I$10)=TRUE,"",'[46]Récolte_N'!$I$10)</f>
        <v>350</v>
      </c>
      <c r="H22" s="230">
        <f t="shared" si="5"/>
        <v>227.4</v>
      </c>
      <c r="I22" s="176">
        <f t="shared" si="3"/>
        <v>0.5391380826737027</v>
      </c>
      <c r="J22" s="177">
        <f t="shared" si="2"/>
        <v>550</v>
      </c>
      <c r="K22" s="183">
        <f t="shared" si="6"/>
        <v>572.6</v>
      </c>
      <c r="L22" s="59"/>
      <c r="M22" s="165" t="s">
        <v>29</v>
      </c>
      <c r="N22" s="57">
        <f>IF(ISERROR('[11]Récolte_N'!$F$10)=TRUE,"",'[11]Récolte_N'!$F$10)</f>
        <v>180</v>
      </c>
      <c r="O22" s="57">
        <f>IF(OR(N22="",N22=0),"",(P22/N22)*10)</f>
        <v>44.44444444444444</v>
      </c>
      <c r="P22" s="58">
        <f>IF(ISERROR('[11]Récolte_N'!$H$10)=TRUE,"",'[11]Récolte_N'!$H$10)</f>
        <v>800</v>
      </c>
      <c r="Q22" s="229">
        <f>'[36]SE'!$AI178</f>
        <v>227.4</v>
      </c>
    </row>
    <row r="23" spans="1:17" ht="13.5" customHeight="1">
      <c r="A23" s="6" t="s">
        <v>13</v>
      </c>
      <c r="B23" s="60" t="s">
        <v>16</v>
      </c>
      <c r="C23" s="57">
        <f>IF(ISERROR('[47]Récolte_N'!$F$10)=TRUE,"",'[47]Récolte_N'!$F$10)</f>
        <v>347</v>
      </c>
      <c r="D23" s="57">
        <f t="shared" si="0"/>
        <v>47.23631123919308</v>
      </c>
      <c r="E23" s="58">
        <f>IF(ISERROR('[47]Récolte_N'!$H$10)=TRUE,"",'[47]Récolte_N'!$H$10)</f>
        <v>1639.1</v>
      </c>
      <c r="F23" s="181">
        <f t="shared" si="4"/>
        <v>1652.3</v>
      </c>
      <c r="G23" s="229">
        <f>IF(ISERROR('[47]Récolte_N'!$I$10)=TRUE,"",'[47]Récolte_N'!$I$10)</f>
        <v>950</v>
      </c>
      <c r="H23" s="230">
        <f t="shared" si="5"/>
        <v>959</v>
      </c>
      <c r="I23" s="176">
        <f t="shared" si="3"/>
        <v>-0.009384775808133461</v>
      </c>
      <c r="J23" s="177">
        <f t="shared" si="2"/>
        <v>689.0999999999999</v>
      </c>
      <c r="K23" s="183">
        <f t="shared" si="6"/>
        <v>693.3</v>
      </c>
      <c r="L23" s="59"/>
      <c r="M23" s="165" t="s">
        <v>16</v>
      </c>
      <c r="N23" s="57">
        <f>IF(ISERROR('[12]Récolte_N'!$F$10)=TRUE,"",'[12]Récolte_N'!$F$10)</f>
        <v>347</v>
      </c>
      <c r="O23" s="57">
        <f aca="true" t="shared" si="7" ref="O23:O31">IF(OR(N23="",N23=0),"",(P23/N23)*10)</f>
        <v>47.61671469740634</v>
      </c>
      <c r="P23" s="58">
        <f>IF(ISERROR('[12]Récolte_N'!$H$10)=TRUE,"",'[12]Récolte_N'!$H$10)</f>
        <v>1652.3</v>
      </c>
      <c r="Q23" s="229">
        <f>'[36]SE'!$AI179</f>
        <v>959</v>
      </c>
    </row>
    <row r="24" spans="1:17" ht="13.5" customHeight="1">
      <c r="A24" s="6" t="s">
        <v>13</v>
      </c>
      <c r="B24" s="60" t="s">
        <v>17</v>
      </c>
      <c r="C24" s="57">
        <f>IF(ISERROR('[48]Récolte_N'!$F$10)=TRUE,"",'[48]Récolte_N'!$F$10)</f>
        <v>1070</v>
      </c>
      <c r="D24" s="57">
        <f t="shared" si="0"/>
        <v>61.635514018691595</v>
      </c>
      <c r="E24" s="58">
        <f>IF(ISERROR('[48]Récolte_N'!$H$10)=TRUE,"",'[48]Récolte_N'!$H$10)</f>
        <v>6595</v>
      </c>
      <c r="F24" s="181">
        <f t="shared" si="4"/>
        <v>6500</v>
      </c>
      <c r="G24" s="229">
        <f>IF(ISERROR('[48]Récolte_N'!$I$10)=TRUE,"",'[48]Récolte_N'!$I$10)</f>
        <v>4000</v>
      </c>
      <c r="H24" s="230">
        <f t="shared" si="5"/>
        <v>4024.6</v>
      </c>
      <c r="I24" s="176">
        <f t="shared" si="3"/>
        <v>-0.006112408686577475</v>
      </c>
      <c r="J24" s="177">
        <f t="shared" si="2"/>
        <v>2595</v>
      </c>
      <c r="K24" s="183">
        <f t="shared" si="6"/>
        <v>2475.4</v>
      </c>
      <c r="L24" s="59"/>
      <c r="M24" s="165" t="s">
        <v>17</v>
      </c>
      <c r="N24" s="57">
        <f>IF(ISERROR('[13]Récolte_N'!$F$10)=TRUE,"",'[13]Récolte_N'!$F$10)</f>
        <v>1175</v>
      </c>
      <c r="O24" s="57">
        <f t="shared" si="7"/>
        <v>55.319148936170215</v>
      </c>
      <c r="P24" s="58">
        <f>IF(ISERROR('[13]Récolte_N'!$H$10)=TRUE,"",'[13]Récolte_N'!$H$10)</f>
        <v>6500</v>
      </c>
      <c r="Q24" s="229">
        <f>'[36]SE'!$AI180</f>
        <v>4024.6</v>
      </c>
    </row>
    <row r="25" spans="1:17" ht="13.5" customHeight="1">
      <c r="A25" s="6" t="s">
        <v>13</v>
      </c>
      <c r="B25" s="60" t="s">
        <v>18</v>
      </c>
      <c r="C25" s="57">
        <f>IF(ISERROR('[49]Récolte_N'!$F$10)=TRUE,"",'[49]Récolte_N'!$F$10)</f>
        <v>7100</v>
      </c>
      <c r="D25" s="57">
        <f t="shared" si="0"/>
        <v>60.563380281690144</v>
      </c>
      <c r="E25" s="58">
        <f>IF(ISERROR('[49]Récolte_N'!$H$10)=TRUE,"",'[49]Récolte_N'!$H$10)</f>
        <v>43000</v>
      </c>
      <c r="F25" s="181">
        <f t="shared" si="4"/>
        <v>39000</v>
      </c>
      <c r="G25" s="229">
        <f>IF(ISERROR('[49]Récolte_N'!$I$10)=TRUE,"",'[49]Récolte_N'!$I$10)</f>
        <v>25000</v>
      </c>
      <c r="H25" s="230">
        <f t="shared" si="5"/>
        <v>22188</v>
      </c>
      <c r="I25" s="176">
        <f t="shared" si="3"/>
        <v>0.1267351721651344</v>
      </c>
      <c r="J25" s="177">
        <f t="shared" si="2"/>
        <v>18000</v>
      </c>
      <c r="K25" s="183">
        <f t="shared" si="6"/>
        <v>16812</v>
      </c>
      <c r="L25" s="59"/>
      <c r="M25" s="165" t="s">
        <v>18</v>
      </c>
      <c r="N25" s="57">
        <f>IF(ISERROR('[14]Récolte_N'!$F$10)=TRUE,"",'[14]Récolte_N'!$F$10)</f>
        <v>6800</v>
      </c>
      <c r="O25" s="57">
        <f t="shared" si="7"/>
        <v>57.35294117647059</v>
      </c>
      <c r="P25" s="58">
        <f>IF(ISERROR('[14]Récolte_N'!$H$10)=TRUE,"",'[14]Récolte_N'!$H$10)</f>
        <v>39000</v>
      </c>
      <c r="Q25" s="229">
        <f>'[36]SE'!$AI181</f>
        <v>22188</v>
      </c>
    </row>
    <row r="26" spans="1:17" ht="13.5" customHeight="1">
      <c r="A26" s="6" t="s">
        <v>13</v>
      </c>
      <c r="B26" s="60" t="s">
        <v>19</v>
      </c>
      <c r="C26" s="57">
        <f>IF(ISERROR('[50]Récolte_N'!$F$10)=TRUE,"",'[50]Récolte_N'!$F$10)</f>
        <v>330</v>
      </c>
      <c r="D26" s="57">
        <f t="shared" si="0"/>
        <v>65</v>
      </c>
      <c r="E26" s="58">
        <f>IF(ISERROR('[50]Récolte_N'!$H$10)=TRUE,"",'[50]Récolte_N'!$H$10)</f>
        <v>2145</v>
      </c>
      <c r="F26" s="181">
        <f t="shared" si="4"/>
        <v>2340</v>
      </c>
      <c r="G26" s="229">
        <f>IF(ISERROR('[50]Récolte_N'!$I$10)=TRUE,"",'[50]Récolte_N'!$I$10)</f>
        <v>2000</v>
      </c>
      <c r="H26" s="230">
        <f t="shared" si="5"/>
        <v>1525.6</v>
      </c>
      <c r="I26" s="176">
        <f t="shared" si="3"/>
        <v>0.31095962244362885</v>
      </c>
      <c r="J26" s="177">
        <f t="shared" si="2"/>
        <v>145</v>
      </c>
      <c r="K26" s="183">
        <f t="shared" si="6"/>
        <v>814.4000000000001</v>
      </c>
      <c r="L26" s="59"/>
      <c r="M26" s="165" t="s">
        <v>19</v>
      </c>
      <c r="N26" s="57">
        <f>IF(ISERROR('[15]Récolte_N'!$F$10)=TRUE,"",'[15]Récolte_N'!$F$10)</f>
        <v>360</v>
      </c>
      <c r="O26" s="57">
        <f t="shared" si="7"/>
        <v>65</v>
      </c>
      <c r="P26" s="58">
        <f>IF(ISERROR('[15]Récolte_N'!$H$10)=TRUE,"",'[15]Récolte_N'!$H$10)</f>
        <v>2340</v>
      </c>
      <c r="Q26" s="229">
        <f>'[36]SE'!$AI182</f>
        <v>1525.6</v>
      </c>
    </row>
    <row r="27" spans="1:17" ht="13.5" customHeight="1">
      <c r="A27" s="6" t="s">
        <v>13</v>
      </c>
      <c r="B27" s="60" t="s">
        <v>20</v>
      </c>
      <c r="C27" s="57">
        <f>IF(ISERROR('[51]Récolte_N'!$F$10)=TRUE,"",'[51]Récolte_N'!$F$10)</f>
        <v>490</v>
      </c>
      <c r="D27" s="57">
        <f t="shared" si="0"/>
        <v>49.836734693877546</v>
      </c>
      <c r="E27" s="58">
        <f>IF(ISERROR('[51]Récolte_N'!$H$10)=TRUE,"",'[51]Récolte_N'!$H$10)</f>
        <v>2442</v>
      </c>
      <c r="F27" s="181">
        <f t="shared" si="4"/>
        <v>3275</v>
      </c>
      <c r="G27" s="229">
        <f>IF(ISERROR('[51]Récolte_N'!$I$10)=TRUE,"",'[51]Récolte_N'!$I$10)</f>
        <v>950</v>
      </c>
      <c r="H27" s="230">
        <f t="shared" si="5"/>
        <v>1171.7</v>
      </c>
      <c r="I27" s="176">
        <f t="shared" si="3"/>
        <v>-0.18921225569685074</v>
      </c>
      <c r="J27" s="177">
        <f t="shared" si="2"/>
        <v>1492</v>
      </c>
      <c r="K27" s="183">
        <f t="shared" si="6"/>
        <v>2103.3</v>
      </c>
      <c r="L27" s="59"/>
      <c r="M27" s="165" t="s">
        <v>20</v>
      </c>
      <c r="N27" s="57">
        <f>IF(ISERROR('[16]Récolte_N'!$F$10)=TRUE,"",'[16]Récolte_N'!$F$10)</f>
        <v>655</v>
      </c>
      <c r="O27" s="57">
        <f t="shared" si="7"/>
        <v>50</v>
      </c>
      <c r="P27" s="58">
        <f>IF(ISERROR('[16]Récolte_N'!$H$10)=TRUE,"",'[16]Récolte_N'!$H$10)</f>
        <v>3275</v>
      </c>
      <c r="Q27" s="229">
        <f>'[36]SE'!$AI183</f>
        <v>1171.7</v>
      </c>
    </row>
    <row r="28" spans="1:17" ht="13.5" customHeight="1">
      <c r="A28" s="6" t="s">
        <v>13</v>
      </c>
      <c r="B28" s="60" t="s">
        <v>21</v>
      </c>
      <c r="C28" s="57">
        <f>IF(ISERROR('[52]Récolte_N'!$F$10)=TRUE,"",'[52]Récolte_N'!$F$10)</f>
        <v>65</v>
      </c>
      <c r="D28" s="57">
        <f t="shared" si="0"/>
        <v>70</v>
      </c>
      <c r="E28" s="58">
        <f>IF(ISERROR('[52]Récolte_N'!$H$10)=TRUE,"",'[52]Récolte_N'!$H$10)</f>
        <v>455</v>
      </c>
      <c r="F28" s="181">
        <f t="shared" si="4"/>
        <v>434</v>
      </c>
      <c r="G28" s="229">
        <f>IF(ISERROR('[52]Récolte_N'!$I$10)=TRUE,"",'[52]Récolte_N'!$I$10)</f>
        <v>425</v>
      </c>
      <c r="H28" s="230">
        <f t="shared" si="5"/>
        <v>414.1</v>
      </c>
      <c r="I28" s="176">
        <f t="shared" si="3"/>
        <v>0.02632214440956293</v>
      </c>
      <c r="J28" s="177">
        <f t="shared" si="2"/>
        <v>30</v>
      </c>
      <c r="K28" s="183">
        <f t="shared" si="6"/>
        <v>19.899999999999977</v>
      </c>
      <c r="L28" s="59"/>
      <c r="M28" s="165" t="s">
        <v>21</v>
      </c>
      <c r="N28" s="57">
        <f>IF(ISERROR('[17]Récolte_N'!$F$10)=TRUE,"",'[17]Récolte_N'!$F$10)</f>
        <v>62</v>
      </c>
      <c r="O28" s="57">
        <f t="shared" si="7"/>
        <v>70</v>
      </c>
      <c r="P28" s="58">
        <f>IF(ISERROR('[17]Récolte_N'!$H$10)=TRUE,"",'[17]Récolte_N'!$H$10)</f>
        <v>434</v>
      </c>
      <c r="Q28" s="229">
        <f>'[36]SE'!$AI184</f>
        <v>414.1</v>
      </c>
    </row>
    <row r="29" spans="2:17" ht="12.75">
      <c r="B29" s="60" t="s">
        <v>30</v>
      </c>
      <c r="C29" s="57">
        <f>IF(ISERROR('[53]Récolte_N'!$F$10)=TRUE,"",'[53]Récolte_N'!$F$10)</f>
        <v>250</v>
      </c>
      <c r="D29" s="57">
        <f t="shared" si="0"/>
        <v>56.6</v>
      </c>
      <c r="E29" s="58">
        <f>IF(ISERROR('[53]Récolte_N'!$H$10)=TRUE,"",'[53]Récolte_N'!$H$10)</f>
        <v>1415</v>
      </c>
      <c r="F29" s="181">
        <f t="shared" si="4"/>
        <v>1490</v>
      </c>
      <c r="G29" s="229">
        <f>IF(ISERROR('[53]Récolte_N'!$I$10)=TRUE,"",'[53]Récolte_N'!$I$10)</f>
        <v>875</v>
      </c>
      <c r="H29" s="230">
        <f t="shared" si="5"/>
        <v>621.5</v>
      </c>
      <c r="I29" s="176">
        <f>IF(OR(H29=0,H29=""),"",(G29/H29)-1)</f>
        <v>0.4078841512469831</v>
      </c>
      <c r="J29" s="177">
        <f t="shared" si="2"/>
        <v>540</v>
      </c>
      <c r="K29" s="183">
        <f t="shared" si="6"/>
        <v>868.5</v>
      </c>
      <c r="M29" s="165" t="s">
        <v>30</v>
      </c>
      <c r="N29" s="57">
        <f>IF(ISERROR('[18]Récolte_N'!$F$10)=TRUE,"",'[18]Récolte_N'!$F$10)</f>
        <v>265</v>
      </c>
      <c r="O29" s="57">
        <f t="shared" si="7"/>
        <v>56.22641509433962</v>
      </c>
      <c r="P29" s="58">
        <f>IF(ISERROR('[18]Récolte_N'!$H$10)=TRUE,"",'[18]Récolte_N'!$H$10)</f>
        <v>1490</v>
      </c>
      <c r="Q29" s="229">
        <f>'[36]SE'!$AI185</f>
        <v>621.5</v>
      </c>
    </row>
    <row r="30" spans="2:17" ht="12.75">
      <c r="B30" s="60" t="s">
        <v>22</v>
      </c>
      <c r="C30" s="57">
        <f>IF(ISERROR('[54]Récolte_N'!$F$10)=TRUE,"",'[54]Récolte_N'!$F$10)</f>
        <v>1170</v>
      </c>
      <c r="D30" s="57">
        <f t="shared" si="0"/>
        <v>38.452991452991455</v>
      </c>
      <c r="E30" s="58">
        <f>IF(ISERROR('[54]Récolte_N'!$H$10)=TRUE,"",'[54]Récolte_N'!$H$10)</f>
        <v>4499</v>
      </c>
      <c r="F30" s="181">
        <f t="shared" si="4"/>
        <v>4420</v>
      </c>
      <c r="G30" s="229">
        <f>IF(ISERROR('[54]Récolte_N'!$I$10)=TRUE,"",'[54]Récolte_N'!$I$10)</f>
        <v>3000</v>
      </c>
      <c r="H30" s="230">
        <f t="shared" si="5"/>
        <v>1511.9</v>
      </c>
      <c r="I30" s="176">
        <f t="shared" si="3"/>
        <v>0.9842582181361199</v>
      </c>
      <c r="J30" s="177">
        <f t="shared" si="2"/>
        <v>1499</v>
      </c>
      <c r="K30" s="183">
        <f t="shared" si="6"/>
        <v>2908.1</v>
      </c>
      <c r="L30" s="7"/>
      <c r="M30" s="165" t="s">
        <v>22</v>
      </c>
      <c r="N30" s="57">
        <f>IF(ISERROR('[19]Récolte_N'!$F$10)=TRUE,"",'[19]Récolte_N'!$F$10)</f>
        <v>1155</v>
      </c>
      <c r="O30" s="57">
        <f t="shared" si="7"/>
        <v>38.26839826839827</v>
      </c>
      <c r="P30" s="58">
        <f>IF(ISERROR('[19]Récolte_N'!$H$10)=TRUE,"",'[19]Récolte_N'!$H$10)</f>
        <v>4420</v>
      </c>
      <c r="Q30" s="229">
        <f>'[36]SE'!$AI186</f>
        <v>1511.9</v>
      </c>
    </row>
    <row r="31" spans="2:17" ht="12.75">
      <c r="B31" s="60" t="s">
        <v>23</v>
      </c>
      <c r="C31" s="57">
        <f>IF(ISERROR('[55]Récolte_N'!$F$10)=TRUE,"",'[55]Récolte_N'!$F$10)</f>
        <v>1625</v>
      </c>
      <c r="D31" s="57">
        <f t="shared" si="0"/>
        <v>25.353846153846153</v>
      </c>
      <c r="E31" s="58">
        <f>IF(ISERROR('[55]Récolte_N'!$H$10)=TRUE,"",'[55]Récolte_N'!$H$10)</f>
        <v>4120</v>
      </c>
      <c r="F31" s="58">
        <f>P31</f>
        <v>5440</v>
      </c>
      <c r="G31" s="229">
        <f>IF(ISERROR('[55]Récolte_N'!$I$10)=TRUE,"",'[55]Récolte_N'!$I$10)</f>
        <v>440</v>
      </c>
      <c r="H31" s="229">
        <f>Q31</f>
        <v>434</v>
      </c>
      <c r="I31" s="176">
        <f t="shared" si="3"/>
        <v>0.01382488479262678</v>
      </c>
      <c r="J31" s="177">
        <f t="shared" si="2"/>
        <v>3680</v>
      </c>
      <c r="K31" s="178">
        <f>P31-H31</f>
        <v>5006</v>
      </c>
      <c r="M31" s="165" t="s">
        <v>23</v>
      </c>
      <c r="N31" s="57">
        <f>IF(ISERROR('[20]Récolte_N'!$F$10)=TRUE,"",'[20]Récolte_N'!$F$10)</f>
        <v>1600</v>
      </c>
      <c r="O31" s="57">
        <f t="shared" si="7"/>
        <v>34</v>
      </c>
      <c r="P31" s="58">
        <f>IF(ISERROR('[20]Récolte_N'!$H$10)=TRUE,"",'[20]Récolte_N'!$H$10)</f>
        <v>5440</v>
      </c>
      <c r="Q31" s="229">
        <f>'[36]SE'!$AI187</f>
        <v>434</v>
      </c>
    </row>
    <row r="32" spans="2:17" ht="12.75">
      <c r="B32" s="40"/>
      <c r="C32" s="61"/>
      <c r="D32" s="61"/>
      <c r="E32" s="17"/>
      <c r="F32" s="184"/>
      <c r="G32" s="185"/>
      <c r="H32" s="125"/>
      <c r="I32" s="186"/>
      <c r="J32" s="187"/>
      <c r="K32" s="188"/>
      <c r="M32" s="165"/>
      <c r="N32" s="189"/>
      <c r="O32" s="189"/>
      <c r="P32" s="189"/>
      <c r="Q32" s="231"/>
    </row>
    <row r="33" spans="2:17" ht="15.75" thickBot="1">
      <c r="B33" s="62" t="s">
        <v>24</v>
      </c>
      <c r="C33" s="63">
        <f>IF(SUM(C12:C31)=0,"",SUM(C12:C31))</f>
        <v>25806</v>
      </c>
      <c r="D33" s="63">
        <f>IF(OR(C33="",C33=0),"",(E33/C33)*10)</f>
        <v>49.952375416569794</v>
      </c>
      <c r="E33" s="63">
        <f>IF(SUM(E12:E31)=0,"",SUM(E12:E31))</f>
        <v>128907.1</v>
      </c>
      <c r="F33" s="190">
        <f>IF(SUM(F12:F31)=0,"",SUM(F12:F31))</f>
        <v>127118.3</v>
      </c>
      <c r="G33" s="191">
        <f>IF(SUM(G12:G31)=0,"",SUM(G12:G31))</f>
        <v>62840</v>
      </c>
      <c r="H33" s="192">
        <f>IF(SUM(H12:H31)=0,"",SUM(H12:H31))</f>
        <v>56690.69999999999</v>
      </c>
      <c r="I33" s="193">
        <f>IF(OR(G33=0,G33=""),"",(G33/H33)-1)</f>
        <v>0.108471054335191</v>
      </c>
      <c r="J33" s="194">
        <f>SUM(J12:J31)</f>
        <v>66067.1</v>
      </c>
      <c r="K33" s="195">
        <f>SUM(K12:K31)</f>
        <v>70427.6</v>
      </c>
      <c r="M33" s="196" t="s">
        <v>24</v>
      </c>
      <c r="N33" s="197">
        <f>IF(SUM(N12:N31)=0,"",SUM(N12:N31))</f>
        <v>26144</v>
      </c>
      <c r="O33" s="197">
        <f>IF(OR(N33="",N33=0),"",(P33/N33)*10)</f>
        <v>48.62236077111383</v>
      </c>
      <c r="P33" s="194">
        <f>IF(SUM(P12:P31)=0,"",SUM(P12:P31))</f>
        <v>127118.3</v>
      </c>
      <c r="Q33" s="198">
        <f>IF(SUM(Q12:Q31)=0,"",SUM(Q12:Q31))</f>
        <v>56690.69999999999</v>
      </c>
    </row>
    <row r="34" spans="2:10" ht="12.75" thickTop="1">
      <c r="B34" s="64"/>
      <c r="C34" s="65"/>
      <c r="D34" s="65"/>
      <c r="E34" s="65"/>
      <c r="F34" s="65"/>
      <c r="G34" s="65"/>
      <c r="H34" s="199"/>
      <c r="I34" s="200"/>
      <c r="J34" s="201"/>
    </row>
    <row r="35" spans="2:10" ht="12">
      <c r="B35" s="67" t="s">
        <v>44</v>
      </c>
      <c r="C35" s="68">
        <f>N33</f>
        <v>26144</v>
      </c>
      <c r="D35" s="68">
        <f>(E35/C35)*10</f>
        <v>48.62236077111383</v>
      </c>
      <c r="E35" s="68">
        <f>P33</f>
        <v>127118.3</v>
      </c>
      <c r="G35" s="68">
        <f>Q33</f>
        <v>56690.69999999999</v>
      </c>
      <c r="H35" s="199"/>
      <c r="I35" s="200"/>
      <c r="J35" s="201"/>
    </row>
    <row r="36" spans="2:10" ht="12">
      <c r="B36" s="67" t="s">
        <v>45</v>
      </c>
      <c r="C36" s="69"/>
      <c r="D36" s="70"/>
      <c r="E36" s="69"/>
      <c r="G36" s="69"/>
      <c r="H36" s="199"/>
      <c r="I36" s="200"/>
      <c r="J36" s="201"/>
    </row>
    <row r="37" spans="2:10" ht="12">
      <c r="B37" s="67" t="s">
        <v>25</v>
      </c>
      <c r="C37" s="71">
        <f>IF(OR(C33="",C33=0),"",(C33/C35)-1)</f>
        <v>-0.012928396572827405</v>
      </c>
      <c r="D37" s="71">
        <f>IF(OR(D33="",D33=0),"",(D33/D35)-1)</f>
        <v>0.02735397097884462</v>
      </c>
      <c r="E37" s="71">
        <f>IF(OR(E33="",E33=0),"",(E33/E35)-1)</f>
        <v>0.014071931421361095</v>
      </c>
      <c r="G37" s="71">
        <f>IF(OR(G33="",G33=0),"",(G33/G35)-1)</f>
        <v>0.108471054335191</v>
      </c>
      <c r="H37" s="199"/>
      <c r="I37" s="200"/>
      <c r="J37" s="201"/>
    </row>
    <row r="38" ht="11.25" thickBot="1"/>
    <row r="39" spans="2:8" ht="12.75">
      <c r="B39" s="202" t="s">
        <v>0</v>
      </c>
      <c r="C39" s="203" t="s">
        <v>50</v>
      </c>
      <c r="D39" s="204" t="s">
        <v>50</v>
      </c>
      <c r="E39" s="205" t="s">
        <v>50</v>
      </c>
      <c r="F39" s="205" t="s">
        <v>50</v>
      </c>
      <c r="G39" s="206" t="s">
        <v>85</v>
      </c>
      <c r="H39" s="207" t="s">
        <v>86</v>
      </c>
    </row>
    <row r="40" spans="2:8" ht="12">
      <c r="B40" s="40"/>
      <c r="C40" s="208" t="s">
        <v>87</v>
      </c>
      <c r="D40" s="209" t="s">
        <v>87</v>
      </c>
      <c r="E40" s="210" t="s">
        <v>87</v>
      </c>
      <c r="F40" s="210" t="s">
        <v>87</v>
      </c>
      <c r="G40" s="211" t="s">
        <v>88</v>
      </c>
      <c r="H40" s="212" t="s">
        <v>89</v>
      </c>
    </row>
    <row r="41" spans="2:8" ht="12.75">
      <c r="B41" s="40"/>
      <c r="C41" s="213" t="s">
        <v>90</v>
      </c>
      <c r="D41" s="214" t="s">
        <v>91</v>
      </c>
      <c r="E41" s="215" t="s">
        <v>90</v>
      </c>
      <c r="F41" s="215" t="s">
        <v>91</v>
      </c>
      <c r="G41" s="211" t="s">
        <v>92</v>
      </c>
      <c r="H41" s="212" t="s">
        <v>79</v>
      </c>
    </row>
    <row r="42" spans="2:8" ht="12">
      <c r="B42" s="40"/>
      <c r="C42" s="216" t="s">
        <v>93</v>
      </c>
      <c r="D42" s="217" t="s">
        <v>93</v>
      </c>
      <c r="E42" s="218" t="s">
        <v>59</v>
      </c>
      <c r="F42" s="218" t="s">
        <v>59</v>
      </c>
      <c r="G42" s="219" t="s">
        <v>87</v>
      </c>
      <c r="H42" s="220"/>
    </row>
    <row r="43" spans="2:8" ht="12">
      <c r="B43" s="56" t="s">
        <v>8</v>
      </c>
      <c r="C43" s="145">
        <f>'[56]SE'!$AI168</f>
        <v>434</v>
      </c>
      <c r="D43" s="120">
        <f>'[36]SE'!$X168</f>
        <v>59.2</v>
      </c>
      <c r="E43" s="221">
        <f>IF(OR(G12="",G12=0),"",C43/G12)</f>
        <v>0.7890909090909091</v>
      </c>
      <c r="F43" s="135">
        <f>IF(OR(H12="",H12=0),"",D43/H12)</f>
        <v>0.28203906622201047</v>
      </c>
      <c r="G43" s="222">
        <f>IF(OR(E43="",E43=0),"",(E43-F43)*100)</f>
        <v>50.70518428688986</v>
      </c>
      <c r="H43" s="199">
        <f>IF(E12="","",(G12/E12))</f>
        <v>0.3395061728395062</v>
      </c>
    </row>
    <row r="44" spans="2:8" ht="12">
      <c r="B44" s="60" t="s">
        <v>31</v>
      </c>
      <c r="C44" s="120">
        <f>'[56]SE'!$AI169</f>
        <v>2757.8</v>
      </c>
      <c r="D44" s="120">
        <f>'[36]SE'!$X169</f>
        <v>366.5</v>
      </c>
      <c r="E44" s="135">
        <f>IF(OR(G13="",G13=0),"",C44/G13)</f>
        <v>0.47548275862068967</v>
      </c>
      <c r="F44" s="135">
        <f>IF(OR(H13="",H13=0),"",D44/H13)</f>
        <v>0.060711978398794046</v>
      </c>
      <c r="G44" s="222">
        <f>IF(OR(E44="",E44=0),"",(E44-F44)*100)</f>
        <v>41.47707802218956</v>
      </c>
      <c r="H44" s="199">
        <f>IF(E13="","",(G13/E13))</f>
        <v>0.24282006196098133</v>
      </c>
    </row>
    <row r="45" spans="2:8" ht="12">
      <c r="B45" s="60" t="s">
        <v>9</v>
      </c>
      <c r="C45" s="120">
        <f>'[56]SE'!$AI170</f>
        <v>2210.5</v>
      </c>
      <c r="D45" s="120">
        <f>'[36]SE'!$X170</f>
        <v>1493.3</v>
      </c>
      <c r="E45" s="135">
        <f aca="true" t="shared" si="8" ref="E45:F62">IF(OR(G14="",G14=0),"",C45/G14)</f>
        <v>0.5667948717948718</v>
      </c>
      <c r="F45" s="135">
        <f t="shared" si="8"/>
        <v>0.3931081685839893</v>
      </c>
      <c r="G45" s="222">
        <f aca="true" t="shared" si="9" ref="G45:G62">IF(OR(E45="",E45=0),"",(E45-F45)*100)</f>
        <v>17.36867032108825</v>
      </c>
      <c r="H45" s="199">
        <f>IF(E14="","",(G14/E14))</f>
        <v>0.5316248636859324</v>
      </c>
    </row>
    <row r="46" spans="2:8" ht="12">
      <c r="B46" s="60" t="s">
        <v>28</v>
      </c>
      <c r="C46" s="120">
        <f>'[56]SE'!$AI171</f>
        <v>1875.9</v>
      </c>
      <c r="D46" s="120">
        <f>'[36]SE'!$X171</f>
        <v>909.1</v>
      </c>
      <c r="E46" s="135">
        <f t="shared" si="8"/>
        <v>0.41686666666666666</v>
      </c>
      <c r="F46" s="135">
        <f t="shared" si="8"/>
        <v>0.18194372173077691</v>
      </c>
      <c r="G46" s="222">
        <f t="shared" si="9"/>
        <v>23.492294493588975</v>
      </c>
      <c r="H46" s="199">
        <f>IF(E15="","",(G15/E15))</f>
        <v>0.7246376811594203</v>
      </c>
    </row>
    <row r="47" spans="2:8" ht="12">
      <c r="B47" s="60" t="s">
        <v>10</v>
      </c>
      <c r="C47" s="120">
        <f>'[56]SE'!$AI172</f>
        <v>0</v>
      </c>
      <c r="D47" s="120">
        <f>'[36]SE'!$X172</f>
        <v>0</v>
      </c>
      <c r="E47" s="135">
        <f t="shared" si="8"/>
        <v>0</v>
      </c>
      <c r="F47" s="135">
        <f t="shared" si="8"/>
        <v>0</v>
      </c>
      <c r="G47" s="222">
        <f t="shared" si="9"/>
      </c>
      <c r="H47" s="199">
        <f aca="true" t="shared" si="10" ref="H47:H62">IF(E16="","",(G16/E16))</f>
        <v>1</v>
      </c>
    </row>
    <row r="48" spans="2:8" ht="12">
      <c r="B48" s="60" t="s">
        <v>11</v>
      </c>
      <c r="C48" s="120">
        <f>'[56]SE'!$AI173</f>
        <v>2324.8</v>
      </c>
      <c r="D48" s="120">
        <f>'[36]SE'!$X173</f>
        <v>1187.5</v>
      </c>
      <c r="E48" s="135">
        <f t="shared" si="8"/>
        <v>0.5406511627906977</v>
      </c>
      <c r="F48" s="135">
        <f t="shared" si="8"/>
        <v>0.41647669484094973</v>
      </c>
      <c r="G48" s="222">
        <f t="shared" si="9"/>
        <v>12.417446794974795</v>
      </c>
      <c r="H48" s="199">
        <f t="shared" si="10"/>
        <v>0.9555555555555556</v>
      </c>
    </row>
    <row r="49" spans="2:8" ht="12">
      <c r="B49" s="60" t="s">
        <v>12</v>
      </c>
      <c r="C49" s="120">
        <f>'[56]SE'!$AI174</f>
        <v>3579.8</v>
      </c>
      <c r="D49" s="120">
        <f>'[36]SE'!$X174</f>
        <v>1603.3</v>
      </c>
      <c r="E49" s="135">
        <f t="shared" si="8"/>
        <v>0.89495</v>
      </c>
      <c r="F49" s="135">
        <f t="shared" si="8"/>
        <v>0.455858519803247</v>
      </c>
      <c r="G49" s="222">
        <f t="shared" si="9"/>
        <v>43.90914801967531</v>
      </c>
      <c r="H49" s="199">
        <f t="shared" si="10"/>
        <v>0.3065134099616858</v>
      </c>
    </row>
    <row r="50" spans="2:8" ht="12">
      <c r="B50" s="60" t="s">
        <v>14</v>
      </c>
      <c r="C50" s="120">
        <f>'[56]SE'!$AI175</f>
        <v>174.7</v>
      </c>
      <c r="D50" s="120">
        <f>'[36]SE'!$X175</f>
        <v>60.2</v>
      </c>
      <c r="E50" s="135">
        <f t="shared" si="8"/>
        <v>0.5823333333333333</v>
      </c>
      <c r="F50" s="135">
        <f t="shared" si="8"/>
        <v>0.18320146074254412</v>
      </c>
      <c r="G50" s="222">
        <f t="shared" si="9"/>
        <v>39.91318725907892</v>
      </c>
      <c r="H50" s="199">
        <f t="shared" si="10"/>
        <v>0.3191489361702128</v>
      </c>
    </row>
    <row r="51" spans="2:8" ht="12">
      <c r="B51" s="60" t="s">
        <v>27</v>
      </c>
      <c r="C51" s="120">
        <f>'[56]SE'!$AI176</f>
        <v>3</v>
      </c>
      <c r="D51" s="120">
        <f>'[36]SE'!$X176</f>
        <v>14.1</v>
      </c>
      <c r="E51" s="135">
        <f t="shared" si="8"/>
        <v>0.006</v>
      </c>
      <c r="F51" s="135">
        <f t="shared" si="8"/>
        <v>0.02391046294726132</v>
      </c>
      <c r="G51" s="222">
        <f t="shared" si="9"/>
        <v>-1.791046294726132</v>
      </c>
      <c r="H51" s="199">
        <f t="shared" si="10"/>
        <v>0.23201856148491878</v>
      </c>
    </row>
    <row r="52" spans="2:8" ht="12">
      <c r="B52" s="60" t="s">
        <v>15</v>
      </c>
      <c r="C52" s="120">
        <f>'[56]SE'!$AI177</f>
        <v>49.4</v>
      </c>
      <c r="D52" s="120">
        <f>'[36]SE'!$X177</f>
        <v>191.1</v>
      </c>
      <c r="E52" s="135">
        <f t="shared" si="8"/>
        <v>0.16466666666666666</v>
      </c>
      <c r="F52" s="135">
        <f>IF(OR(H21="",H21=0),"",D52/H21)</f>
        <v>0.6513292433537833</v>
      </c>
      <c r="G52" s="222">
        <f t="shared" si="9"/>
        <v>-48.666257668711665</v>
      </c>
      <c r="H52" s="199">
        <f t="shared" si="10"/>
        <v>0.23076923076923078</v>
      </c>
    </row>
    <row r="53" spans="2:8" ht="12">
      <c r="B53" s="60" t="s">
        <v>29</v>
      </c>
      <c r="C53" s="120">
        <f>'[56]SE'!$AI178</f>
        <v>143.7</v>
      </c>
      <c r="D53" s="120">
        <f>'[36]SE'!$X178</f>
        <v>123.6</v>
      </c>
      <c r="E53" s="135">
        <f t="shared" si="8"/>
        <v>0.41057142857142853</v>
      </c>
      <c r="F53" s="135">
        <f t="shared" si="8"/>
        <v>0.5435356200527705</v>
      </c>
      <c r="G53" s="222">
        <f t="shared" si="9"/>
        <v>-13.296419148134191</v>
      </c>
      <c r="H53" s="199">
        <f t="shared" si="10"/>
        <v>0.3888888888888889</v>
      </c>
    </row>
    <row r="54" spans="2:8" ht="12">
      <c r="B54" s="60" t="s">
        <v>16</v>
      </c>
      <c r="C54" s="120">
        <f>'[56]SE'!$AI179</f>
        <v>197.7</v>
      </c>
      <c r="D54" s="120">
        <f>'[36]SE'!$X179</f>
        <v>149.2</v>
      </c>
      <c r="E54" s="135">
        <f t="shared" si="8"/>
        <v>0.20810526315789474</v>
      </c>
      <c r="F54" s="135">
        <f t="shared" si="8"/>
        <v>0.15557872784150156</v>
      </c>
      <c r="G54" s="222">
        <f t="shared" si="9"/>
        <v>5.252653531639318</v>
      </c>
      <c r="H54" s="199">
        <f t="shared" si="10"/>
        <v>0.5795863583673968</v>
      </c>
    </row>
    <row r="55" spans="2:8" ht="12">
      <c r="B55" s="60" t="s">
        <v>17</v>
      </c>
      <c r="C55" s="120">
        <f>'[56]SE'!$AI180</f>
        <v>2981.2</v>
      </c>
      <c r="D55" s="120">
        <f>'[36]SE'!$X180</f>
        <v>1124.2</v>
      </c>
      <c r="E55" s="135">
        <f t="shared" si="8"/>
        <v>0.7453</v>
      </c>
      <c r="F55" s="135">
        <f t="shared" si="8"/>
        <v>0.2793321075386374</v>
      </c>
      <c r="G55" s="222">
        <f t="shared" si="9"/>
        <v>46.596789246136254</v>
      </c>
      <c r="H55" s="199">
        <f t="shared" si="10"/>
        <v>0.6065200909780136</v>
      </c>
    </row>
    <row r="56" spans="2:8" ht="12">
      <c r="B56" s="60" t="s">
        <v>18</v>
      </c>
      <c r="C56" s="120">
        <f>'[56]SE'!$AI181</f>
        <v>6349.4</v>
      </c>
      <c r="D56" s="120">
        <f>'[36]SE'!$X181</f>
        <v>2803</v>
      </c>
      <c r="E56" s="135">
        <f t="shared" si="8"/>
        <v>0.253976</v>
      </c>
      <c r="F56" s="135">
        <f t="shared" si="8"/>
        <v>0.12632954750315487</v>
      </c>
      <c r="G56" s="222">
        <f t="shared" si="9"/>
        <v>12.764645249684511</v>
      </c>
      <c r="H56" s="199">
        <f t="shared" si="10"/>
        <v>0.5813953488372093</v>
      </c>
    </row>
    <row r="57" spans="2:8" ht="12">
      <c r="B57" s="60" t="s">
        <v>19</v>
      </c>
      <c r="C57" s="120">
        <f>'[56]SE'!$AI182</f>
        <v>1545.1</v>
      </c>
      <c r="D57" s="120">
        <f>'[36]SE'!$X182</f>
        <v>1064.5</v>
      </c>
      <c r="E57" s="135">
        <f t="shared" si="8"/>
        <v>0.77255</v>
      </c>
      <c r="F57" s="135">
        <f t="shared" si="8"/>
        <v>0.6977582590456214</v>
      </c>
      <c r="G57" s="222">
        <f t="shared" si="9"/>
        <v>7.479174095437857</v>
      </c>
      <c r="H57" s="199">
        <f t="shared" si="10"/>
        <v>0.9324009324009324</v>
      </c>
    </row>
    <row r="58" spans="2:8" ht="12">
      <c r="B58" s="60" t="s">
        <v>20</v>
      </c>
      <c r="C58" s="120">
        <f>'[56]SE'!$AI183</f>
        <v>732.7</v>
      </c>
      <c r="D58" s="120">
        <f>'[36]SE'!$X183</f>
        <v>699.2</v>
      </c>
      <c r="E58" s="135">
        <f t="shared" si="8"/>
        <v>0.7712631578947369</v>
      </c>
      <c r="F58" s="135">
        <f t="shared" si="8"/>
        <v>0.5967397798071179</v>
      </c>
      <c r="G58" s="222">
        <f t="shared" si="9"/>
        <v>17.452337808761897</v>
      </c>
      <c r="H58" s="199">
        <f t="shared" si="10"/>
        <v>0.389025389025389</v>
      </c>
    </row>
    <row r="59" spans="2:8" ht="12">
      <c r="B59" s="60" t="s">
        <v>21</v>
      </c>
      <c r="C59" s="120">
        <f>'[56]SE'!$AI184</f>
        <v>57</v>
      </c>
      <c r="D59" s="120">
        <f>'[36]SE'!$X184</f>
        <v>12.9</v>
      </c>
      <c r="E59" s="135">
        <f t="shared" si="8"/>
        <v>0.13411764705882354</v>
      </c>
      <c r="F59" s="135">
        <f t="shared" si="8"/>
        <v>0.031151895677372615</v>
      </c>
      <c r="G59" s="222">
        <f t="shared" si="9"/>
        <v>10.296575138145093</v>
      </c>
      <c r="H59" s="199">
        <f>IF(E28="","",(G28/E28))</f>
        <v>0.9340659340659341</v>
      </c>
    </row>
    <row r="60" spans="2:8" ht="12">
      <c r="B60" s="60" t="s">
        <v>30</v>
      </c>
      <c r="C60" s="120">
        <f>'[56]SE'!$AI185</f>
        <v>356.3</v>
      </c>
      <c r="D60" s="120">
        <f>'[36]SE'!$X185</f>
        <v>103.7</v>
      </c>
      <c r="E60" s="135">
        <f t="shared" si="8"/>
        <v>0.4072</v>
      </c>
      <c r="F60" s="135">
        <f t="shared" si="8"/>
        <v>0.1668543845534996</v>
      </c>
      <c r="G60" s="222">
        <f t="shared" si="9"/>
        <v>24.03456154465004</v>
      </c>
      <c r="H60" s="199">
        <f>IF(E29="","",(G29/E29))</f>
        <v>0.6183745583038869</v>
      </c>
    </row>
    <row r="61" spans="2:8" ht="12">
      <c r="B61" s="60" t="s">
        <v>22</v>
      </c>
      <c r="C61" s="120">
        <f>'[56]SE'!$AI186</f>
        <v>709</v>
      </c>
      <c r="D61" s="120">
        <f>'[36]SE'!$X186</f>
        <v>69.9</v>
      </c>
      <c r="E61" s="135">
        <f t="shared" si="8"/>
        <v>0.23633333333333334</v>
      </c>
      <c r="F61" s="135">
        <f t="shared" si="8"/>
        <v>0.0462332164825716</v>
      </c>
      <c r="G61" s="222">
        <f t="shared" si="9"/>
        <v>19.010011685076172</v>
      </c>
      <c r="H61" s="199">
        <f t="shared" si="10"/>
        <v>0.6668148477439431</v>
      </c>
    </row>
    <row r="62" spans="2:8" ht="12">
      <c r="B62" s="60" t="s">
        <v>23</v>
      </c>
      <c r="C62" s="120">
        <f>'[56]SE'!$AI187</f>
        <v>31.5</v>
      </c>
      <c r="D62" s="120">
        <f>'[36]SE'!$X187</f>
        <v>0</v>
      </c>
      <c r="E62" s="135">
        <f t="shared" si="8"/>
        <v>0.0715909090909091</v>
      </c>
      <c r="F62" s="135">
        <f t="shared" si="8"/>
        <v>0</v>
      </c>
      <c r="G62" s="222">
        <f t="shared" si="9"/>
        <v>7.159090909090909</v>
      </c>
      <c r="H62" s="199">
        <f t="shared" si="10"/>
        <v>0.10679611650485436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CHAMPAGNOL Thibaut</cp:lastModifiedBy>
  <cp:lastPrinted>2013-07-08T07:23:40Z</cp:lastPrinted>
  <dcterms:created xsi:type="dcterms:W3CDTF">2000-06-21T07:48:18Z</dcterms:created>
  <dcterms:modified xsi:type="dcterms:W3CDTF">2015-09-10T15:10:35Z</dcterms:modified>
  <cp:category/>
  <cp:version/>
  <cp:contentType/>
  <cp:contentStatus/>
</cp:coreProperties>
</file>