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40" yWindow="60" windowWidth="9660" windowHeight="12135" activeTab="0"/>
  </bookViews>
  <sheets>
    <sheet name="SITE 1" sheetId="1" r:id="rId1"/>
    <sheet name="SITE 2" sheetId="2" r:id="rId2"/>
    <sheet name="SITE 3" sheetId="3" r:id="rId3"/>
    <sheet name="SITE 4" sheetId="4" r:id="rId4"/>
    <sheet name="SITE 5" sheetId="5" r:id="rId5"/>
    <sheet name="SOL-importation" sheetId="6" r:id="rId6"/>
  </sheets>
  <externalReferences>
    <externalReference r:id="rId14"/>
    <externalReference r:id="rId15"/>
  </externalReferences>
  <definedNames>
    <definedName name="acomptesDejaPayés">'[1]liquidation fin'!$M$9</definedName>
    <definedName name="adresse1">'[1]Dossier'!$E$14</definedName>
    <definedName name="adresse2">'[1]Dossier'!$E$15</definedName>
    <definedName name="adresse3">'[1]Dossier'!$E$16</definedName>
    <definedName name="Année">'[2]annexe financière 2A '!$B$7</definedName>
    <definedName name="anneedossier">'[1]Dossier'!$J$4</definedName>
    <definedName name="avanceDejaPayee">'[1]Dossier'!$N$31</definedName>
    <definedName name="cp">'[1]Dossier'!$E$17</definedName>
    <definedName name="dateACT">'[1]Fiche de complétude'!$J$11</definedName>
    <definedName name="datecomissionnationale">'[1]Dossier'!$N$25</definedName>
    <definedName name="Datecompléments">'[1]Dossier'!$F$25</definedName>
    <definedName name="dateenvoiAR">'[1]Dossier'!$E$25</definedName>
    <definedName name="Datefininstruction">'[1]Dossier'!$I$25</definedName>
    <definedName name="dateLimiteDemandePaie">'[1]Dossier'!$K$28</definedName>
    <definedName name="dateLimiteRecepDemTravaux">'[1]Dossier'!$F$28</definedName>
    <definedName name="datenotific">'[1]Dossier'!$E$28</definedName>
    <definedName name="dateordo" localSheetId="0">'[1]Dossier'!#REF!</definedName>
    <definedName name="dateordo" localSheetId="1">'[1]Dossier'!#REF!</definedName>
    <definedName name="dateordo">'[1]Dossier'!#REF!</definedName>
    <definedName name="dateprevfintrav">'[1]prev depenses'!$B$16</definedName>
    <definedName name="datereception">'[1]Dossier'!$C$25</definedName>
    <definedName name="dateRelanceDémarr">'[1]Dossier'!$H$28</definedName>
    <definedName name="_xlnm.Print_Titles" localSheetId="0">'SITE 1'!$H:$J,'SITE 1'!$1:$11</definedName>
    <definedName name="_xlnm.Print_Titles" localSheetId="1">'SITE 2'!$H:$J,'SITE 2'!$1:$11</definedName>
    <definedName name="ListeRegions">'[1]Parametres'!$B$3:$W$3</definedName>
    <definedName name="listeStatuts">'[1]Parametres'!$B$4:$Q$4</definedName>
    <definedName name="montantaideproposee">'[1]Dossier'!$M$25</definedName>
    <definedName name="montantdepenseprev">'[1]Dossier'!$G$25</definedName>
    <definedName name="montantPrjAccepte">'[1]Liquidation'!$L$31</definedName>
    <definedName name="numeroDossier">'[1]Dossier'!$E$3</definedName>
    <definedName name="numeroOrdre">'[1]Dossier'!$M$4</definedName>
    <definedName name="objet">'[1]Dossier'!$E$19</definedName>
    <definedName name="payable2009">#REF!</definedName>
    <definedName name="payable2010">#REF!</definedName>
    <definedName name="payable2011">#REF!</definedName>
    <definedName name="payable2012">#REF!</definedName>
    <definedName name="payable2013">#REF!</definedName>
    <definedName name="Prenom">'[1]Dossier'!$E$12</definedName>
    <definedName name="prorog">'[1]Dossier'!$G$31</definedName>
    <definedName name="qualite">'[1]Dossier'!$E$10</definedName>
    <definedName name="Refac1irreg">'[1]liquidation fin'!$B$9</definedName>
    <definedName name="Refac2sousreal">'[1]liquidation fin'!$E$9</definedName>
    <definedName name="Refac3">'[1]liquidation fin'!$H$9</definedName>
    <definedName name="Refac4">'[1]liquidation fin'!$K$9</definedName>
    <definedName name="refactionCaution">'[1]liquidation fin'!$N$3</definedName>
    <definedName name="regionParDefaut">'[1]Parametres'!$B$1</definedName>
    <definedName name="RsNom">'[1]Dossier'!$E$11</definedName>
    <definedName name="signature">'[1]Parametres'!$B$2</definedName>
    <definedName name="StatutJuridique">'[1]Dossier'!$L$9</definedName>
    <definedName name="tauxAideAccepte">'[1]Liquidation'!$N$31</definedName>
    <definedName name="totalAideAccordee">'[1]Liquidation'!$O$31</definedName>
    <definedName name="totalAideApresControle">'[1]Liquidation'!$AE$31</definedName>
    <definedName name="totalAidedef">'[1]liquidation fin'!$L$9</definedName>
    <definedName name="totalAideLiquidée">'[1]liquidation fin'!$N$9</definedName>
    <definedName name="totalAideModifiee">'[1]Liquidation'!$T$31</definedName>
    <definedName name="totalAideRealise">'[1]Liquidation'!$Z$31</definedName>
    <definedName name="totalAideRefac1">'[1]liquidation fin'!$C$9</definedName>
    <definedName name="totalAideRefac2" localSheetId="0">#REF!</definedName>
    <definedName name="totalAideRefac2" localSheetId="1">#REF!</definedName>
    <definedName name="totalAideRefac2">#REF!</definedName>
    <definedName name="totalAideRefac3">'[1]liquidation fin'!$I$9</definedName>
    <definedName name="totalDepensesEligibles">'[1]Liquidation'!$AD$31</definedName>
    <definedName name="totalDepensesRealisee">'[1]Liquidation'!$Y$31</definedName>
    <definedName name="totalPrjInitial">'[1]Liquidation'!$E$31</definedName>
    <definedName name="totalPrjModifie">'[1]Liquidation'!$S$31</definedName>
    <definedName name="ville">'[1]Dossier'!$G$17</definedName>
    <definedName name="_xlnm.Print_Area" localSheetId="0">'SITE 1'!$D$1:$AL$177</definedName>
    <definedName name="_xlnm.Print_Area" localSheetId="1">'SITE 2'!$D$1:$AL$175</definedName>
  </definedNames>
  <calcPr fullCalcOnLoad="1"/>
  <pivotCaches>
    <pivotCache cacheId="2" r:id="rId7"/>
    <pivotCache cacheId="5" r:id="rId8"/>
    <pivotCache cacheId="4" r:id="rId9"/>
    <pivotCache cacheId="3" r:id="rId10"/>
    <pivotCache cacheId="1" r:id="rId11"/>
  </pivotCaches>
</workbook>
</file>

<file path=xl/sharedStrings.xml><?xml version="1.0" encoding="utf-8"?>
<sst xmlns="http://schemas.openxmlformats.org/spreadsheetml/2006/main" count="1944" uniqueCount="240">
  <si>
    <t>A REMPLIR PAR LE BENEFICIAIRE</t>
  </si>
  <si>
    <t>FACTURES</t>
  </si>
  <si>
    <t>Code</t>
  </si>
  <si>
    <t>Dates de factures</t>
  </si>
  <si>
    <t>N° des factures</t>
  </si>
  <si>
    <t>Date de débit bancaire</t>
  </si>
  <si>
    <t>Equipements vinification : </t>
  </si>
  <si>
    <t>Réception de la vendange</t>
  </si>
  <si>
    <t>Pressurage-égouttage</t>
  </si>
  <si>
    <t>Traitement de la vendange : thermovinification, flash détente</t>
  </si>
  <si>
    <t>Traitement des vins et des moûts</t>
  </si>
  <si>
    <t>Maîtrise des températures</t>
  </si>
  <si>
    <t>Cuverie</t>
  </si>
  <si>
    <t>Tuyauterie</t>
  </si>
  <si>
    <t>Stockage, assemblage, élevage</t>
  </si>
  <si>
    <t>Transferts et divers</t>
  </si>
  <si>
    <t>Electricité et plomberie liés au matériel de vinification</t>
  </si>
  <si>
    <t>Aménagements spécifiques pour installation matériel</t>
  </si>
  <si>
    <t>soustot_mat_vinif</t>
  </si>
  <si>
    <t>Sous total  « équipements vinification »</t>
  </si>
  <si>
    <t>soustot_mat_mcr_vinif</t>
  </si>
  <si>
    <t>Sous total  "équipements vinification MC/MCR"</t>
  </si>
  <si>
    <t>soustot_mat_inno_vinif</t>
  </si>
  <si>
    <t>soustot_mat_env_vinif</t>
  </si>
  <si>
    <t>Equipements conditionnement : </t>
  </si>
  <si>
    <t>Préparation des vins</t>
  </si>
  <si>
    <t>Chaînes de conditionnement bouteilles, BIB, PET</t>
  </si>
  <si>
    <t>Stockage</t>
  </si>
  <si>
    <t>Electricité et plomberie liés au matériel de conditionnement</t>
  </si>
  <si>
    <t>soustot_mat_cond</t>
  </si>
  <si>
    <t>Sous Total « équipements conditionnement »</t>
  </si>
  <si>
    <t>soustot_mat_mcr_cond</t>
  </si>
  <si>
    <t>Sous total  "équipements conditonnement MC/MCR"</t>
  </si>
  <si>
    <t>soustot_mat_inno_cond</t>
  </si>
  <si>
    <t>soustot_mat_env_cond</t>
  </si>
  <si>
    <t>Equipements commercialisation : </t>
  </si>
  <si>
    <t>Banque de dégustation</t>
  </si>
  <si>
    <t>Etagères de présentation</t>
  </si>
  <si>
    <t>Monte-charge</t>
  </si>
  <si>
    <t>Cave à vin</t>
  </si>
  <si>
    <t>Lave-verre</t>
  </si>
  <si>
    <t>soustot_mat_comm</t>
  </si>
  <si>
    <t>Sous Total « équipements commercialisation »</t>
  </si>
  <si>
    <t>Logiciels :</t>
  </si>
  <si>
    <t>Logiciel pour la qualité du process</t>
  </si>
  <si>
    <t>Logiciel pour les équipements</t>
  </si>
  <si>
    <t>Logiciel pour le caveau</t>
  </si>
  <si>
    <t>soustot_log</t>
  </si>
  <si>
    <t>Sous Total « logiciels »</t>
  </si>
  <si>
    <t>Frais d'études et d’ingénierie </t>
  </si>
  <si>
    <t>sous_tot_frais</t>
  </si>
  <si>
    <t>Divers 1</t>
  </si>
  <si>
    <t>Total (€)</t>
  </si>
  <si>
    <t>Montant total facturé HT (€)</t>
  </si>
  <si>
    <t>Montant total facturé TTC (€)</t>
  </si>
  <si>
    <t>Montant total acquitté TTC (€)</t>
  </si>
  <si>
    <t>Montant des dépenses notifiées (€)</t>
  </si>
  <si>
    <t>Conclusion du service gestionnaire</t>
  </si>
  <si>
    <t>Taux d'aide</t>
  </si>
  <si>
    <t xml:space="preserve">Montant d'aide </t>
  </si>
  <si>
    <t>=&gt;</t>
  </si>
  <si>
    <t>ctrle 10% après plafond</t>
  </si>
  <si>
    <t xml:space="preserve">Date de notification : </t>
  </si>
  <si>
    <t>Type de dossier :</t>
  </si>
  <si>
    <t>Assiette éligible  (€) :</t>
  </si>
  <si>
    <t>(vide)</t>
  </si>
  <si>
    <t>Total général</t>
  </si>
  <si>
    <t>Observations gestionnaire</t>
  </si>
  <si>
    <t>Données</t>
  </si>
  <si>
    <t>Somme de Taux d'aide</t>
  </si>
  <si>
    <t>Contrôles de cohérence</t>
  </si>
  <si>
    <t>Investissement présenté (intitulés modifiables)</t>
  </si>
  <si>
    <t>Surface éligible  liquidateur (m²)</t>
  </si>
  <si>
    <r>
      <t xml:space="preserve">Total éligible </t>
    </r>
    <r>
      <rPr>
        <b/>
        <sz val="10"/>
        <color indexed="10"/>
        <rFont val="Arial"/>
        <family val="2"/>
      </rPr>
      <t xml:space="preserve">après plafond </t>
    </r>
    <r>
      <rPr>
        <b/>
        <sz val="10"/>
        <rFont val="Arial"/>
        <family val="2"/>
      </rPr>
      <t>en € HT</t>
    </r>
  </si>
  <si>
    <t>Répartition des dépenses (écarts positifs)</t>
  </si>
  <si>
    <t>Taille entreprise</t>
  </si>
  <si>
    <t>Nom, cachet et signature du bénéficiaire
Fait à : 
Le :</t>
  </si>
  <si>
    <t xml:space="preserve">PARAMETRAGE TAUX </t>
  </si>
  <si>
    <t>Raison sociale :</t>
  </si>
  <si>
    <t>demandeur taux augmenté</t>
  </si>
  <si>
    <t>Surface éligible  controleur (m²)</t>
  </si>
  <si>
    <t>calcul OK/!</t>
  </si>
  <si>
    <t>Mode paiement</t>
  </si>
  <si>
    <r>
      <rPr>
        <b/>
        <sz val="10"/>
        <rFont val="Arial"/>
        <family val="2"/>
      </rPr>
      <t xml:space="preserve">Eligible proposé sur l'analysé </t>
    </r>
    <r>
      <rPr>
        <b/>
        <sz val="10"/>
        <color indexed="10"/>
        <rFont val="Arial"/>
        <family val="2"/>
      </rPr>
      <t xml:space="preserve">avant plafond </t>
    </r>
    <r>
      <rPr>
        <b/>
        <sz val="10"/>
        <rFont val="Arial"/>
        <family val="2"/>
      </rPr>
      <t>(€ HT)</t>
    </r>
  </si>
  <si>
    <t>Sous total "équipements vinification innovants"</t>
  </si>
  <si>
    <t>Sous total "équipements vinif. avec impact environnemental"</t>
  </si>
  <si>
    <t>Sous total "équipements conditionnement innovants"</t>
  </si>
  <si>
    <t>Sous total "équipements cond. avec impact environnemental"</t>
  </si>
  <si>
    <t>Electricité et plomberie liés au matériel de commercialisation</t>
  </si>
  <si>
    <t>Sous Total « frais études et ingénierie »</t>
  </si>
  <si>
    <t>Sous Total  « Divers/imprévus »</t>
  </si>
  <si>
    <t>PAIEMENT</t>
  </si>
  <si>
    <t>Montant éligible acquitté HT après analyse</t>
  </si>
  <si>
    <t>Montant éligible facturé HT après analyse</t>
  </si>
  <si>
    <t>Somme de Surface éligible  liquidateur (m²)</t>
  </si>
  <si>
    <t>Somme de Eligible proposé sur l'analysé avant plafond (€ HT)</t>
  </si>
  <si>
    <t>Somme de Montant éligible acquitté HT après analyse</t>
  </si>
  <si>
    <t>Somme de Montant total facturé HT (€)</t>
  </si>
  <si>
    <t>Somme de Montant éligible facturé HT après analyse</t>
  </si>
  <si>
    <t>Somme de Surface éligible (pour bâtiments)</t>
  </si>
  <si>
    <t>Fournisseur ayant émis la facture</t>
  </si>
  <si>
    <t>Description du contrôle</t>
  </si>
  <si>
    <t>Supervision contrôle</t>
  </si>
  <si>
    <t>% du nb de factures contrôlées</t>
  </si>
  <si>
    <t>Montant des investissements déclarés</t>
  </si>
  <si>
    <r>
      <rPr>
        <sz val="10"/>
        <rFont val="Calibri"/>
        <family val="2"/>
      </rPr>
      <t>≤</t>
    </r>
    <r>
      <rPr>
        <sz val="8.6"/>
        <rFont val="Tahoma"/>
        <family val="2"/>
      </rPr>
      <t xml:space="preserve"> 70 000 € </t>
    </r>
  </si>
  <si>
    <t>1 et/ou 2</t>
  </si>
  <si>
    <t>1 et 2</t>
  </si>
  <si>
    <t>&gt;70 000 €</t>
  </si>
  <si>
    <t xml:space="preserve">Instruction préalable au contrôle sur place </t>
  </si>
  <si>
    <t xml:space="preserve">Date, nom et signature de l'agent de FranceAgriMer ayant réalisé l'instruction préalable </t>
  </si>
  <si>
    <t>Observations instruction préalable</t>
  </si>
  <si>
    <t>Avec quoi le contrôle a-t-il été réalisé ?</t>
  </si>
  <si>
    <t>1. &lt;11 factures</t>
  </si>
  <si>
    <t>Date préavis au contrôle :</t>
  </si>
  <si>
    <t xml:space="preserve">Date contrôle sur place : </t>
  </si>
  <si>
    <t>Date, Nom et signature du superviseur contrôle de FranceAgriMer</t>
  </si>
  <si>
    <t>Date, nom, signature et cachet du contrôleur de FranceAgriMer</t>
  </si>
  <si>
    <t>IMPORTANT : Ce tableau est utilisé par plusieurs utilisateurs. A chaque ligne correspond une facture. Il est interdit d'ajouter des lignes.</t>
  </si>
  <si>
    <t>Date, Nom et signature du liquidateur de FranceAgriMer</t>
  </si>
  <si>
    <t>numero siret du site</t>
  </si>
  <si>
    <t>Vérif. min.**</t>
  </si>
  <si>
    <t xml:space="preserve">N° demande : </t>
  </si>
  <si>
    <t>Type versement :</t>
  </si>
  <si>
    <t>4. Quelque soit nb factures, si anomalie constatée</t>
  </si>
  <si>
    <t>Vérif. réalisées (1 et/ou2)</t>
  </si>
  <si>
    <t>Nb de factures (cocher selon la situation)</t>
  </si>
  <si>
    <t>** comptabilité financière (1) et/ou relevés bancaires (2)</t>
  </si>
  <si>
    <t>2. de 11 à 50 factures*</t>
  </si>
  <si>
    <t>3. &gt; 50 factures*</t>
  </si>
  <si>
    <t>*Si 2 ou 3, préciser ici les modalités de constitution de l'échantillon  :</t>
  </si>
  <si>
    <t xml:space="preserve"> Pièces documentaires utilisées</t>
  </si>
  <si>
    <t xml:space="preserve">Contrôle Visuel (mettre X) </t>
  </si>
  <si>
    <t xml:space="preserve">Bât. neuf de production n°1 : </t>
  </si>
  <si>
    <t>Terrassements</t>
  </si>
  <si>
    <t>Gors œuvre (fondations, maçonnerie)</t>
  </si>
  <si>
    <t>Charpente de toiture et couverture</t>
  </si>
  <si>
    <t>Plomberie</t>
  </si>
  <si>
    <t>Electricité</t>
  </si>
  <si>
    <t>Aménagements intérieurs</t>
  </si>
  <si>
    <t>Climatisation</t>
  </si>
  <si>
    <t>Sous Total « bâtiment neuf production n°1»</t>
  </si>
  <si>
    <t xml:space="preserve">Bât. neuf de production n°2 : </t>
  </si>
  <si>
    <t>Gros œuvre (fondations, maçonnerie,…)</t>
  </si>
  <si>
    <t>Sous Total « bâtiment neuf production n°2»</t>
  </si>
  <si>
    <t xml:space="preserve">Bât. production renové n°1  : </t>
  </si>
  <si>
    <t>Revêtement de sol</t>
  </si>
  <si>
    <t>Réception gravitaire</t>
  </si>
  <si>
    <t>Sous total "bâtiment production rénové n°1 hors isolation"</t>
  </si>
  <si>
    <t>Isolation thermique</t>
  </si>
  <si>
    <t>Sous Total "isolation bâtiment production rénové n°1"</t>
  </si>
  <si>
    <t>Sous Total « bâtiment de production rénové n°1 »</t>
  </si>
  <si>
    <t xml:space="preserve">Bât. production renové n°2  : </t>
  </si>
  <si>
    <t>Sous total "bâtiment production rénové n°2 hors isolation"</t>
  </si>
  <si>
    <t>Sous Total "isolation bâtiment production rénové n°2"</t>
  </si>
  <si>
    <t>Sous Total « bâtiment production rénové n°2 »</t>
  </si>
  <si>
    <t xml:space="preserve">Caveau neuf n°1: </t>
  </si>
  <si>
    <t>Sous Total « caveau neuf n°1»</t>
  </si>
  <si>
    <t xml:space="preserve">Caveau neuf n°2: </t>
  </si>
  <si>
    <t>Sous Total « caveau neuf n°2»</t>
  </si>
  <si>
    <t xml:space="preserve">Caveau rénové n°1  : </t>
  </si>
  <si>
    <t>Sous Total "caveau rénové hors isolation n°1"</t>
  </si>
  <si>
    <t>Sous Total « isolation caveau rénové n°1 »</t>
  </si>
  <si>
    <t>Sous Total « caveau renové n°1»</t>
  </si>
  <si>
    <t xml:space="preserve">Caveau rénové n°2  : </t>
  </si>
  <si>
    <t>Sous Total "caveau rénové hors isolation n°2"</t>
  </si>
  <si>
    <t>Sous Total « isolation caveau rénové n°2 »</t>
  </si>
  <si>
    <t>Sous Total « caveau renové n°2»</t>
  </si>
  <si>
    <t>sstot_batneuf_1</t>
  </si>
  <si>
    <t>sstot_batneuf_2</t>
  </si>
  <si>
    <t>sstot_batren_sansiso_1</t>
  </si>
  <si>
    <t>sstot_batren_iso_1</t>
  </si>
  <si>
    <t>sstot_batren_1</t>
  </si>
  <si>
    <t>sstot_batren_sansiso_2</t>
  </si>
  <si>
    <t>sstot_batren_iso_2</t>
  </si>
  <si>
    <t>sstot_batren_2</t>
  </si>
  <si>
    <t>sstot_caneuf_1</t>
  </si>
  <si>
    <t>sstot_caneuf_2</t>
  </si>
  <si>
    <t>sstot_cavren_sansiso_1</t>
  </si>
  <si>
    <t>sstot_cavren_iso_1</t>
  </si>
  <si>
    <t>sstot_cavren_1</t>
  </si>
  <si>
    <t>sstot_cavren_sansiso_2</t>
  </si>
  <si>
    <t>sstot_cavren_iso_2</t>
  </si>
  <si>
    <t>sstot_cavren_2</t>
  </si>
  <si>
    <t>on privilégie l'isolation</t>
  </si>
  <si>
    <t>ctrle total facturés par rapport au plafond uniquement pour approfondis (colonne AA)</t>
  </si>
  <si>
    <r>
      <t>COMPTE RENDU DE CONTRÔLE D</t>
    </r>
    <r>
      <rPr>
        <b/>
        <sz val="20"/>
        <rFont val="Arial"/>
        <family val="2"/>
      </rPr>
      <t>É</t>
    </r>
    <r>
      <rPr>
        <b/>
        <sz val="20"/>
        <rFont val="Tahoma"/>
        <family val="2"/>
      </rPr>
      <t>TAILL</t>
    </r>
    <r>
      <rPr>
        <b/>
        <sz val="20"/>
        <rFont val="Arial"/>
        <family val="2"/>
      </rPr>
      <t>É</t>
    </r>
  </si>
  <si>
    <t>Commentaire du superviseur</t>
  </si>
  <si>
    <t>N° SIRET siège :</t>
  </si>
  <si>
    <t>Date limite réalisation travaux :</t>
  </si>
  <si>
    <t>choisir</t>
  </si>
  <si>
    <t>Contrôle taux</t>
  </si>
  <si>
    <t>Somme de Total éligible après plafond en € HT</t>
  </si>
  <si>
    <t>Attention, veillez à bien actualiser tous les tableaux pour chacun des sites de votre demande avant d'enregistrer cet onglet en .csv</t>
  </si>
  <si>
    <r>
      <t xml:space="preserve">Montant </t>
    </r>
    <r>
      <rPr>
        <b/>
        <u val="singleAccounting"/>
        <sz val="11"/>
        <rFont val="Arial"/>
        <family val="2"/>
      </rPr>
      <t xml:space="preserve">non éligible </t>
    </r>
    <r>
      <rPr>
        <b/>
        <sz val="10"/>
        <rFont val="Arial"/>
        <family val="2"/>
      </rPr>
      <t>acquitté HT après analyse</t>
    </r>
  </si>
  <si>
    <t>Vérification total acquitté HT après analyse</t>
  </si>
  <si>
    <t>Date d'ACT</t>
  </si>
  <si>
    <t>Surface éligible  instruction préalable (m²)</t>
  </si>
  <si>
    <t>Date mise au contrôle</t>
  </si>
  <si>
    <t>Conformité ?(C/NC***)</t>
  </si>
  <si>
    <t>SI NC (non conforme ou non conclusif***)</t>
  </si>
  <si>
    <t>Type de dossier impactant l'échantillonnage</t>
  </si>
  <si>
    <t>Description de l'anomalie constatée</t>
  </si>
  <si>
    <r>
      <t xml:space="preserve">Modification éligibilité </t>
    </r>
    <r>
      <rPr>
        <b/>
        <sz val="10"/>
        <color indexed="10"/>
        <rFont val="Arial"/>
        <family val="2"/>
      </rPr>
      <t>avant plafond</t>
    </r>
    <r>
      <rPr>
        <b/>
        <sz val="10"/>
        <rFont val="Arial"/>
        <family val="2"/>
      </rPr>
      <t xml:space="preserve"> proposé - HT (en + / -)</t>
    </r>
  </si>
  <si>
    <t>Somme de Modification éligibilité avant plafond proposé - HT (en + / -)</t>
  </si>
  <si>
    <t>A REMPLIR</t>
  </si>
  <si>
    <t>0</t>
  </si>
  <si>
    <t xml:space="preserve">Date signature de l'ACT : </t>
  </si>
  <si>
    <t>matériel favorisant le développement commercial 1</t>
  </si>
  <si>
    <t>matériel favorisant le développement commercial 2</t>
  </si>
  <si>
    <t>soustot_mat_fav_comm</t>
  </si>
  <si>
    <t>Sous total "matériel favorisant le développement commercial "</t>
  </si>
  <si>
    <t>Matériel favorisant développement commercial</t>
  </si>
  <si>
    <t>Rappel des dépenses éligibles de la notification d'aide (voir annexe de la notification)</t>
  </si>
  <si>
    <r>
      <t xml:space="preserve">Surface déclarée réelle </t>
    </r>
    <r>
      <rPr>
        <i/>
        <sz val="10"/>
        <rFont val="Tahoma"/>
        <family val="2"/>
      </rPr>
      <t>(pour bâtiments)</t>
    </r>
  </si>
  <si>
    <t>Contrôle sur la répartition des dépenses grand poste à grand poste</t>
  </si>
  <si>
    <t>…</t>
  </si>
  <si>
    <t xml:space="preserve">Somme de Montant d'aide </t>
  </si>
  <si>
    <t>Somme de Assiette éligible</t>
  </si>
  <si>
    <t>Assiette éligible</t>
  </si>
  <si>
    <t>non</t>
  </si>
  <si>
    <r>
      <t xml:space="preserve">Plafond en rénovation uniquement pour AP2013 et 2014 / </t>
    </r>
    <r>
      <rPr>
        <b/>
        <sz val="7"/>
        <color indexed="10"/>
        <rFont val="Tahoma"/>
        <family val="2"/>
      </rPr>
      <t>Pas de plafond pour AP 2015</t>
    </r>
  </si>
  <si>
    <t>Ingénierie (au prorata des dépenses éligibles rattachées/dépenses présentées HT)</t>
  </si>
  <si>
    <t>Architecte (au prorata des dépenses éligibles rattachées/dépenses présentées HT)</t>
  </si>
  <si>
    <t>Etude de sols (pas de prorata)</t>
  </si>
  <si>
    <t>Etude d'impact  (pas de prorata)</t>
  </si>
  <si>
    <r>
      <t xml:space="preserve">Surface éligible </t>
    </r>
    <r>
      <rPr>
        <i/>
        <sz val="10"/>
        <rFont val="Tahoma"/>
        <family val="2"/>
      </rPr>
      <t>(pour bâtiments)</t>
    </r>
  </si>
  <si>
    <t>PME</t>
  </si>
  <si>
    <r>
      <t>Montant d'aide  notifié (€)</t>
    </r>
    <r>
      <rPr>
        <i/>
        <sz val="10"/>
        <rFont val="Tahoma"/>
        <family val="2"/>
      </rPr>
      <t xml:space="preserve"> </t>
    </r>
    <r>
      <rPr>
        <b/>
        <sz val="10"/>
        <rFont val="Tahoma"/>
        <family val="2"/>
      </rPr>
      <t>:</t>
    </r>
  </si>
  <si>
    <t>Nombre de Taux d'aide</t>
  </si>
  <si>
    <t xml:space="preserve">Nombre de Montant d'aide </t>
  </si>
  <si>
    <t>N° CVI</t>
  </si>
  <si>
    <t>N°CVI</t>
  </si>
  <si>
    <t>INV5214002247</t>
  </si>
  <si>
    <t xml:space="preserve">Bât. neuf de production n°3: </t>
  </si>
  <si>
    <t xml:space="preserve">Bât. neuf de production n°4: </t>
  </si>
  <si>
    <t>Sous Total « bâtiment neuf production n°3»</t>
  </si>
  <si>
    <t>Sous Total « bâtiment neuf production n°4»</t>
  </si>
  <si>
    <t>sstot_batneuf_3</t>
  </si>
  <si>
    <t>sstot_batneuf_4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</si>
</sst>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_-* #,##0.00\ [$€-40C]_-;\-* #,##0.00\ [$€-40C]_-;_-* &quot;-&quot;??\ [$€-40C]_-;_-@_-"/>
    <numFmt numFmtId="167" formatCode="_-* #,##0.00\ _F_-;\-* #,##0.00\ _F_-;_-* &quot;-&quot;??\ _F_-;_-@_-"/>
    <numFmt numFmtId="168" formatCode="_-* #,##0\ [$€-40C]_-;\-* #,##0\ [$€-40C]_-;_-* &quot;-&quot;??\ [$€-40C]_-;_-@_-"/>
    <numFmt numFmtId="169" formatCode="_-* #,##0.00\ [$€-1]_-;\-* #,##0.00\ [$€-1]_-;_-* &quot;-&quot;??\ [$€-1]_-"/>
    <numFmt numFmtId="170" formatCode="#,###,###"/>
    <numFmt numFmtId="171" formatCode="#,##0.00_ ;\-#,##0.00\ "/>
  </numFmts>
  <fonts count="87">
    <font>
      <sz val="10"/>
      <name val="CG Times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2"/>
    </font>
    <font>
      <i/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sz val="10"/>
      <name val="Calibri"/>
      <family val="2"/>
    </font>
    <font>
      <sz val="8.6"/>
      <name val="Tahoma"/>
      <family val="2"/>
    </font>
    <font>
      <sz val="9"/>
      <name val="Tahoma"/>
      <family val="2"/>
    </font>
    <font>
      <sz val="14"/>
      <name val="Tahoma"/>
      <family val="2"/>
    </font>
    <font>
      <b/>
      <sz val="20"/>
      <name val="Tahoma"/>
      <family val="2"/>
    </font>
    <font>
      <b/>
      <sz val="8"/>
      <color indexed="10"/>
      <name val="Tahoma"/>
      <family val="2"/>
    </font>
    <font>
      <b/>
      <i/>
      <sz val="10"/>
      <name val="Tahoma"/>
      <family val="2"/>
    </font>
    <font>
      <b/>
      <sz val="20"/>
      <name val="Arial"/>
      <family val="2"/>
    </font>
    <font>
      <sz val="16"/>
      <name val="Tahoma"/>
      <family val="2"/>
    </font>
    <font>
      <b/>
      <u val="singleAccounting"/>
      <sz val="11"/>
      <name val="Arial"/>
      <family val="2"/>
    </font>
    <font>
      <i/>
      <sz val="10"/>
      <name val="Arial"/>
      <family val="2"/>
    </font>
    <font>
      <i/>
      <sz val="10"/>
      <color indexed="23"/>
      <name val="Tahoma"/>
      <family val="2"/>
    </font>
    <font>
      <b/>
      <sz val="10"/>
      <color indexed="10"/>
      <name val="Tahoma"/>
      <family val="2"/>
    </font>
    <font>
      <sz val="10"/>
      <color indexed="23"/>
      <name val="Tahoma"/>
      <family val="2"/>
    </font>
    <font>
      <b/>
      <i/>
      <sz val="10"/>
      <color indexed="23"/>
      <name val="Tahoma"/>
      <family val="2"/>
    </font>
    <font>
      <b/>
      <i/>
      <sz val="10"/>
      <color indexed="10"/>
      <name val="Tahoma"/>
      <family val="2"/>
    </font>
    <font>
      <i/>
      <sz val="8"/>
      <color indexed="23"/>
      <name val="Tahoma"/>
      <family val="2"/>
    </font>
    <font>
      <b/>
      <sz val="12"/>
      <color indexed="18"/>
      <name val="Tahoma"/>
      <family val="2"/>
    </font>
    <font>
      <b/>
      <i/>
      <sz val="10"/>
      <color indexed="16"/>
      <name val="Tahoma"/>
      <family val="2"/>
    </font>
    <font>
      <sz val="10"/>
      <color indexed="10"/>
      <name val="Tahoma"/>
      <family val="2"/>
    </font>
    <font>
      <b/>
      <sz val="10"/>
      <color indexed="23"/>
      <name val="Tahoma"/>
      <family val="2"/>
    </font>
    <font>
      <sz val="10"/>
      <color indexed="16"/>
      <name val="Tahoma"/>
      <family val="2"/>
    </font>
    <font>
      <b/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sz val="8"/>
      <name val="Arial"/>
      <family val="2"/>
    </font>
    <font>
      <b/>
      <sz val="7"/>
      <color indexed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7"/>
      <color indexed="63"/>
      <name val="Tahoma"/>
      <family val="2"/>
    </font>
    <font>
      <sz val="11"/>
      <color indexed="9"/>
      <name val="Tahoma"/>
      <family val="2"/>
    </font>
    <font>
      <u val="single"/>
      <sz val="7.5"/>
      <color indexed="12"/>
      <name val="CG Times"/>
      <family val="0"/>
    </font>
    <font>
      <u val="single"/>
      <sz val="7.5"/>
      <color indexed="20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theme="10"/>
      <name val="CG Times"/>
      <family val="0"/>
    </font>
    <font>
      <u val="single"/>
      <sz val="7.5"/>
      <color theme="11"/>
      <name val="CG Times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7"/>
      <color theme="1" tint="0.15000000596046448"/>
      <name val="Tahoma"/>
      <family val="2"/>
    </font>
    <font>
      <sz val="11"/>
      <color theme="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/>
    </fill>
    <fill>
      <patternFill patternType="lightDown">
        <bgColor indexed="43"/>
      </patternFill>
    </fill>
    <fill>
      <patternFill patternType="lightDown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 diagonalUp="1" diagonalDown="1">
      <left/>
      <right/>
      <top style="thin"/>
      <bottom style="medium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>
        <color indexed="8"/>
      </top>
      <bottom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thin">
        <color indexed="8"/>
      </top>
      <bottom/>
    </border>
    <border>
      <left style="thin"/>
      <right/>
      <top style="medium"/>
      <bottom style="medium"/>
    </border>
    <border>
      <left style="thin">
        <color indexed="8"/>
      </left>
      <right/>
      <top style="thin"/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thin"/>
      <right/>
      <top style="medium"/>
      <bottom/>
    </border>
    <border diagonalUp="1" diagonalDown="1">
      <left style="medium"/>
      <right style="medium"/>
      <top style="medium"/>
      <bottom/>
      <diagonal style="dotted"/>
    </border>
    <border diagonalUp="1" diagonalDown="1">
      <left style="medium"/>
      <right style="medium"/>
      <top/>
      <bottom/>
      <diagonal style="dotted"/>
    </border>
    <border diagonalUp="1" diagonalDown="1">
      <left style="medium"/>
      <right style="medium"/>
      <top/>
      <bottom style="medium"/>
      <diagonal style="dotted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0" fillId="27" borderId="3" applyNumberFormat="0" applyFont="0" applyAlignment="0" applyProtection="0"/>
    <xf numFmtId="0" fontId="71" fillId="28" borderId="1" applyNumberFormat="0" applyAlignment="0" applyProtection="0"/>
    <xf numFmtId="169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66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774">
    <xf numFmtId="0" fontId="0" fillId="0" borderId="0" xfId="0" applyAlignment="1">
      <alignment/>
    </xf>
    <xf numFmtId="0" fontId="3" fillId="0" borderId="10" xfId="56" applyFont="1" applyBorder="1" applyProtection="1">
      <alignment/>
      <protection locked="0"/>
    </xf>
    <xf numFmtId="0" fontId="4" fillId="0" borderId="10" xfId="56" applyFont="1" applyBorder="1" applyProtection="1">
      <alignment/>
      <protection locked="0"/>
    </xf>
    <xf numFmtId="0" fontId="3" fillId="0" borderId="11" xfId="56" applyFont="1" applyBorder="1" applyProtection="1">
      <alignment/>
      <protection locked="0"/>
    </xf>
    <xf numFmtId="14" fontId="3" fillId="0" borderId="11" xfId="56" applyNumberFormat="1" applyFont="1" applyBorder="1" applyAlignment="1" applyProtection="1">
      <alignment horizontal="center"/>
      <protection locked="0"/>
    </xf>
    <xf numFmtId="0" fontId="3" fillId="0" borderId="11" xfId="56" applyFont="1" applyBorder="1" applyAlignment="1" applyProtection="1">
      <alignment horizontal="center"/>
      <protection locked="0"/>
    </xf>
    <xf numFmtId="0" fontId="3" fillId="0" borderId="10" xfId="56" applyFont="1" applyBorder="1" applyAlignment="1" applyProtection="1">
      <alignment vertical="center"/>
      <protection locked="0"/>
    </xf>
    <xf numFmtId="0" fontId="3" fillId="0" borderId="10" xfId="56" applyFont="1" applyBorder="1" applyAlignment="1" applyProtection="1">
      <alignment vertical="center" wrapText="1"/>
      <protection locked="0"/>
    </xf>
    <xf numFmtId="14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Font="1" applyBorder="1" applyAlignment="1" applyProtection="1">
      <alignment horizontal="center" vertical="center"/>
      <protection locked="0"/>
    </xf>
    <xf numFmtId="0" fontId="3" fillId="0" borderId="10" xfId="56" applyFont="1" applyFill="1" applyBorder="1" applyAlignment="1" applyProtection="1">
      <alignment vertical="center" wrapText="1"/>
      <protection locked="0"/>
    </xf>
    <xf numFmtId="0" fontId="4" fillId="33" borderId="10" xfId="56" applyFont="1" applyFill="1" applyBorder="1" applyAlignment="1" applyProtection="1">
      <alignment vertical="center"/>
      <protection/>
    </xf>
    <xf numFmtId="0" fontId="4" fillId="33" borderId="10" xfId="56" applyFont="1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 applyProtection="1">
      <alignment vertical="center"/>
      <protection/>
    </xf>
    <xf numFmtId="14" fontId="3" fillId="33" borderId="10" xfId="56" applyNumberFormat="1" applyFont="1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 applyProtection="1">
      <alignment horizontal="center" vertical="center"/>
      <protection/>
    </xf>
    <xf numFmtId="0" fontId="3" fillId="0" borderId="10" xfId="56" applyFont="1" applyFill="1" applyBorder="1" applyAlignment="1" applyProtection="1">
      <alignment vertical="center"/>
      <protection locked="0"/>
    </xf>
    <xf numFmtId="14" fontId="3" fillId="0" borderId="10" xfId="56" applyNumberFormat="1" applyFont="1" applyFill="1" applyBorder="1" applyAlignment="1" applyProtection="1">
      <alignment horizontal="center" vertical="center"/>
      <protection locked="0"/>
    </xf>
    <xf numFmtId="0" fontId="3" fillId="0" borderId="10" xfId="56" applyFont="1" applyFill="1" applyBorder="1" applyAlignment="1" applyProtection="1">
      <alignment horizontal="center" vertical="center"/>
      <protection locked="0"/>
    </xf>
    <xf numFmtId="0" fontId="3" fillId="0" borderId="12" xfId="56" applyFont="1" applyFill="1" applyBorder="1" applyAlignment="1" applyProtection="1">
      <alignment vertical="center" wrapText="1"/>
      <protection locked="0"/>
    </xf>
    <xf numFmtId="0" fontId="4" fillId="33" borderId="12" xfId="56" applyFont="1" applyFill="1" applyBorder="1" applyAlignment="1" applyProtection="1">
      <alignment vertical="center"/>
      <protection/>
    </xf>
    <xf numFmtId="0" fontId="3" fillId="0" borderId="10" xfId="56" applyFont="1" applyBorder="1" applyAlignment="1" applyProtection="1">
      <alignment vertical="center"/>
      <protection/>
    </xf>
    <xf numFmtId="14" fontId="3" fillId="0" borderId="10" xfId="56" applyNumberFormat="1" applyFont="1" applyBorder="1" applyAlignment="1" applyProtection="1">
      <alignment horizontal="center"/>
      <protection locked="0"/>
    </xf>
    <xf numFmtId="0" fontId="3" fillId="0" borderId="10" xfId="56" applyFont="1" applyBorder="1" applyAlignment="1" applyProtection="1">
      <alignment horizontal="center"/>
      <protection locked="0"/>
    </xf>
    <xf numFmtId="0" fontId="4" fillId="0" borderId="12" xfId="56" applyFont="1" applyBorder="1" applyAlignment="1" applyProtection="1">
      <alignment vertical="center"/>
      <protection locked="0"/>
    </xf>
    <xf numFmtId="0" fontId="4" fillId="0" borderId="12" xfId="56" applyFont="1" applyBorder="1" applyProtection="1">
      <alignment/>
      <protection locked="0"/>
    </xf>
    <xf numFmtId="0" fontId="4" fillId="0" borderId="12" xfId="56" applyFont="1" applyFill="1" applyBorder="1" applyAlignment="1" applyProtection="1">
      <alignment vertical="center"/>
      <protection locked="0"/>
    </xf>
    <xf numFmtId="0" fontId="4" fillId="0" borderId="13" xfId="56" applyFont="1" applyFill="1" applyBorder="1" applyAlignment="1" applyProtection="1">
      <alignment vertical="center"/>
      <protection locked="0"/>
    </xf>
    <xf numFmtId="0" fontId="3" fillId="0" borderId="0" xfId="56" applyFont="1" applyBorder="1" applyProtection="1">
      <alignment/>
      <protection locked="0"/>
    </xf>
    <xf numFmtId="0" fontId="4" fillId="0" borderId="0" xfId="56" applyFont="1" applyBorder="1" applyProtection="1">
      <alignment/>
      <protection locked="0"/>
    </xf>
    <xf numFmtId="0" fontId="3" fillId="0" borderId="10" xfId="56" applyFont="1" applyFill="1" applyBorder="1" applyAlignment="1" applyProtection="1">
      <alignment vertical="center"/>
      <protection/>
    </xf>
    <xf numFmtId="0" fontId="12" fillId="0" borderId="11" xfId="56" applyFont="1" applyFill="1" applyBorder="1" applyAlignment="1" applyProtection="1">
      <alignment vertical="center"/>
      <protection locked="0"/>
    </xf>
    <xf numFmtId="167" fontId="3" fillId="0" borderId="10" xfId="50" applyNumberFormat="1" applyFont="1" applyBorder="1" applyAlignment="1" applyProtection="1">
      <alignment/>
      <protection locked="0"/>
    </xf>
    <xf numFmtId="167" fontId="3" fillId="0" borderId="11" xfId="50" applyNumberFormat="1" applyFont="1" applyBorder="1" applyAlignment="1" applyProtection="1">
      <alignment/>
      <protection locked="0"/>
    </xf>
    <xf numFmtId="167" fontId="3" fillId="0" borderId="10" xfId="50" applyFont="1" applyBorder="1" applyAlignment="1" applyProtection="1">
      <alignment/>
      <protection locked="0"/>
    </xf>
    <xf numFmtId="167" fontId="4" fillId="0" borderId="10" xfId="50" applyFont="1" applyBorder="1" applyAlignment="1" applyProtection="1">
      <alignment horizontal="center"/>
      <protection locked="0"/>
    </xf>
    <xf numFmtId="167" fontId="4" fillId="0" borderId="12" xfId="50" applyFont="1" applyBorder="1" applyAlignment="1" applyProtection="1">
      <alignment horizontal="center"/>
      <protection locked="0"/>
    </xf>
    <xf numFmtId="167" fontId="3" fillId="0" borderId="12" xfId="50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7" fontId="31" fillId="0" borderId="10" xfId="5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168" fontId="32" fillId="33" borderId="10" xfId="56" applyNumberFormat="1" applyFont="1" applyFill="1" applyBorder="1" applyAlignment="1" applyProtection="1">
      <alignment horizontal="center" vertical="center"/>
      <protection/>
    </xf>
    <xf numFmtId="0" fontId="4" fillId="0" borderId="12" xfId="56" applyFont="1" applyFill="1" applyBorder="1" applyAlignment="1" applyProtection="1">
      <alignment vertical="center" wrapText="1"/>
      <protection locked="0"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3" fillId="0" borderId="23" xfId="56" applyFont="1" applyFill="1" applyBorder="1" applyAlignment="1" applyProtection="1">
      <alignment vertical="center"/>
      <protection/>
    </xf>
    <xf numFmtId="0" fontId="12" fillId="0" borderId="24" xfId="56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wrapText="1"/>
      <protection/>
    </xf>
    <xf numFmtId="0" fontId="3" fillId="0" borderId="0" xfId="56" applyFont="1" applyBorder="1" applyProtection="1">
      <alignment/>
      <protection/>
    </xf>
    <xf numFmtId="14" fontId="3" fillId="0" borderId="0" xfId="56" applyNumberFormat="1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center"/>
      <protection/>
    </xf>
    <xf numFmtId="167" fontId="3" fillId="0" borderId="0" xfId="50" applyFont="1" applyBorder="1" applyAlignment="1" applyProtection="1">
      <alignment/>
      <protection/>
    </xf>
    <xf numFmtId="167" fontId="4" fillId="0" borderId="0" xfId="5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wrapText="1"/>
      <protection/>
    </xf>
    <xf numFmtId="167" fontId="31" fillId="0" borderId="0" xfId="50" applyFont="1" applyBorder="1" applyAlignment="1" applyProtection="1">
      <alignment/>
      <protection/>
    </xf>
    <xf numFmtId="167" fontId="4" fillId="0" borderId="0" xfId="50" applyFont="1" applyBorder="1" applyAlignment="1" applyProtection="1">
      <alignment horizontal="center"/>
      <protection/>
    </xf>
    <xf numFmtId="167" fontId="3" fillId="0" borderId="0" xfId="50" applyNumberFormat="1" applyFont="1" applyBorder="1" applyAlignment="1" applyProtection="1">
      <alignment/>
      <protection/>
    </xf>
    <xf numFmtId="0" fontId="3" fillId="0" borderId="10" xfId="56" applyFont="1" applyBorder="1" applyAlignment="1" applyProtection="1">
      <alignment horizontal="center" vertical="center"/>
      <protection/>
    </xf>
    <xf numFmtId="0" fontId="3" fillId="0" borderId="10" xfId="56" applyFont="1" applyBorder="1" applyProtection="1">
      <alignment/>
      <protection/>
    </xf>
    <xf numFmtId="0" fontId="6" fillId="0" borderId="24" xfId="56" applyFont="1" applyBorder="1" applyProtection="1">
      <alignment/>
      <protection/>
    </xf>
    <xf numFmtId="0" fontId="6" fillId="0" borderId="11" xfId="56" applyFont="1" applyBorder="1" applyProtection="1">
      <alignment/>
      <protection/>
    </xf>
    <xf numFmtId="0" fontId="6" fillId="0" borderId="25" xfId="56" applyFont="1" applyFill="1" applyBorder="1" applyProtection="1">
      <alignment/>
      <protection/>
    </xf>
    <xf numFmtId="0" fontId="6" fillId="0" borderId="13" xfId="56" applyFont="1" applyFill="1" applyBorder="1" applyProtection="1">
      <alignment/>
      <protection/>
    </xf>
    <xf numFmtId="0" fontId="4" fillId="0" borderId="0" xfId="56" applyFont="1" applyBorder="1" applyAlignment="1" applyProtection="1">
      <alignment vertical="top" wrapText="1"/>
      <protection locked="0"/>
    </xf>
    <xf numFmtId="167" fontId="4" fillId="0" borderId="0" xfId="50" applyFont="1" applyFill="1" applyBorder="1" applyAlignment="1" applyProtection="1">
      <alignment horizontal="center"/>
      <protection/>
    </xf>
    <xf numFmtId="4" fontId="3" fillId="0" borderId="10" xfId="50" applyNumberFormat="1" applyFont="1" applyBorder="1" applyAlignment="1" applyProtection="1">
      <alignment vertical="center"/>
      <protection locked="0"/>
    </xf>
    <xf numFmtId="4" fontId="3" fillId="0" borderId="10" xfId="50" applyNumberFormat="1" applyFont="1" applyBorder="1" applyAlignment="1" applyProtection="1">
      <alignment horizontal="center" vertical="center"/>
      <protection locked="0"/>
    </xf>
    <xf numFmtId="4" fontId="3" fillId="0" borderId="10" xfId="56" applyNumberFormat="1" applyFont="1" applyBorder="1" applyAlignment="1" applyProtection="1">
      <alignment horizontal="center" vertical="center"/>
      <protection locked="0"/>
    </xf>
    <xf numFmtId="4" fontId="4" fillId="33" borderId="10" xfId="50" applyNumberFormat="1" applyFont="1" applyFill="1" applyBorder="1" applyAlignment="1" applyProtection="1">
      <alignment vertical="center"/>
      <protection/>
    </xf>
    <xf numFmtId="4" fontId="4" fillId="33" borderId="12" xfId="50" applyNumberFormat="1" applyFont="1" applyFill="1" applyBorder="1" applyAlignment="1" applyProtection="1">
      <alignment vertical="center"/>
      <protection/>
    </xf>
    <xf numFmtId="4" fontId="4" fillId="33" borderId="10" xfId="56" applyNumberFormat="1" applyFont="1" applyFill="1" applyBorder="1" applyAlignment="1" applyProtection="1">
      <alignment vertical="center"/>
      <protection/>
    </xf>
    <xf numFmtId="4" fontId="3" fillId="33" borderId="10" xfId="56" applyNumberFormat="1" applyFont="1" applyFill="1" applyBorder="1" applyAlignment="1" applyProtection="1">
      <alignment vertical="center"/>
      <protection/>
    </xf>
    <xf numFmtId="4" fontId="3" fillId="0" borderId="10" xfId="56" applyNumberFormat="1" applyFont="1" applyFill="1" applyBorder="1" applyAlignment="1" applyProtection="1">
      <alignment vertical="center"/>
      <protection locked="0"/>
    </xf>
    <xf numFmtId="4" fontId="3" fillId="0" borderId="10" xfId="56" applyNumberFormat="1" applyFont="1" applyFill="1" applyBorder="1" applyAlignment="1" applyProtection="1">
      <alignment vertical="center"/>
      <protection/>
    </xf>
    <xf numFmtId="4" fontId="4" fillId="33" borderId="10" xfId="50" applyNumberFormat="1" applyFont="1" applyFill="1" applyBorder="1" applyAlignment="1" applyProtection="1">
      <alignment horizontal="right" vertical="center" indent="1"/>
      <protection/>
    </xf>
    <xf numFmtId="4" fontId="3" fillId="0" borderId="26" xfId="56" applyNumberFormat="1" applyFont="1" applyFill="1" applyBorder="1" applyAlignment="1" applyProtection="1">
      <alignment vertical="center"/>
      <protection/>
    </xf>
    <xf numFmtId="4" fontId="13" fillId="33" borderId="27" xfId="56" applyNumberFormat="1" applyFont="1" applyFill="1" applyBorder="1" applyAlignment="1" applyProtection="1">
      <alignment horizontal="center" vertical="center" wrapText="1"/>
      <protection/>
    </xf>
    <xf numFmtId="171" fontId="31" fillId="0" borderId="10" xfId="50" applyNumberFormat="1" applyFont="1" applyBorder="1" applyAlignment="1" applyProtection="1">
      <alignment vertical="center"/>
      <protection locked="0"/>
    </xf>
    <xf numFmtId="171" fontId="34" fillId="33" borderId="10" xfId="50" applyNumberFormat="1" applyFont="1" applyFill="1" applyBorder="1" applyAlignment="1" applyProtection="1">
      <alignment vertical="center"/>
      <protection/>
    </xf>
    <xf numFmtId="171" fontId="31" fillId="0" borderId="10" xfId="50" applyNumberFormat="1" applyFont="1" applyFill="1" applyBorder="1" applyAlignment="1" applyProtection="1">
      <alignment vertical="center"/>
      <protection locked="0"/>
    </xf>
    <xf numFmtId="171" fontId="31" fillId="33" borderId="10" xfId="50" applyNumberFormat="1" applyFont="1" applyFill="1" applyBorder="1" applyAlignment="1" applyProtection="1">
      <alignment vertical="center"/>
      <protection/>
    </xf>
    <xf numFmtId="167" fontId="3" fillId="0" borderId="0" xfId="50" applyNumberFormat="1" applyFont="1" applyBorder="1" applyAlignment="1" applyProtection="1">
      <alignment horizontal="left" wrapText="1"/>
      <protection/>
    </xf>
    <xf numFmtId="0" fontId="3" fillId="0" borderId="0" xfId="56" applyFont="1" applyBorder="1" applyAlignment="1" applyProtection="1">
      <alignment wrapText="1"/>
      <protection/>
    </xf>
    <xf numFmtId="0" fontId="3" fillId="0" borderId="28" xfId="56" applyFont="1" applyFill="1" applyBorder="1" applyAlignment="1" applyProtection="1">
      <alignment/>
      <protection/>
    </xf>
    <xf numFmtId="0" fontId="3" fillId="0" borderId="29" xfId="56" applyFont="1" applyFill="1" applyBorder="1" applyAlignment="1" applyProtection="1">
      <alignment/>
      <protection/>
    </xf>
    <xf numFmtId="0" fontId="3" fillId="0" borderId="0" xfId="56" applyFont="1" applyFill="1" applyBorder="1" applyAlignment="1" applyProtection="1">
      <alignment/>
      <protection/>
    </xf>
    <xf numFmtId="14" fontId="3" fillId="0" borderId="30" xfId="56" applyNumberFormat="1" applyFont="1" applyBorder="1" applyAlignment="1" applyProtection="1">
      <alignment horizontal="center" vertical="center"/>
      <protection/>
    </xf>
    <xf numFmtId="0" fontId="3" fillId="0" borderId="31" xfId="56" applyFont="1" applyBorder="1" applyAlignment="1" applyProtection="1">
      <alignment horizontal="center" vertical="center"/>
      <protection/>
    </xf>
    <xf numFmtId="4" fontId="3" fillId="0" borderId="0" xfId="50" applyNumberFormat="1" applyFont="1" applyBorder="1" applyAlignment="1" applyProtection="1">
      <alignment/>
      <protection/>
    </xf>
    <xf numFmtId="4" fontId="4" fillId="0" borderId="10" xfId="56" applyNumberFormat="1" applyFont="1" applyFill="1" applyBorder="1" applyAlignment="1" applyProtection="1">
      <alignment vertical="center"/>
      <protection/>
    </xf>
    <xf numFmtId="4" fontId="4" fillId="33" borderId="32" xfId="50" applyNumberFormat="1" applyFont="1" applyFill="1" applyBorder="1" applyAlignment="1" applyProtection="1">
      <alignment horizontal="right" vertical="center" indent="1"/>
      <protection/>
    </xf>
    <xf numFmtId="4" fontId="4" fillId="0" borderId="0" xfId="56" applyNumberFormat="1" applyFont="1" applyBorder="1" applyAlignment="1" applyProtection="1">
      <alignment wrapText="1"/>
      <protection/>
    </xf>
    <xf numFmtId="4" fontId="3" fillId="0" borderId="10" xfId="50" applyNumberFormat="1" applyFont="1" applyBorder="1" applyAlignment="1" applyProtection="1">
      <alignment/>
      <protection locked="0"/>
    </xf>
    <xf numFmtId="4" fontId="3" fillId="0" borderId="0" xfId="56" applyNumberFormat="1" applyFont="1" applyBorder="1" applyProtection="1">
      <alignment/>
      <protection/>
    </xf>
    <xf numFmtId="4" fontId="35" fillId="0" borderId="0" xfId="59" applyNumberFormat="1" applyFont="1" applyBorder="1" applyAlignment="1" applyProtection="1">
      <alignment horizontal="right" vertical="center"/>
      <protection/>
    </xf>
    <xf numFmtId="4" fontId="4" fillId="0" borderId="0" xfId="56" applyNumberFormat="1" applyFont="1" applyBorder="1" applyAlignment="1" applyProtection="1">
      <alignment vertical="top" wrapText="1"/>
      <protection locked="0"/>
    </xf>
    <xf numFmtId="4" fontId="3" fillId="0" borderId="10" xfId="56" applyNumberFormat="1" applyFont="1" applyBorder="1" applyProtection="1">
      <alignment/>
      <protection locked="0"/>
    </xf>
    <xf numFmtId="0" fontId="4" fillId="34" borderId="33" xfId="56" applyFont="1" applyFill="1" applyBorder="1" applyAlignment="1" applyProtection="1">
      <alignment horizontal="center" vertical="center"/>
      <protection locked="0"/>
    </xf>
    <xf numFmtId="0" fontId="4" fillId="34" borderId="34" xfId="56" applyFont="1" applyFill="1" applyBorder="1" applyAlignment="1" applyProtection="1">
      <alignment horizontal="center" vertical="center"/>
      <protection locked="0"/>
    </xf>
    <xf numFmtId="4" fontId="4" fillId="34" borderId="35" xfId="56" applyNumberFormat="1" applyFont="1" applyFill="1" applyBorder="1" applyAlignment="1" applyProtection="1">
      <alignment horizontal="center" wrapText="1"/>
      <protection/>
    </xf>
    <xf numFmtId="4" fontId="4" fillId="34" borderId="23" xfId="0" applyNumberFormat="1" applyFont="1" applyFill="1" applyBorder="1" applyAlignment="1" applyProtection="1">
      <alignment horizontal="center" vertical="center" wrapText="1"/>
      <protection/>
    </xf>
    <xf numFmtId="4" fontId="3" fillId="0" borderId="0" xfId="56" applyNumberFormat="1" applyFont="1" applyFill="1" applyBorder="1" applyProtection="1">
      <alignment/>
      <protection locked="0"/>
    </xf>
    <xf numFmtId="4" fontId="3" fillId="0" borderId="10" xfId="56" applyNumberFormat="1" applyFont="1" applyBorder="1" applyAlignment="1" applyProtection="1">
      <alignment vertical="center"/>
      <protection/>
    </xf>
    <xf numFmtId="4" fontId="4" fillId="0" borderId="0" xfId="56" applyNumberFormat="1" applyFont="1" applyFill="1" applyBorder="1" applyAlignment="1" applyProtection="1">
      <alignment vertical="top"/>
      <protection/>
    </xf>
    <xf numFmtId="4" fontId="3" fillId="0" borderId="10" xfId="56" applyNumberFormat="1" applyFont="1" applyBorder="1" applyProtection="1">
      <alignment/>
      <protection/>
    </xf>
    <xf numFmtId="4" fontId="3" fillId="0" borderId="36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vertical="center"/>
      <protection locked="0"/>
    </xf>
    <xf numFmtId="4" fontId="4" fillId="33" borderId="10" xfId="56" applyNumberFormat="1" applyFont="1" applyFill="1" applyBorder="1" applyAlignment="1" applyProtection="1">
      <alignment horizontal="center" vertical="center"/>
      <protection/>
    </xf>
    <xf numFmtId="4" fontId="3" fillId="33" borderId="10" xfId="56" applyNumberFormat="1" applyFont="1" applyFill="1" applyBorder="1" applyAlignment="1" applyProtection="1">
      <alignment horizontal="center" vertical="center"/>
      <protection/>
    </xf>
    <xf numFmtId="4" fontId="3" fillId="0" borderId="10" xfId="56" applyNumberFormat="1" applyFont="1" applyFill="1" applyBorder="1" applyAlignment="1" applyProtection="1">
      <alignment horizontal="center" vertical="center"/>
      <protection locked="0"/>
    </xf>
    <xf numFmtId="14" fontId="3" fillId="0" borderId="26" xfId="56" applyNumberFormat="1" applyFont="1" applyFill="1" applyBorder="1" applyAlignment="1" applyProtection="1">
      <alignment horizontal="center" vertical="center"/>
      <protection/>
    </xf>
    <xf numFmtId="0" fontId="3" fillId="0" borderId="26" xfId="56" applyFont="1" applyFill="1" applyBorder="1" applyAlignment="1" applyProtection="1">
      <alignment horizontal="center" vertical="center"/>
      <protection/>
    </xf>
    <xf numFmtId="4" fontId="3" fillId="0" borderId="26" xfId="56" applyNumberFormat="1" applyFont="1" applyFill="1" applyBorder="1" applyAlignment="1" applyProtection="1">
      <alignment horizontal="center" vertical="center"/>
      <protection/>
    </xf>
    <xf numFmtId="0" fontId="12" fillId="0" borderId="37" xfId="56" applyFont="1" applyFill="1" applyBorder="1" applyAlignment="1" applyProtection="1">
      <alignment vertical="center"/>
      <protection locked="0"/>
    </xf>
    <xf numFmtId="0" fontId="13" fillId="0" borderId="38" xfId="56" applyFont="1" applyFill="1" applyBorder="1" applyAlignment="1" applyProtection="1">
      <alignment vertical="center"/>
      <protection locked="0"/>
    </xf>
    <xf numFmtId="0" fontId="12" fillId="0" borderId="39" xfId="56" applyFont="1" applyFill="1" applyBorder="1" applyAlignment="1" applyProtection="1">
      <alignment vertical="center"/>
      <protection/>
    </xf>
    <xf numFmtId="14" fontId="12" fillId="0" borderId="40" xfId="56" applyNumberFormat="1" applyFont="1" applyFill="1" applyBorder="1" applyAlignment="1" applyProtection="1">
      <alignment horizontal="center" vertical="center"/>
      <protection/>
    </xf>
    <xf numFmtId="0" fontId="12" fillId="0" borderId="41" xfId="56" applyFont="1" applyFill="1" applyBorder="1" applyAlignment="1" applyProtection="1">
      <alignment horizontal="center" vertical="center"/>
      <protection/>
    </xf>
    <xf numFmtId="4" fontId="12" fillId="0" borderId="39" xfId="56" applyNumberFormat="1" applyFont="1" applyFill="1" applyBorder="1" applyAlignment="1" applyProtection="1">
      <alignment horizontal="center" vertical="center"/>
      <protection/>
    </xf>
    <xf numFmtId="4" fontId="12" fillId="0" borderId="42" xfId="56" applyNumberFormat="1" applyFont="1" applyFill="1" applyBorder="1" applyAlignment="1" applyProtection="1">
      <alignment vertical="center"/>
      <protection/>
    </xf>
    <xf numFmtId="171" fontId="36" fillId="0" borderId="42" xfId="50" applyNumberFormat="1" applyFont="1" applyFill="1" applyBorder="1" applyAlignment="1" applyProtection="1">
      <alignment vertical="center"/>
      <protection/>
    </xf>
    <xf numFmtId="0" fontId="3" fillId="0" borderId="43" xfId="56" applyFont="1" applyBorder="1" applyAlignment="1" applyProtection="1">
      <alignment vertical="center"/>
      <protection/>
    </xf>
    <xf numFmtId="0" fontId="4" fillId="0" borderId="44" xfId="56" applyFont="1" applyBorder="1" applyAlignment="1" applyProtection="1">
      <alignment vertical="center"/>
      <protection/>
    </xf>
    <xf numFmtId="0" fontId="4" fillId="33" borderId="10" xfId="56" applyFont="1" applyFill="1" applyBorder="1" applyAlignment="1" applyProtection="1">
      <alignment vertical="center" wrapText="1"/>
      <protection locked="0"/>
    </xf>
    <xf numFmtId="0" fontId="3" fillId="33" borderId="10" xfId="56" applyFont="1" applyFill="1" applyBorder="1" applyAlignment="1" applyProtection="1">
      <alignment vertical="center" wrapText="1"/>
      <protection/>
    </xf>
    <xf numFmtId="0" fontId="3" fillId="0" borderId="26" xfId="56" applyFont="1" applyFill="1" applyBorder="1" applyAlignment="1" applyProtection="1">
      <alignment vertical="center" wrapText="1"/>
      <protection/>
    </xf>
    <xf numFmtId="0" fontId="12" fillId="0" borderId="40" xfId="56" applyFont="1" applyFill="1" applyBorder="1" applyAlignment="1" applyProtection="1">
      <alignment vertical="center" wrapText="1"/>
      <protection/>
    </xf>
    <xf numFmtId="0" fontId="3" fillId="0" borderId="30" xfId="56" applyFont="1" applyBorder="1" applyAlignment="1" applyProtection="1">
      <alignment vertical="center" wrapText="1"/>
      <protection/>
    </xf>
    <xf numFmtId="0" fontId="3" fillId="0" borderId="11" xfId="56" applyFont="1" applyBorder="1" applyAlignment="1" applyProtection="1">
      <alignment wrapText="1"/>
      <protection locked="0"/>
    </xf>
    <xf numFmtId="0" fontId="3" fillId="0" borderId="10" xfId="56" applyFont="1" applyBorder="1" applyAlignment="1" applyProtection="1">
      <alignment wrapText="1"/>
      <protection locked="0"/>
    </xf>
    <xf numFmtId="0" fontId="4" fillId="0" borderId="0" xfId="56" applyFont="1" applyBorder="1" applyAlignment="1" applyProtection="1">
      <alignment vertical="center" wrapText="1"/>
      <protection locked="0"/>
    </xf>
    <xf numFmtId="167" fontId="31" fillId="0" borderId="0" xfId="50" applyFont="1" applyBorder="1" applyAlignment="1" applyProtection="1">
      <alignment wrapText="1"/>
      <protection/>
    </xf>
    <xf numFmtId="0" fontId="33" fillId="0" borderId="0" xfId="56" applyFont="1" applyFill="1" applyBorder="1" applyAlignment="1" applyProtection="1">
      <alignment wrapText="1"/>
      <protection/>
    </xf>
    <xf numFmtId="0" fontId="33" fillId="0" borderId="10" xfId="56" applyFont="1" applyBorder="1" applyAlignment="1" applyProtection="1">
      <alignment wrapText="1"/>
      <protection locked="0"/>
    </xf>
    <xf numFmtId="167" fontId="3" fillId="0" borderId="0" xfId="50" applyNumberFormat="1" applyFont="1" applyBorder="1" applyAlignment="1" applyProtection="1">
      <alignment wrapText="1"/>
      <protection/>
    </xf>
    <xf numFmtId="0" fontId="3" fillId="0" borderId="11" xfId="56" applyFont="1" applyFill="1" applyBorder="1" applyAlignment="1" applyProtection="1">
      <alignment vertical="center" wrapText="1"/>
      <protection locked="0"/>
    </xf>
    <xf numFmtId="14" fontId="3" fillId="0" borderId="11" xfId="56" applyNumberFormat="1" applyFont="1" applyFill="1" applyBorder="1" applyAlignment="1" applyProtection="1">
      <alignment horizontal="center" vertical="center"/>
      <protection locked="0"/>
    </xf>
    <xf numFmtId="0" fontId="3" fillId="0" borderId="11" xfId="56" applyFont="1" applyFill="1" applyBorder="1" applyAlignment="1" applyProtection="1">
      <alignment horizontal="center" vertical="center"/>
      <protection locked="0"/>
    </xf>
    <xf numFmtId="4" fontId="3" fillId="0" borderId="11" xfId="56" applyNumberFormat="1" applyFont="1" applyFill="1" applyBorder="1" applyAlignment="1" applyProtection="1">
      <alignment horizontal="center" vertical="center"/>
      <protection locked="0"/>
    </xf>
    <xf numFmtId="4" fontId="3" fillId="0" borderId="11" xfId="56" applyNumberFormat="1" applyFont="1" applyFill="1" applyBorder="1" applyAlignment="1" applyProtection="1">
      <alignment vertical="center"/>
      <protection/>
    </xf>
    <xf numFmtId="0" fontId="3" fillId="0" borderId="11" xfId="56" applyFont="1" applyFill="1" applyBorder="1" applyAlignment="1" applyProtection="1">
      <alignment horizontal="center" vertical="center"/>
      <protection/>
    </xf>
    <xf numFmtId="4" fontId="37" fillId="0" borderId="0" xfId="56" applyNumberFormat="1" applyFont="1" applyFill="1" applyBorder="1" applyAlignment="1" applyProtection="1">
      <alignment horizontal="center" vertical="center"/>
      <protection locked="0"/>
    </xf>
    <xf numFmtId="0" fontId="7" fillId="0" borderId="0" xfId="56" applyFont="1" applyFill="1" applyBorder="1" applyAlignment="1" applyProtection="1">
      <alignment horizontal="center" vertical="center"/>
      <protection/>
    </xf>
    <xf numFmtId="167" fontId="5" fillId="0" borderId="0" xfId="50" applyFont="1" applyFill="1" applyBorder="1" applyAlignment="1" applyProtection="1">
      <alignment horizontal="center" vertical="center"/>
      <protection locked="0"/>
    </xf>
    <xf numFmtId="0" fontId="4" fillId="0" borderId="45" xfId="56" applyFont="1" applyBorder="1" applyAlignment="1" applyProtection="1">
      <alignment vertical="top" wrapText="1"/>
      <protection locked="0"/>
    </xf>
    <xf numFmtId="167" fontId="4" fillId="0" borderId="29" xfId="56" applyNumberFormat="1" applyFont="1" applyFill="1" applyBorder="1" applyAlignment="1" applyProtection="1">
      <alignment vertical="top"/>
      <protection locked="0"/>
    </xf>
    <xf numFmtId="167" fontId="4" fillId="0" borderId="0" xfId="56" applyNumberFormat="1" applyFont="1" applyFill="1" applyBorder="1" applyAlignment="1" applyProtection="1">
      <alignment vertical="top"/>
      <protection locked="0"/>
    </xf>
    <xf numFmtId="167" fontId="4" fillId="0" borderId="45" xfId="56" applyNumberFormat="1" applyFont="1" applyFill="1" applyBorder="1" applyAlignment="1" applyProtection="1">
      <alignment vertical="top" wrapText="1"/>
      <protection locked="0"/>
    </xf>
    <xf numFmtId="166" fontId="4" fillId="33" borderId="10" xfId="50" applyNumberFormat="1" applyFont="1" applyFill="1" applyBorder="1" applyAlignment="1" applyProtection="1">
      <alignment vertical="center" wrapText="1"/>
      <protection/>
    </xf>
    <xf numFmtId="0" fontId="12" fillId="0" borderId="40" xfId="56" applyFont="1" applyFill="1" applyBorder="1" applyAlignment="1" applyProtection="1">
      <alignment horizontal="center" vertical="center"/>
      <protection/>
    </xf>
    <xf numFmtId="0" fontId="3" fillId="0" borderId="30" xfId="56" applyFont="1" applyBorder="1" applyAlignment="1" applyProtection="1">
      <alignment horizontal="center" vertical="center"/>
      <protection/>
    </xf>
    <xf numFmtId="0" fontId="4" fillId="0" borderId="40" xfId="56" applyFont="1" applyFill="1" applyBorder="1" applyAlignment="1" applyProtection="1">
      <alignment horizontal="center" wrapText="1"/>
      <protection locked="0"/>
    </xf>
    <xf numFmtId="0" fontId="9" fillId="0" borderId="0" xfId="56" applyFont="1" applyFill="1" applyBorder="1" applyAlignment="1" applyProtection="1">
      <alignment vertical="top" wrapText="1"/>
      <protection locked="0"/>
    </xf>
    <xf numFmtId="0" fontId="3" fillId="0" borderId="30" xfId="56" applyFont="1" applyFill="1" applyBorder="1" applyAlignment="1" applyProtection="1">
      <alignment horizontal="center" vertical="center"/>
      <protection locked="0"/>
    </xf>
    <xf numFmtId="0" fontId="3" fillId="0" borderId="29" xfId="56" applyFont="1" applyFill="1" applyBorder="1" applyAlignment="1" applyProtection="1">
      <alignment wrapText="1"/>
      <protection/>
    </xf>
    <xf numFmtId="0" fontId="33" fillId="0" borderId="45" xfId="56" applyFont="1" applyBorder="1" applyAlignment="1" applyProtection="1">
      <alignment wrapText="1"/>
      <protection/>
    </xf>
    <xf numFmtId="0" fontId="3" fillId="0" borderId="29" xfId="56" applyFont="1" applyBorder="1" applyProtection="1">
      <alignment/>
      <protection locked="0"/>
    </xf>
    <xf numFmtId="167" fontId="4" fillId="0" borderId="39" xfId="50" applyNumberFormat="1" applyFont="1" applyFill="1" applyBorder="1" applyAlignment="1" applyProtection="1">
      <alignment horizontal="center" wrapText="1"/>
      <protection/>
    </xf>
    <xf numFmtId="167" fontId="4" fillId="0" borderId="46" xfId="50" applyNumberFormat="1" applyFont="1" applyFill="1" applyBorder="1" applyAlignment="1" applyProtection="1">
      <alignment horizontal="center" wrapText="1"/>
      <protection/>
    </xf>
    <xf numFmtId="171" fontId="31" fillId="0" borderId="13" xfId="50" applyNumberFormat="1" applyFont="1" applyFill="1" applyBorder="1" applyAlignment="1" applyProtection="1">
      <alignment vertical="center"/>
      <protection/>
    </xf>
    <xf numFmtId="167" fontId="31" fillId="0" borderId="47" xfId="50" applyFont="1" applyBorder="1" applyAlignment="1" applyProtection="1">
      <alignment/>
      <protection locked="0"/>
    </xf>
    <xf numFmtId="167" fontId="31" fillId="0" borderId="12" xfId="50" applyFont="1" applyBorder="1" applyAlignment="1" applyProtection="1">
      <alignment/>
      <protection locked="0"/>
    </xf>
    <xf numFmtId="0" fontId="3" fillId="33" borderId="26" xfId="56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12" fillId="0" borderId="10" xfId="56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6" fillId="0" borderId="29" xfId="56" applyFont="1" applyFill="1" applyBorder="1" applyAlignment="1" applyProtection="1">
      <alignment horizontal="center" vertical="center"/>
      <protection/>
    </xf>
    <xf numFmtId="0" fontId="6" fillId="0" borderId="49" xfId="56" applyFont="1" applyFill="1" applyBorder="1" applyAlignment="1" applyProtection="1">
      <alignment horizontal="center" vertical="center"/>
      <protection/>
    </xf>
    <xf numFmtId="0" fontId="17" fillId="35" borderId="11" xfId="0" applyFont="1" applyFill="1" applyBorder="1" applyAlignment="1" applyProtection="1">
      <alignment horizontal="center" vertical="center" wrapText="1"/>
      <protection/>
    </xf>
    <xf numFmtId="167" fontId="17" fillId="35" borderId="11" xfId="50" applyFont="1" applyFill="1" applyBorder="1" applyAlignment="1" applyProtection="1">
      <alignment horizontal="center" vertical="center" wrapText="1"/>
      <protection/>
    </xf>
    <xf numFmtId="14" fontId="5" fillId="36" borderId="46" xfId="56" applyNumberFormat="1" applyFont="1" applyFill="1" applyBorder="1" applyAlignment="1" applyProtection="1">
      <alignment horizontal="center" vertical="center"/>
      <protection locked="0"/>
    </xf>
    <xf numFmtId="14" fontId="14" fillId="36" borderId="33" xfId="0" applyNumberFormat="1" applyFont="1" applyFill="1" applyBorder="1" applyAlignment="1" applyProtection="1">
      <alignment horizontal="center"/>
      <protection locked="0"/>
    </xf>
    <xf numFmtId="167" fontId="5" fillId="37" borderId="50" xfId="50" applyFont="1" applyFill="1" applyBorder="1" applyAlignment="1" applyProtection="1">
      <alignment horizontal="center" vertical="center"/>
      <protection locked="0"/>
    </xf>
    <xf numFmtId="14" fontId="5" fillId="0" borderId="0" xfId="56" applyNumberFormat="1" applyFont="1" applyFill="1" applyBorder="1" applyAlignment="1" applyProtection="1">
      <alignment vertical="center"/>
      <protection locked="0"/>
    </xf>
    <xf numFmtId="14" fontId="14" fillId="0" borderId="0" xfId="0" applyNumberFormat="1" applyFont="1" applyFill="1" applyBorder="1" applyAlignment="1" applyProtection="1">
      <alignment horizontal="center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50" applyNumberFormat="1" applyFont="1" applyBorder="1" applyAlignment="1" applyProtection="1">
      <alignment/>
      <protection locked="0"/>
    </xf>
    <xf numFmtId="4" fontId="3" fillId="0" borderId="0" xfId="56" applyNumberFormat="1" applyFont="1" applyBorder="1" applyProtection="1">
      <alignment/>
      <protection locked="0"/>
    </xf>
    <xf numFmtId="170" fontId="11" fillId="37" borderId="51" xfId="56" applyNumberFormat="1" applyFont="1" applyFill="1" applyBorder="1" applyAlignment="1" applyProtection="1">
      <alignment horizontal="center"/>
      <protection locked="0"/>
    </xf>
    <xf numFmtId="0" fontId="6" fillId="0" borderId="52" xfId="56" applyFont="1" applyFill="1" applyBorder="1" applyProtection="1">
      <alignment/>
      <protection/>
    </xf>
    <xf numFmtId="0" fontId="6" fillId="0" borderId="41" xfId="56" applyFont="1" applyFill="1" applyBorder="1" applyProtection="1">
      <alignment/>
      <protection/>
    </xf>
    <xf numFmtId="165" fontId="3" fillId="0" borderId="35" xfId="56" applyNumberFormat="1" applyFont="1" applyFill="1" applyBorder="1" applyAlignment="1" applyProtection="1">
      <alignment vertical="center"/>
      <protection locked="0"/>
    </xf>
    <xf numFmtId="165" fontId="3" fillId="0" borderId="35" xfId="56" applyNumberFormat="1" applyFont="1" applyBorder="1" applyAlignment="1" applyProtection="1">
      <alignment vertical="center"/>
      <protection locked="0"/>
    </xf>
    <xf numFmtId="0" fontId="3" fillId="0" borderId="23" xfId="56" applyFont="1" applyFill="1" applyBorder="1" applyAlignment="1" applyProtection="1">
      <alignment vertical="center"/>
      <protection locked="0"/>
    </xf>
    <xf numFmtId="14" fontId="3" fillId="0" borderId="45" xfId="56" applyNumberFormat="1" applyFont="1" applyBorder="1" applyAlignment="1" applyProtection="1">
      <alignment horizontal="center"/>
      <protection/>
    </xf>
    <xf numFmtId="0" fontId="3" fillId="0" borderId="35" xfId="56" applyFont="1" applyBorder="1" applyProtection="1">
      <alignment/>
      <protection locked="0"/>
    </xf>
    <xf numFmtId="0" fontId="17" fillId="38" borderId="11" xfId="0" applyFont="1" applyFill="1" applyBorder="1" applyAlignment="1" applyProtection="1">
      <alignment horizontal="center" vertical="center" wrapText="1"/>
      <protection/>
    </xf>
    <xf numFmtId="0" fontId="17" fillId="38" borderId="47" xfId="0" applyFont="1" applyFill="1" applyBorder="1" applyAlignment="1" applyProtection="1">
      <alignment horizontal="center" vertical="center" wrapText="1"/>
      <protection/>
    </xf>
    <xf numFmtId="0" fontId="9" fillId="0" borderId="38" xfId="56" applyFont="1" applyFill="1" applyBorder="1" applyAlignment="1" applyProtection="1">
      <alignment vertical="top" wrapText="1"/>
      <protection locked="0"/>
    </xf>
    <xf numFmtId="9" fontId="3" fillId="0" borderId="33" xfId="58" applyFont="1" applyFill="1" applyBorder="1" applyAlignment="1" applyProtection="1">
      <alignment horizontal="center" vertical="center" wrapText="1"/>
      <protection/>
    </xf>
    <xf numFmtId="167" fontId="3" fillId="0" borderId="35" xfId="50" applyNumberFormat="1" applyFont="1" applyFill="1" applyBorder="1" applyAlignment="1" applyProtection="1">
      <alignment horizontal="center" vertical="center" wrapText="1"/>
      <protection/>
    </xf>
    <xf numFmtId="167" fontId="3" fillId="0" borderId="53" xfId="50" applyNumberFormat="1" applyFont="1" applyFill="1" applyBorder="1" applyAlignment="1" applyProtection="1">
      <alignment horizontal="center" vertical="center" wrapText="1"/>
      <protection/>
    </xf>
    <xf numFmtId="167" fontId="4" fillId="39" borderId="27" xfId="50" applyNumberFormat="1" applyFont="1" applyFill="1" applyBorder="1" applyAlignment="1" applyProtection="1">
      <alignment horizontal="center" vertical="center" wrapText="1"/>
      <protection/>
    </xf>
    <xf numFmtId="14" fontId="23" fillId="37" borderId="27" xfId="50" applyNumberFormat="1" applyFont="1" applyFill="1" applyBorder="1" applyAlignment="1" applyProtection="1">
      <alignment horizontal="center" vertical="center" wrapText="1"/>
      <protection/>
    </xf>
    <xf numFmtId="0" fontId="4" fillId="39" borderId="27" xfId="56" applyFont="1" applyFill="1" applyBorder="1" applyAlignment="1" applyProtection="1">
      <alignment horizontal="center" vertical="center" wrapText="1"/>
      <protection/>
    </xf>
    <xf numFmtId="0" fontId="4" fillId="0" borderId="41" xfId="56" applyFont="1" applyFill="1" applyBorder="1" applyAlignment="1" applyProtection="1">
      <alignment horizontal="center" wrapText="1"/>
      <protection locked="0"/>
    </xf>
    <xf numFmtId="0" fontId="3" fillId="0" borderId="12" xfId="56" applyFont="1" applyFill="1" applyBorder="1" applyAlignment="1" applyProtection="1">
      <alignment horizontal="center"/>
      <protection locked="0"/>
    </xf>
    <xf numFmtId="0" fontId="15" fillId="0" borderId="31" xfId="56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167" fontId="4" fillId="0" borderId="0" xfId="50" applyNumberFormat="1" applyFont="1" applyBorder="1" applyAlignment="1" applyProtection="1">
      <alignment horizontal="center" vertical="top" wrapText="1"/>
      <protection locked="0"/>
    </xf>
    <xf numFmtId="0" fontId="4" fillId="40" borderId="54" xfId="56" applyFont="1" applyFill="1" applyBorder="1" applyAlignment="1" applyProtection="1">
      <alignment horizontal="center" vertical="center" wrapText="1"/>
      <protection/>
    </xf>
    <xf numFmtId="0" fontId="17" fillId="38" borderId="24" xfId="0" applyFont="1" applyFill="1" applyBorder="1" applyAlignment="1" applyProtection="1">
      <alignment horizontal="center" vertical="center" wrapText="1"/>
      <protection/>
    </xf>
    <xf numFmtId="0" fontId="4" fillId="40" borderId="10" xfId="56" applyFont="1" applyFill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 wrapText="1"/>
      <protection/>
    </xf>
    <xf numFmtId="0" fontId="3" fillId="0" borderId="11" xfId="56" applyFont="1" applyBorder="1" applyAlignment="1" applyProtection="1">
      <alignment horizontal="center" wrapText="1"/>
      <protection locked="0"/>
    </xf>
    <xf numFmtId="0" fontId="3" fillId="0" borderId="10" xfId="56" applyFont="1" applyBorder="1" applyAlignment="1" applyProtection="1">
      <alignment horizontal="center" wrapText="1"/>
      <protection locked="0"/>
    </xf>
    <xf numFmtId="0" fontId="17" fillId="38" borderId="10" xfId="0" applyFont="1" applyFill="1" applyBorder="1" applyAlignment="1" applyProtection="1">
      <alignment horizontal="center" vertical="center" wrapText="1"/>
      <protection/>
    </xf>
    <xf numFmtId="165" fontId="3" fillId="0" borderId="11" xfId="56" applyNumberFormat="1" applyFont="1" applyBorder="1" applyAlignment="1" applyProtection="1">
      <alignment vertical="center"/>
      <protection locked="0"/>
    </xf>
    <xf numFmtId="0" fontId="4" fillId="0" borderId="47" xfId="56" applyFont="1" applyBorder="1" applyAlignment="1" applyProtection="1">
      <alignment vertical="center"/>
      <protection locked="0"/>
    </xf>
    <xf numFmtId="165" fontId="3" fillId="0" borderId="10" xfId="56" applyNumberFormat="1" applyFont="1" applyBorder="1" applyAlignment="1" applyProtection="1">
      <alignment vertical="center"/>
      <protection locked="0"/>
    </xf>
    <xf numFmtId="168" fontId="4" fillId="33" borderId="12" xfId="56" applyNumberFormat="1" applyFont="1" applyFill="1" applyBorder="1" applyAlignment="1" applyProtection="1">
      <alignment vertical="center"/>
      <protection/>
    </xf>
    <xf numFmtId="0" fontId="4" fillId="41" borderId="12" xfId="56" applyFont="1" applyFill="1" applyBorder="1" applyAlignment="1" applyProtection="1">
      <alignment vertical="center"/>
      <protection/>
    </xf>
    <xf numFmtId="165" fontId="3" fillId="0" borderId="10" xfId="56" applyNumberFormat="1" applyFont="1" applyFill="1" applyBorder="1" applyAlignment="1" applyProtection="1">
      <alignment vertical="center"/>
      <protection locked="0"/>
    </xf>
    <xf numFmtId="168" fontId="4" fillId="0" borderId="12" xfId="56" applyNumberFormat="1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6" fillId="0" borderId="24" xfId="56" applyFont="1" applyFill="1" applyBorder="1" applyProtection="1">
      <alignment/>
      <protection/>
    </xf>
    <xf numFmtId="0" fontId="6" fillId="0" borderId="11" xfId="56" applyFont="1" applyFill="1" applyBorder="1" applyProtection="1">
      <alignment/>
      <protection/>
    </xf>
    <xf numFmtId="0" fontId="4" fillId="41" borderId="10" xfId="56" applyFont="1" applyFill="1" applyBorder="1" applyAlignment="1" applyProtection="1">
      <alignment horizontal="center" vertical="center"/>
      <protection/>
    </xf>
    <xf numFmtId="0" fontId="17" fillId="41" borderId="13" xfId="0" applyFont="1" applyFill="1" applyBorder="1" applyAlignment="1" applyProtection="1">
      <alignment horizontal="center" vertical="center" wrapText="1"/>
      <protection/>
    </xf>
    <xf numFmtId="0" fontId="17" fillId="41" borderId="10" xfId="0" applyFont="1" applyFill="1" applyBorder="1" applyAlignment="1" applyProtection="1">
      <alignment horizontal="center" vertical="center" wrapText="1"/>
      <protection/>
    </xf>
    <xf numFmtId="0" fontId="17" fillId="41" borderId="24" xfId="0" applyFont="1" applyFill="1" applyBorder="1" applyAlignment="1" applyProtection="1">
      <alignment horizontal="center" vertical="center" wrapText="1"/>
      <protection/>
    </xf>
    <xf numFmtId="0" fontId="6" fillId="41" borderId="24" xfId="56" applyFont="1" applyFill="1" applyBorder="1" applyProtection="1">
      <alignment/>
      <protection/>
    </xf>
    <xf numFmtId="0" fontId="6" fillId="41" borderId="11" xfId="56" applyFont="1" applyFill="1" applyBorder="1" applyProtection="1">
      <alignment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 applyProtection="1">
      <alignment horizontal="center" vertical="center" wrapText="1"/>
      <protection/>
    </xf>
    <xf numFmtId="0" fontId="6" fillId="33" borderId="24" xfId="56" applyFont="1" applyFill="1" applyBorder="1" applyProtection="1">
      <alignment/>
      <protection/>
    </xf>
    <xf numFmtId="0" fontId="6" fillId="33" borderId="11" xfId="56" applyFont="1" applyFill="1" applyBorder="1" applyProtection="1">
      <alignment/>
      <protection/>
    </xf>
    <xf numFmtId="4" fontId="4" fillId="38" borderId="27" xfId="50" applyNumberFormat="1" applyFont="1" applyFill="1" applyBorder="1" applyAlignment="1" applyProtection="1">
      <alignment vertical="center"/>
      <protection locked="0"/>
    </xf>
    <xf numFmtId="4" fontId="4" fillId="41" borderId="55" xfId="56" applyNumberFormat="1" applyFont="1" applyFill="1" applyBorder="1" applyAlignment="1" applyProtection="1">
      <alignment vertical="center"/>
      <protection/>
    </xf>
    <xf numFmtId="4" fontId="25" fillId="41" borderId="26" xfId="45" applyNumberFormat="1" applyFont="1" applyFill="1" applyBorder="1" applyAlignment="1" applyProtection="1">
      <alignment horizontal="center" vertical="center" wrapText="1"/>
      <protection/>
    </xf>
    <xf numFmtId="4" fontId="4" fillId="38" borderId="27" xfId="50" applyNumberFormat="1" applyFont="1" applyFill="1" applyBorder="1" applyAlignment="1" applyProtection="1">
      <alignment vertical="center" wrapText="1"/>
      <protection locked="0"/>
    </xf>
    <xf numFmtId="171" fontId="31" fillId="0" borderId="11" xfId="50" applyNumberFormat="1" applyFont="1" applyBorder="1" applyAlignment="1" applyProtection="1">
      <alignment vertical="center"/>
      <protection locked="0"/>
    </xf>
    <xf numFmtId="171" fontId="34" fillId="41" borderId="10" xfId="50" applyNumberFormat="1" applyFont="1" applyFill="1" applyBorder="1" applyAlignment="1" applyProtection="1">
      <alignment vertical="center"/>
      <protection/>
    </xf>
    <xf numFmtId="171" fontId="34" fillId="0" borderId="10" xfId="50" applyNumberFormat="1" applyFont="1" applyFill="1" applyBorder="1" applyAlignment="1" applyProtection="1">
      <alignment vertical="center"/>
      <protection locked="0"/>
    </xf>
    <xf numFmtId="171" fontId="4" fillId="0" borderId="10" xfId="50" applyNumberFormat="1" applyFont="1" applyFill="1" applyBorder="1" applyAlignment="1" applyProtection="1">
      <alignment vertical="center"/>
      <protection locked="0"/>
    </xf>
    <xf numFmtId="171" fontId="3" fillId="0" borderId="10" xfId="50" applyNumberFormat="1" applyFont="1" applyFill="1" applyBorder="1" applyAlignment="1" applyProtection="1">
      <alignment vertical="center"/>
      <protection locked="0"/>
    </xf>
    <xf numFmtId="167" fontId="17" fillId="0" borderId="10" xfId="5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41" borderId="35" xfId="0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center"/>
      <protection locked="0"/>
    </xf>
    <xf numFmtId="0" fontId="17" fillId="0" borderId="49" xfId="0" applyFont="1" applyFill="1" applyBorder="1" applyAlignment="1" applyProtection="1">
      <alignment horizontal="center" vertical="center" wrapText="1"/>
      <protection/>
    </xf>
    <xf numFmtId="0" fontId="15" fillId="38" borderId="56" xfId="0" applyFont="1" applyFill="1" applyBorder="1" applyAlignment="1" applyProtection="1">
      <alignment horizontal="center" vertical="center" wrapText="1"/>
      <protection/>
    </xf>
    <xf numFmtId="4" fontId="3" fillId="0" borderId="11" xfId="56" applyNumberFormat="1" applyFont="1" applyBorder="1" applyAlignment="1" applyProtection="1">
      <alignment vertical="center"/>
      <protection/>
    </xf>
    <xf numFmtId="4" fontId="4" fillId="41" borderId="10" xfId="56" applyNumberFormat="1" applyFont="1" applyFill="1" applyBorder="1" applyAlignment="1" applyProtection="1">
      <alignment vertical="center"/>
      <protection/>
    </xf>
    <xf numFmtId="4" fontId="4" fillId="0" borderId="10" xfId="50" applyNumberFormat="1" applyFont="1" applyFill="1" applyBorder="1" applyAlignment="1" applyProtection="1">
      <alignment vertical="center"/>
      <protection/>
    </xf>
    <xf numFmtId="4" fontId="3" fillId="0" borderId="10" xfId="50" applyNumberFormat="1" applyFont="1" applyFill="1" applyBorder="1" applyAlignment="1" applyProtection="1">
      <alignment vertical="center"/>
      <protection/>
    </xf>
    <xf numFmtId="0" fontId="3" fillId="0" borderId="11" xfId="56" applyFont="1" applyBorder="1" applyAlignment="1" applyProtection="1">
      <alignment horizontal="center" vertical="center"/>
      <protection/>
    </xf>
    <xf numFmtId="0" fontId="39" fillId="0" borderId="10" xfId="56" applyFont="1" applyFill="1" applyBorder="1" applyAlignment="1" applyProtection="1">
      <alignment horizontal="center" vertical="center"/>
      <protection/>
    </xf>
    <xf numFmtId="0" fontId="32" fillId="0" borderId="10" xfId="56" applyFont="1" applyBorder="1" applyAlignment="1" applyProtection="1">
      <alignment horizontal="center" vertical="center"/>
      <protection/>
    </xf>
    <xf numFmtId="168" fontId="32" fillId="41" borderId="10" xfId="56" applyNumberFormat="1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horizontal="center" vertical="center"/>
      <protection/>
    </xf>
    <xf numFmtId="168" fontId="4" fillId="0" borderId="10" xfId="56" applyNumberFormat="1" applyFont="1" applyFill="1" applyBorder="1" applyAlignment="1" applyProtection="1">
      <alignment horizontal="center" vertical="center"/>
      <protection/>
    </xf>
    <xf numFmtId="0" fontId="17" fillId="35" borderId="47" xfId="0" applyFont="1" applyFill="1" applyBorder="1" applyAlignment="1" applyProtection="1">
      <alignment horizontal="center" vertical="center" wrapText="1"/>
      <protection/>
    </xf>
    <xf numFmtId="4" fontId="17" fillId="34" borderId="57" xfId="0" applyNumberFormat="1" applyFont="1" applyFill="1" applyBorder="1" applyAlignment="1" applyProtection="1">
      <alignment horizontal="center" vertical="center" wrapText="1"/>
      <protection/>
    </xf>
    <xf numFmtId="0" fontId="4" fillId="34" borderId="57" xfId="56" applyFont="1" applyFill="1" applyBorder="1" applyAlignment="1" applyProtection="1">
      <alignment horizontal="center" vertical="center" wrapText="1"/>
      <protection/>
    </xf>
    <xf numFmtId="0" fontId="4" fillId="34" borderId="58" xfId="56" applyFont="1" applyFill="1" applyBorder="1" applyAlignment="1" applyProtection="1">
      <alignment horizontal="center" vertical="center" wrapText="1"/>
      <protection/>
    </xf>
    <xf numFmtId="0" fontId="33" fillId="0" borderId="12" xfId="56" applyFont="1" applyFill="1" applyBorder="1" applyAlignment="1" applyProtection="1">
      <alignment vertical="center" wrapText="1"/>
      <protection locked="0"/>
    </xf>
    <xf numFmtId="0" fontId="33" fillId="0" borderId="12" xfId="56" applyFont="1" applyBorder="1" applyAlignment="1" applyProtection="1">
      <alignment vertical="center" wrapText="1"/>
      <protection locked="0"/>
    </xf>
    <xf numFmtId="168" fontId="40" fillId="0" borderId="12" xfId="56" applyNumberFormat="1" applyFont="1" applyFill="1" applyBorder="1" applyAlignment="1" applyProtection="1">
      <alignment vertical="center" wrapText="1"/>
      <protection locked="0"/>
    </xf>
    <xf numFmtId="0" fontId="40" fillId="33" borderId="12" xfId="0" applyFont="1" applyFill="1" applyBorder="1" applyAlignment="1" applyProtection="1">
      <alignment horizontal="center" wrapText="1"/>
      <protection locked="0"/>
    </xf>
    <xf numFmtId="0" fontId="40" fillId="41" borderId="12" xfId="56" applyFont="1" applyFill="1" applyBorder="1" applyAlignment="1" applyProtection="1">
      <alignment vertical="center" wrapText="1"/>
      <protection/>
    </xf>
    <xf numFmtId="0" fontId="33" fillId="0" borderId="47" xfId="56" applyFont="1" applyBorder="1" applyAlignment="1" applyProtection="1">
      <alignment vertical="center" wrapText="1"/>
      <protection locked="0"/>
    </xf>
    <xf numFmtId="0" fontId="33" fillId="0" borderId="47" xfId="56" applyFont="1" applyFill="1" applyBorder="1" applyAlignment="1" applyProtection="1">
      <alignment vertical="center" wrapText="1"/>
      <protection locked="0"/>
    </xf>
    <xf numFmtId="0" fontId="13" fillId="33" borderId="52" xfId="56" applyFont="1" applyFill="1" applyBorder="1" applyAlignment="1" applyProtection="1">
      <alignment horizontal="center" vertical="center" wrapText="1"/>
      <protection/>
    </xf>
    <xf numFmtId="0" fontId="3" fillId="0" borderId="48" xfId="56" applyFont="1" applyFill="1" applyBorder="1" applyAlignment="1" applyProtection="1">
      <alignment vertical="center"/>
      <protection locked="0"/>
    </xf>
    <xf numFmtId="0" fontId="4" fillId="33" borderId="48" xfId="56" applyFont="1" applyFill="1" applyBorder="1" applyAlignment="1" applyProtection="1">
      <alignment vertical="center"/>
      <protection/>
    </xf>
    <xf numFmtId="0" fontId="3" fillId="0" borderId="48" xfId="56" applyFont="1" applyBorder="1" applyAlignment="1" applyProtection="1">
      <alignment vertical="center"/>
      <protection locked="0"/>
    </xf>
    <xf numFmtId="0" fontId="3" fillId="0" borderId="59" xfId="56" applyFont="1" applyBorder="1" applyAlignment="1" applyProtection="1">
      <alignment vertical="center" wrapText="1"/>
      <protection/>
    </xf>
    <xf numFmtId="0" fontId="3" fillId="0" borderId="33" xfId="56" applyFont="1" applyBorder="1" applyAlignment="1" applyProtection="1">
      <alignment vertical="center" wrapText="1"/>
      <protection/>
    </xf>
    <xf numFmtId="168" fontId="32" fillId="33" borderId="33" xfId="56" applyNumberFormat="1" applyFont="1" applyFill="1" applyBorder="1" applyAlignment="1" applyProtection="1">
      <alignment horizontal="center" vertical="center" wrapText="1"/>
      <protection/>
    </xf>
    <xf numFmtId="0" fontId="3" fillId="0" borderId="33" xfId="56" applyFont="1" applyBorder="1" applyAlignment="1" applyProtection="1">
      <alignment vertical="center"/>
      <protection/>
    </xf>
    <xf numFmtId="0" fontId="4" fillId="41" borderId="33" xfId="56" applyFont="1" applyFill="1" applyBorder="1" applyAlignment="1" applyProtection="1">
      <alignment vertical="center"/>
      <protection/>
    </xf>
    <xf numFmtId="0" fontId="4" fillId="0" borderId="33" xfId="56" applyFont="1" applyFill="1" applyBorder="1" applyAlignment="1" applyProtection="1">
      <alignment vertical="center"/>
      <protection/>
    </xf>
    <xf numFmtId="168" fontId="4" fillId="0" borderId="33" xfId="56" applyNumberFormat="1" applyFont="1" applyFill="1" applyBorder="1" applyAlignment="1" applyProtection="1">
      <alignment vertical="center"/>
      <protection/>
    </xf>
    <xf numFmtId="0" fontId="3" fillId="0" borderId="33" xfId="56" applyFont="1" applyFill="1" applyBorder="1" applyAlignment="1" applyProtection="1">
      <alignment vertical="center"/>
      <protection/>
    </xf>
    <xf numFmtId="0" fontId="3" fillId="0" borderId="59" xfId="56" applyFont="1" applyFill="1" applyBorder="1" applyAlignment="1" applyProtection="1">
      <alignment vertical="center"/>
      <protection/>
    </xf>
    <xf numFmtId="0" fontId="4" fillId="33" borderId="33" xfId="56" applyFont="1" applyFill="1" applyBorder="1" applyAlignment="1" applyProtection="1">
      <alignment vertical="center"/>
      <protection/>
    </xf>
    <xf numFmtId="0" fontId="0" fillId="0" borderId="60" xfId="0" applyBorder="1" applyAlignment="1">
      <alignment/>
    </xf>
    <xf numFmtId="0" fontId="12" fillId="0" borderId="59" xfId="56" applyFont="1" applyFill="1" applyBorder="1" applyAlignment="1" applyProtection="1">
      <alignment vertical="center"/>
      <protection/>
    </xf>
    <xf numFmtId="168" fontId="32" fillId="33" borderId="30" xfId="56" applyNumberFormat="1" applyFont="1" applyFill="1" applyBorder="1" applyAlignment="1" applyProtection="1">
      <alignment horizontal="center" vertical="center"/>
      <protection/>
    </xf>
    <xf numFmtId="0" fontId="3" fillId="0" borderId="47" xfId="56" applyFont="1" applyFill="1" applyBorder="1" applyAlignment="1" applyProtection="1">
      <alignment vertical="center" wrapText="1"/>
      <protection locked="0"/>
    </xf>
    <xf numFmtId="0" fontId="4" fillId="33" borderId="12" xfId="56" applyFont="1" applyFill="1" applyBorder="1" applyAlignment="1" applyProtection="1">
      <alignment vertical="center" wrapText="1"/>
      <protection locked="0"/>
    </xf>
    <xf numFmtId="0" fontId="3" fillId="0" borderId="12" xfId="56" applyFont="1" applyBorder="1" applyAlignment="1" applyProtection="1">
      <alignment vertical="center" wrapText="1"/>
      <protection locked="0"/>
    </xf>
    <xf numFmtId="0" fontId="3" fillId="33" borderId="12" xfId="56" applyFont="1" applyFill="1" applyBorder="1" applyAlignment="1" applyProtection="1">
      <alignment vertical="center" wrapText="1"/>
      <protection/>
    </xf>
    <xf numFmtId="0" fontId="3" fillId="0" borderId="13" xfId="56" applyFont="1" applyFill="1" applyBorder="1" applyAlignment="1" applyProtection="1">
      <alignment vertical="center" wrapText="1"/>
      <protection/>
    </xf>
    <xf numFmtId="0" fontId="12" fillId="0" borderId="42" xfId="56" applyFont="1" applyFill="1" applyBorder="1" applyAlignment="1" applyProtection="1">
      <alignment vertical="center" wrapText="1"/>
      <protection/>
    </xf>
    <xf numFmtId="0" fontId="3" fillId="0" borderId="61" xfId="56" applyFont="1" applyBorder="1" applyAlignment="1" applyProtection="1">
      <alignment vertical="center" wrapText="1"/>
      <protection/>
    </xf>
    <xf numFmtId="0" fontId="17" fillId="35" borderId="24" xfId="0" applyFont="1" applyFill="1" applyBorder="1" applyAlignment="1" applyProtection="1">
      <alignment horizontal="center" vertical="center" wrapText="1"/>
      <protection/>
    </xf>
    <xf numFmtId="0" fontId="17" fillId="40" borderId="35" xfId="0" applyFont="1" applyFill="1" applyBorder="1" applyAlignment="1" applyProtection="1">
      <alignment horizontal="center" vertical="center" wrapText="1"/>
      <protection/>
    </xf>
    <xf numFmtId="0" fontId="17" fillId="33" borderId="35" xfId="0" applyFont="1" applyFill="1" applyBorder="1" applyAlignment="1" applyProtection="1">
      <alignment horizontal="center" vertical="center" wrapText="1"/>
      <protection/>
    </xf>
    <xf numFmtId="0" fontId="3" fillId="0" borderId="35" xfId="56" applyFont="1" applyFill="1" applyBorder="1" applyAlignment="1" applyProtection="1">
      <alignment horizontal="center" vertical="center" wrapText="1"/>
      <protection locked="0"/>
    </xf>
    <xf numFmtId="0" fontId="4" fillId="33" borderId="35" xfId="56" applyFont="1" applyFill="1" applyBorder="1" applyAlignment="1" applyProtection="1">
      <alignment horizontal="center" vertical="center" wrapText="1"/>
      <protection locked="0"/>
    </xf>
    <xf numFmtId="0" fontId="3" fillId="0" borderId="35" xfId="56" applyFont="1" applyBorder="1" applyAlignment="1" applyProtection="1">
      <alignment horizontal="center" vertical="center" wrapText="1"/>
      <protection locked="0"/>
    </xf>
    <xf numFmtId="0" fontId="3" fillId="33" borderId="35" xfId="56" applyFont="1" applyFill="1" applyBorder="1" applyAlignment="1" applyProtection="1">
      <alignment horizontal="center" vertical="center" wrapText="1"/>
      <protection/>
    </xf>
    <xf numFmtId="0" fontId="3" fillId="0" borderId="53" xfId="56" applyFont="1" applyBorder="1" applyAlignment="1" applyProtection="1">
      <alignment horizontal="center" vertical="center" wrapText="1"/>
      <protection/>
    </xf>
    <xf numFmtId="0" fontId="17" fillId="41" borderId="62" xfId="0" applyFont="1" applyFill="1" applyBorder="1" applyAlignment="1" applyProtection="1">
      <alignment horizontal="center" vertical="center" wrapText="1"/>
      <protection/>
    </xf>
    <xf numFmtId="9" fontId="3" fillId="0" borderId="34" xfId="58" applyFont="1" applyFill="1" applyBorder="1" applyAlignment="1" applyProtection="1">
      <alignment horizontal="center" vertical="center" wrapText="1"/>
      <protection/>
    </xf>
    <xf numFmtId="0" fontId="3" fillId="0" borderId="23" xfId="56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12" fillId="0" borderId="39" xfId="56" applyFont="1" applyFill="1" applyBorder="1" applyAlignment="1" applyProtection="1">
      <alignment horizontal="center" vertical="center" wrapText="1"/>
      <protection/>
    </xf>
    <xf numFmtId="0" fontId="4" fillId="0" borderId="53" xfId="56" applyFont="1" applyFill="1" applyBorder="1" applyAlignment="1" applyProtection="1">
      <alignment horizontal="center" vertical="center" wrapText="1"/>
      <protection/>
    </xf>
    <xf numFmtId="0" fontId="3" fillId="0" borderId="12" xfId="56" applyFont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2" fillId="0" borderId="24" xfId="56" applyFont="1" applyFill="1" applyBorder="1" applyProtection="1">
      <alignment/>
      <protection/>
    </xf>
    <xf numFmtId="0" fontId="22" fillId="0" borderId="11" xfId="56" applyFont="1" applyFill="1" applyBorder="1" applyProtection="1">
      <alignment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5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171" fontId="33" fillId="0" borderId="10" xfId="50" applyNumberFormat="1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3" fontId="3" fillId="0" borderId="33" xfId="50" applyNumberFormat="1" applyFont="1" applyFill="1" applyBorder="1" applyAlignment="1" applyProtection="1">
      <alignment horizontal="right" vertical="center" indent="1"/>
      <protection/>
    </xf>
    <xf numFmtId="0" fontId="3" fillId="0" borderId="12" xfId="56" applyFont="1" applyFill="1" applyBorder="1" applyAlignment="1" applyProtection="1">
      <alignment vertical="center"/>
      <protection locked="0"/>
    </xf>
    <xf numFmtId="171" fontId="33" fillId="0" borderId="10" xfId="50" applyNumberFormat="1" applyFont="1" applyFill="1" applyBorder="1" applyAlignment="1" applyProtection="1">
      <alignment vertical="center"/>
      <protection locked="0"/>
    </xf>
    <xf numFmtId="171" fontId="33" fillId="0" borderId="11" xfId="50" applyNumberFormat="1" applyFont="1" applyFill="1" applyBorder="1" applyAlignment="1" applyProtection="1">
      <alignment vertical="center"/>
      <protection locked="0"/>
    </xf>
    <xf numFmtId="165" fontId="4" fillId="33" borderId="10" xfId="56" applyNumberFormat="1" applyFont="1" applyFill="1" applyBorder="1" applyAlignment="1" applyProtection="1">
      <alignment vertical="center"/>
      <protection/>
    </xf>
    <xf numFmtId="4" fontId="3" fillId="42" borderId="26" xfId="56" applyNumberFormat="1" applyFont="1" applyFill="1" applyBorder="1" applyAlignment="1" applyProtection="1">
      <alignment horizontal="center" vertical="center"/>
      <protection/>
    </xf>
    <xf numFmtId="4" fontId="3" fillId="42" borderId="10" xfId="56" applyNumberFormat="1" applyFont="1" applyFill="1" applyBorder="1" applyAlignment="1" applyProtection="1">
      <alignment horizontal="center" vertical="center"/>
      <protection/>
    </xf>
    <xf numFmtId="4" fontId="3" fillId="42" borderId="11" xfId="56" applyNumberFormat="1" applyFont="1" applyFill="1" applyBorder="1" applyAlignment="1" applyProtection="1">
      <alignment vertical="center"/>
      <protection locked="0"/>
    </xf>
    <xf numFmtId="4" fontId="3" fillId="42" borderId="10" xfId="56" applyNumberFormat="1" applyFont="1" applyFill="1" applyBorder="1" applyAlignment="1" applyProtection="1">
      <alignment vertical="center"/>
      <protection locked="0"/>
    </xf>
    <xf numFmtId="4" fontId="3" fillId="42" borderId="26" xfId="56" applyNumberFormat="1" applyFont="1" applyFill="1" applyBorder="1" applyAlignment="1" applyProtection="1">
      <alignment vertical="center"/>
      <protection locked="0"/>
    </xf>
    <xf numFmtId="4" fontId="4" fillId="43" borderId="10" xfId="56" applyNumberFormat="1" applyFont="1" applyFill="1" applyBorder="1" applyAlignment="1" applyProtection="1">
      <alignment vertical="center"/>
      <protection/>
    </xf>
    <xf numFmtId="4" fontId="4" fillId="43" borderId="10" xfId="45" applyNumberFormat="1" applyFont="1" applyFill="1" applyBorder="1" applyAlignment="1" applyProtection="1">
      <alignment horizontal="center" vertical="center" wrapText="1"/>
      <protection/>
    </xf>
    <xf numFmtId="0" fontId="14" fillId="44" borderId="33" xfId="0" applyFont="1" applyFill="1" applyBorder="1" applyAlignment="1" applyProtection="1">
      <alignment horizontal="center" vertical="center" wrapText="1"/>
      <protection/>
    </xf>
    <xf numFmtId="4" fontId="4" fillId="42" borderId="10" xfId="56" applyNumberFormat="1" applyFont="1" applyFill="1" applyBorder="1" applyAlignment="1" applyProtection="1">
      <alignment vertical="center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4" fontId="4" fillId="0" borderId="0" xfId="50" applyNumberFormat="1" applyFont="1" applyFill="1" applyBorder="1" applyAlignment="1" applyProtection="1">
      <alignment vertical="center"/>
      <protection/>
    </xf>
    <xf numFmtId="167" fontId="17" fillId="0" borderId="12" xfId="50" applyFont="1" applyFill="1" applyBorder="1" applyAlignment="1" applyProtection="1">
      <alignment horizontal="center" vertical="center" wrapText="1"/>
      <protection/>
    </xf>
    <xf numFmtId="167" fontId="2" fillId="0" borderId="12" xfId="5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167" fontId="2" fillId="0" borderId="35" xfId="50" applyFont="1" applyFill="1" applyBorder="1" applyAlignment="1" applyProtection="1">
      <alignment horizontal="center" vertical="center" wrapText="1"/>
      <protection/>
    </xf>
    <xf numFmtId="14" fontId="2" fillId="0" borderId="33" xfId="0" applyNumberFormat="1" applyFont="1" applyFill="1" applyBorder="1" applyAlignment="1" applyProtection="1">
      <alignment horizontal="center" vertical="center" wrapText="1"/>
      <protection/>
    </xf>
    <xf numFmtId="14" fontId="4" fillId="33" borderId="33" xfId="56" applyNumberFormat="1" applyFont="1" applyFill="1" applyBorder="1" applyAlignment="1" applyProtection="1">
      <alignment horizontal="center" vertical="center"/>
      <protection/>
    </xf>
    <xf numFmtId="167" fontId="17" fillId="0" borderId="35" xfId="50" applyFont="1" applyFill="1" applyBorder="1" applyAlignment="1" applyProtection="1">
      <alignment horizontal="center" vertical="center" wrapText="1"/>
      <protection/>
    </xf>
    <xf numFmtId="14" fontId="17" fillId="0" borderId="33" xfId="0" applyNumberFormat="1" applyFont="1" applyFill="1" applyBorder="1" applyAlignment="1" applyProtection="1">
      <alignment horizontal="center" vertical="center" wrapText="1"/>
      <protection/>
    </xf>
    <xf numFmtId="14" fontId="17" fillId="41" borderId="33" xfId="0" applyNumberFormat="1" applyFont="1" applyFill="1" applyBorder="1" applyAlignment="1" applyProtection="1">
      <alignment horizontal="center" vertical="center" wrapText="1"/>
      <protection/>
    </xf>
    <xf numFmtId="14" fontId="3" fillId="0" borderId="59" xfId="56" applyNumberFormat="1" applyFont="1" applyFill="1" applyBorder="1" applyAlignment="1" applyProtection="1">
      <alignment horizontal="center" vertical="center"/>
      <protection locked="0"/>
    </xf>
    <xf numFmtId="14" fontId="3" fillId="0" borderId="33" xfId="56" applyNumberFormat="1" applyFont="1" applyFill="1" applyBorder="1" applyAlignment="1" applyProtection="1">
      <alignment horizontal="center" vertical="center"/>
      <protection locked="0"/>
    </xf>
    <xf numFmtId="14" fontId="3" fillId="0" borderId="33" xfId="56" applyNumberFormat="1" applyFont="1" applyBorder="1" applyAlignment="1" applyProtection="1">
      <alignment horizontal="center" vertical="center"/>
      <protection locked="0"/>
    </xf>
    <xf numFmtId="14" fontId="3" fillId="0" borderId="33" xfId="50" applyNumberFormat="1" applyFont="1" applyBorder="1" applyAlignment="1" applyProtection="1">
      <alignment horizontal="center" vertical="center"/>
      <protection locked="0"/>
    </xf>
    <xf numFmtId="14" fontId="3" fillId="33" borderId="33" xfId="56" applyNumberFormat="1" applyFont="1" applyFill="1" applyBorder="1" applyAlignment="1" applyProtection="1">
      <alignment horizontal="center" vertical="center"/>
      <protection/>
    </xf>
    <xf numFmtId="4" fontId="3" fillId="0" borderId="34" xfId="56" applyNumberFormat="1" applyFont="1" applyFill="1" applyBorder="1" applyAlignment="1" applyProtection="1">
      <alignment horizontal="center" vertical="center"/>
      <protection/>
    </xf>
    <xf numFmtId="4" fontId="12" fillId="0" borderId="46" xfId="56" applyNumberFormat="1" applyFont="1" applyFill="1" applyBorder="1" applyAlignment="1" applyProtection="1">
      <alignment horizontal="center" vertical="center"/>
      <protection/>
    </xf>
    <xf numFmtId="0" fontId="40" fillId="33" borderId="54" xfId="0" applyFont="1" applyFill="1" applyBorder="1" applyAlignment="1" applyProtection="1">
      <alignment horizontal="center" vertical="center" wrapText="1"/>
      <protection/>
    </xf>
    <xf numFmtId="4" fontId="3" fillId="42" borderId="26" xfId="56" applyNumberFormat="1" applyFont="1" applyFill="1" applyBorder="1" applyAlignment="1" applyProtection="1">
      <alignment vertical="center"/>
      <protection/>
    </xf>
    <xf numFmtId="4" fontId="3" fillId="42" borderId="11" xfId="56" applyNumberFormat="1" applyFont="1" applyFill="1" applyBorder="1" applyAlignment="1" applyProtection="1">
      <alignment vertical="center"/>
      <protection/>
    </xf>
    <xf numFmtId="0" fontId="17" fillId="41" borderId="48" xfId="0" applyFont="1" applyFill="1" applyBorder="1" applyAlignment="1" applyProtection="1">
      <alignment horizontal="center" vertical="center" wrapText="1"/>
      <protection/>
    </xf>
    <xf numFmtId="4" fontId="3" fillId="42" borderId="10" xfId="56" applyNumberFormat="1" applyFont="1" applyFill="1" applyBorder="1" applyAlignment="1" applyProtection="1">
      <alignment vertical="center"/>
      <protection/>
    </xf>
    <xf numFmtId="4" fontId="4" fillId="42" borderId="10" xfId="56" applyNumberFormat="1" applyFont="1" applyFill="1" applyBorder="1" applyAlignment="1" applyProtection="1">
      <alignment vertical="center"/>
      <protection/>
    </xf>
    <xf numFmtId="0" fontId="3" fillId="0" borderId="24" xfId="56" applyFont="1" applyFill="1" applyBorder="1" applyAlignment="1" applyProtection="1">
      <alignment vertical="center"/>
      <protection locked="0"/>
    </xf>
    <xf numFmtId="0" fontId="17" fillId="0" borderId="48" xfId="0" applyFont="1" applyFill="1" applyBorder="1" applyAlignment="1" applyProtection="1">
      <alignment horizontal="center" vertical="center" wrapText="1"/>
      <protection/>
    </xf>
    <xf numFmtId="14" fontId="3" fillId="0" borderId="48" xfId="56" applyNumberFormat="1" applyFont="1" applyBorder="1" applyAlignment="1" applyProtection="1">
      <alignment horizontal="center" vertical="center"/>
      <protection locked="0"/>
    </xf>
    <xf numFmtId="0" fontId="3" fillId="33" borderId="48" xfId="56" applyFont="1" applyFill="1" applyBorder="1" applyAlignment="1" applyProtection="1">
      <alignment vertical="center"/>
      <protection/>
    </xf>
    <xf numFmtId="0" fontId="3" fillId="0" borderId="64" xfId="56" applyFont="1" applyFill="1" applyBorder="1" applyAlignment="1" applyProtection="1">
      <alignment vertical="center"/>
      <protection/>
    </xf>
    <xf numFmtId="0" fontId="12" fillId="0" borderId="65" xfId="56" applyFont="1" applyFill="1" applyBorder="1" applyAlignment="1" applyProtection="1">
      <alignment vertical="center"/>
      <protection/>
    </xf>
    <xf numFmtId="0" fontId="3" fillId="0" borderId="66" xfId="56" applyFont="1" applyBorder="1" applyAlignment="1" applyProtection="1">
      <alignment vertical="center"/>
      <protection/>
    </xf>
    <xf numFmtId="0" fontId="4" fillId="0" borderId="67" xfId="56" applyFont="1" applyFill="1" applyBorder="1" applyAlignment="1" applyProtection="1">
      <alignment vertical="center" wrapText="1"/>
      <protection locked="0"/>
    </xf>
    <xf numFmtId="0" fontId="3" fillId="0" borderId="23" xfId="56" applyFont="1" applyFill="1" applyBorder="1" applyAlignment="1" applyProtection="1">
      <alignment horizontal="left" vertical="center" wrapText="1"/>
      <protection locked="0"/>
    </xf>
    <xf numFmtId="0" fontId="3" fillId="0" borderId="35" xfId="56" applyFont="1" applyFill="1" applyBorder="1" applyProtection="1">
      <alignment/>
      <protection locked="0"/>
    </xf>
    <xf numFmtId="0" fontId="3" fillId="0" borderId="35" xfId="56" applyFont="1" applyFill="1" applyBorder="1" applyAlignment="1" applyProtection="1">
      <alignment wrapText="1"/>
      <protection locked="0"/>
    </xf>
    <xf numFmtId="168" fontId="4" fillId="33" borderId="35" xfId="56" applyNumberFormat="1" applyFont="1" applyFill="1" applyBorder="1" applyAlignment="1" applyProtection="1">
      <alignment vertical="center" wrapText="1"/>
      <protection locked="0"/>
    </xf>
    <xf numFmtId="0" fontId="3" fillId="0" borderId="35" xfId="56" applyFont="1" applyFill="1" applyBorder="1" applyAlignment="1" applyProtection="1">
      <alignment vertical="center" wrapText="1"/>
      <protection locked="0"/>
    </xf>
    <xf numFmtId="0" fontId="4" fillId="0" borderId="35" xfId="56" applyFont="1" applyFill="1" applyBorder="1" applyAlignment="1" applyProtection="1">
      <alignment vertical="center" wrapText="1"/>
      <protection locked="0"/>
    </xf>
    <xf numFmtId="0" fontId="4" fillId="41" borderId="35" xfId="56" applyFont="1" applyFill="1" applyBorder="1" applyAlignment="1" applyProtection="1">
      <alignment vertical="center" wrapText="1"/>
      <protection locked="0"/>
    </xf>
    <xf numFmtId="0" fontId="4" fillId="33" borderId="35" xfId="56" applyFont="1" applyFill="1" applyBorder="1" applyAlignment="1" applyProtection="1">
      <alignment vertical="center" wrapText="1"/>
      <protection locked="0"/>
    </xf>
    <xf numFmtId="0" fontId="3" fillId="0" borderId="67" xfId="56" applyFont="1" applyFill="1" applyBorder="1" applyAlignment="1" applyProtection="1">
      <alignment vertical="center" wrapText="1"/>
      <protection locked="0"/>
    </xf>
    <xf numFmtId="0" fontId="4" fillId="0" borderId="63" xfId="56" applyFont="1" applyFill="1" applyBorder="1" applyAlignment="1" applyProtection="1">
      <alignment vertical="center" wrapText="1"/>
      <protection locked="0"/>
    </xf>
    <xf numFmtId="0" fontId="3" fillId="0" borderId="63" xfId="56" applyFont="1" applyFill="1" applyBorder="1" applyAlignment="1" applyProtection="1">
      <alignment vertical="center" wrapText="1"/>
      <protection locked="0"/>
    </xf>
    <xf numFmtId="0" fontId="4" fillId="0" borderId="35" xfId="56" applyFont="1" applyBorder="1" applyAlignment="1" applyProtection="1">
      <alignment vertical="center" wrapText="1"/>
      <protection locked="0"/>
    </xf>
    <xf numFmtId="0" fontId="3" fillId="0" borderId="35" xfId="56" applyFont="1" applyBorder="1" applyAlignment="1" applyProtection="1">
      <alignment vertical="center" wrapText="1"/>
      <protection locked="0"/>
    </xf>
    <xf numFmtId="4" fontId="3" fillId="43" borderId="10" xfId="56" applyNumberFormat="1" applyFont="1" applyFill="1" applyBorder="1" applyAlignment="1" applyProtection="1">
      <alignment vertical="center"/>
      <protection/>
    </xf>
    <xf numFmtId="4" fontId="3" fillId="43" borderId="26" xfId="56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0" fontId="3" fillId="0" borderId="0" xfId="56" applyFont="1" applyBorder="1" applyAlignment="1" applyProtection="1">
      <alignment wrapText="1"/>
      <protection locked="0"/>
    </xf>
    <xf numFmtId="4" fontId="4" fillId="40" borderId="68" xfId="56" applyNumberFormat="1" applyFont="1" applyFill="1" applyBorder="1" applyAlignment="1" applyProtection="1">
      <alignment horizontal="center" vertical="center" wrapText="1"/>
      <protection/>
    </xf>
    <xf numFmtId="167" fontId="5" fillId="37" borderId="59" xfId="50" applyFont="1" applyFill="1" applyBorder="1" applyAlignment="1" applyProtection="1">
      <alignment horizontal="center" vertical="center"/>
      <protection locked="0"/>
    </xf>
    <xf numFmtId="14" fontId="5" fillId="36" borderId="33" xfId="56" applyNumberFormat="1" applyFont="1" applyFill="1" applyBorder="1" applyAlignment="1" applyProtection="1">
      <alignment horizontal="center" vertical="center"/>
      <protection locked="0"/>
    </xf>
    <xf numFmtId="0" fontId="6" fillId="35" borderId="35" xfId="56" applyFont="1" applyFill="1" applyBorder="1" applyAlignment="1" applyProtection="1">
      <alignment horizontal="center" vertical="center" wrapText="1"/>
      <protection locked="0"/>
    </xf>
    <xf numFmtId="0" fontId="16" fillId="41" borderId="69" xfId="56" applyFont="1" applyFill="1" applyBorder="1" applyAlignment="1" applyProtection="1">
      <alignment horizontal="center" vertical="center" wrapText="1"/>
      <protection/>
    </xf>
    <xf numFmtId="4" fontId="4" fillId="41" borderId="57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right" wrapText="1"/>
      <protection/>
    </xf>
    <xf numFmtId="4" fontId="39" fillId="0" borderId="0" xfId="56" applyNumberFormat="1" applyFont="1" applyBorder="1" applyAlignment="1" applyProtection="1">
      <alignment horizontal="center" vertical="center" wrapText="1"/>
      <protection/>
    </xf>
    <xf numFmtId="167" fontId="17" fillId="45" borderId="70" xfId="50" applyNumberFormat="1" applyFont="1" applyFill="1" applyBorder="1" applyAlignment="1" applyProtection="1">
      <alignment horizontal="center" vertical="center" wrapText="1"/>
      <protection/>
    </xf>
    <xf numFmtId="167" fontId="17" fillId="45" borderId="71" xfId="50" applyNumberFormat="1" applyFont="1" applyFill="1" applyBorder="1" applyAlignment="1" applyProtection="1">
      <alignment horizontal="center" vertical="center" wrapText="1"/>
      <protection/>
    </xf>
    <xf numFmtId="167" fontId="30" fillId="45" borderId="71" xfId="50" applyNumberFormat="1" applyFont="1" applyFill="1" applyBorder="1" applyAlignment="1" applyProtection="1">
      <alignment horizontal="center" vertical="center" wrapText="1"/>
      <protection/>
    </xf>
    <xf numFmtId="0" fontId="17" fillId="45" borderId="72" xfId="0" applyFont="1" applyFill="1" applyBorder="1" applyAlignment="1" applyProtection="1">
      <alignment horizontal="center" vertical="center" wrapText="1"/>
      <protection/>
    </xf>
    <xf numFmtId="4" fontId="4" fillId="19" borderId="27" xfId="50" applyNumberFormat="1" applyFont="1" applyFill="1" applyBorder="1" applyAlignment="1" applyProtection="1">
      <alignment vertical="center"/>
      <protection locked="0"/>
    </xf>
    <xf numFmtId="4" fontId="4" fillId="19" borderId="27" xfId="50" applyNumberFormat="1" applyFont="1" applyFill="1" applyBorder="1" applyAlignment="1" applyProtection="1">
      <alignment vertical="center" wrapText="1"/>
      <protection locked="0"/>
    </xf>
    <xf numFmtId="167" fontId="4" fillId="0" borderId="37" xfId="50" applyFont="1" applyBorder="1" applyAlignment="1" applyProtection="1">
      <alignment/>
      <protection locked="0"/>
    </xf>
    <xf numFmtId="167" fontId="4" fillId="0" borderId="38" xfId="50" applyFont="1" applyBorder="1" applyAlignment="1" applyProtection="1">
      <alignment/>
      <protection locked="0"/>
    </xf>
    <xf numFmtId="167" fontId="4" fillId="0" borderId="0" xfId="50" applyFont="1" applyBorder="1" applyAlignment="1" applyProtection="1">
      <alignment/>
      <protection locked="0"/>
    </xf>
    <xf numFmtId="0" fontId="12" fillId="0" borderId="52" xfId="56" applyFont="1" applyFill="1" applyBorder="1" applyAlignment="1" applyProtection="1">
      <alignment vertical="center" wrapText="1"/>
      <protection/>
    </xf>
    <xf numFmtId="0" fontId="3" fillId="0" borderId="54" xfId="56" applyFont="1" applyBorder="1" applyAlignment="1" applyProtection="1">
      <alignment vertical="center" wrapText="1"/>
      <protection/>
    </xf>
    <xf numFmtId="0" fontId="15" fillId="0" borderId="73" xfId="0" applyFont="1" applyFill="1" applyBorder="1" applyAlignment="1" applyProtection="1">
      <alignment vertical="top" wrapText="1"/>
      <protection/>
    </xf>
    <xf numFmtId="0" fontId="3" fillId="0" borderId="10" xfId="56" applyFont="1" applyFill="1" applyBorder="1" applyAlignment="1" applyProtection="1">
      <alignment wrapText="1"/>
      <protection locked="0"/>
    </xf>
    <xf numFmtId="0" fontId="6" fillId="46" borderId="53" xfId="56" applyFont="1" applyFill="1" applyBorder="1" applyAlignment="1" applyProtection="1">
      <alignment horizontal="center" wrapText="1"/>
      <protection locked="0"/>
    </xf>
    <xf numFmtId="14" fontId="5" fillId="13" borderId="50" xfId="56" applyNumberFormat="1" applyFont="1" applyFill="1" applyBorder="1" applyAlignment="1" applyProtection="1">
      <alignment horizontal="center" vertical="center"/>
      <protection locked="0"/>
    </xf>
    <xf numFmtId="4" fontId="19" fillId="47" borderId="27" xfId="56" applyNumberFormat="1" applyFont="1" applyFill="1" applyBorder="1" applyAlignment="1" applyProtection="1">
      <alignment horizontal="center" vertical="center"/>
      <protection locked="0"/>
    </xf>
    <xf numFmtId="4" fontId="4" fillId="42" borderId="24" xfId="56" applyNumberFormat="1" applyFont="1" applyFill="1" applyBorder="1" applyAlignment="1" applyProtection="1">
      <alignment vertical="center"/>
      <protection/>
    </xf>
    <xf numFmtId="4" fontId="3" fillId="42" borderId="48" xfId="56" applyNumberFormat="1" applyFont="1" applyFill="1" applyBorder="1" applyAlignment="1" applyProtection="1">
      <alignment horizontal="center" vertical="center"/>
      <protection/>
    </xf>
    <xf numFmtId="4" fontId="3" fillId="42" borderId="48" xfId="56" applyNumberFormat="1" applyFont="1" applyFill="1" applyBorder="1" applyAlignment="1" applyProtection="1">
      <alignment vertical="center"/>
      <protection/>
    </xf>
    <xf numFmtId="4" fontId="3" fillId="42" borderId="24" xfId="56" applyNumberFormat="1" applyFont="1" applyFill="1" applyBorder="1" applyAlignment="1" applyProtection="1">
      <alignment vertical="center"/>
      <protection/>
    </xf>
    <xf numFmtId="4" fontId="3" fillId="43" borderId="48" xfId="56" applyNumberFormat="1" applyFont="1" applyFill="1" applyBorder="1" applyAlignment="1" applyProtection="1">
      <alignment vertical="center"/>
      <protection/>
    </xf>
    <xf numFmtId="4" fontId="4" fillId="42" borderId="48" xfId="56" applyNumberFormat="1" applyFont="1" applyFill="1" applyBorder="1" applyAlignment="1" applyProtection="1">
      <alignment vertical="center"/>
      <protection/>
    </xf>
    <xf numFmtId="4" fontId="4" fillId="43" borderId="48" xfId="56" applyNumberFormat="1" applyFont="1" applyFill="1" applyBorder="1" applyAlignment="1" applyProtection="1">
      <alignment vertical="center"/>
      <protection/>
    </xf>
    <xf numFmtId="0" fontId="9" fillId="0" borderId="74" xfId="56" applyFont="1" applyFill="1" applyBorder="1" applyAlignment="1" applyProtection="1">
      <alignment horizontal="center" vertical="center" wrapText="1"/>
      <protection/>
    </xf>
    <xf numFmtId="4" fontId="13" fillId="0" borderId="42" xfId="56" applyNumberFormat="1" applyFont="1" applyFill="1" applyBorder="1" applyAlignment="1" applyProtection="1">
      <alignment horizontal="center" vertical="center" wrapText="1"/>
      <protection/>
    </xf>
    <xf numFmtId="4" fontId="4" fillId="0" borderId="61" xfId="52" applyNumberFormat="1" applyFont="1" applyFill="1" applyBorder="1" applyAlignment="1" applyProtection="1">
      <alignment horizontal="right" vertical="center" indent="1"/>
      <protection/>
    </xf>
    <xf numFmtId="4" fontId="4" fillId="33" borderId="12" xfId="56" applyNumberFormat="1" applyFont="1" applyFill="1" applyBorder="1" applyAlignment="1" applyProtection="1">
      <alignment vertical="center"/>
      <protection/>
    </xf>
    <xf numFmtId="4" fontId="4" fillId="42" borderId="10" xfId="56" applyNumberFormat="1" applyFont="1" applyFill="1" applyBorder="1" applyAlignment="1" applyProtection="1">
      <alignment horizontal="center" vertical="center"/>
      <protection/>
    </xf>
    <xf numFmtId="4" fontId="4" fillId="33" borderId="55" xfId="56" applyNumberFormat="1" applyFont="1" applyFill="1" applyBorder="1" applyAlignment="1" applyProtection="1">
      <alignment horizontal="right" vertical="center" indent="1"/>
      <protection/>
    </xf>
    <xf numFmtId="4" fontId="4" fillId="47" borderId="27" xfId="52" applyNumberFormat="1" applyFont="1" applyFill="1" applyBorder="1" applyAlignment="1" applyProtection="1">
      <alignment horizontal="right" vertical="center" indent="1"/>
      <protection locked="0"/>
    </xf>
    <xf numFmtId="4" fontId="3" fillId="48" borderId="48" xfId="56" applyNumberFormat="1" applyFont="1" applyFill="1" applyBorder="1" applyAlignment="1" applyProtection="1">
      <alignment horizontal="center" vertical="center"/>
      <protection/>
    </xf>
    <xf numFmtId="4" fontId="3" fillId="48" borderId="64" xfId="56" applyNumberFormat="1" applyFont="1" applyFill="1" applyBorder="1" applyAlignment="1" applyProtection="1">
      <alignment horizontal="center" vertical="center"/>
      <protection/>
    </xf>
    <xf numFmtId="0" fontId="17" fillId="49" borderId="66" xfId="0" applyFont="1" applyFill="1" applyBorder="1" applyAlignment="1" applyProtection="1">
      <alignment horizontal="center" vertical="center" wrapText="1"/>
      <protection/>
    </xf>
    <xf numFmtId="14" fontId="17" fillId="49" borderId="30" xfId="0" applyNumberFormat="1" applyFont="1" applyFill="1" applyBorder="1" applyAlignment="1" applyProtection="1">
      <alignment horizontal="center" vertical="center" wrapText="1"/>
      <protection/>
    </xf>
    <xf numFmtId="0" fontId="17" fillId="49" borderId="30" xfId="0" applyFont="1" applyFill="1" applyBorder="1" applyAlignment="1" applyProtection="1">
      <alignment horizontal="center" vertical="center" wrapText="1"/>
      <protection/>
    </xf>
    <xf numFmtId="167" fontId="17" fillId="49" borderId="30" xfId="50" applyFont="1" applyFill="1" applyBorder="1" applyAlignment="1" applyProtection="1">
      <alignment horizontal="center" vertical="center" wrapText="1"/>
      <protection/>
    </xf>
    <xf numFmtId="167" fontId="17" fillId="49" borderId="31" xfId="50" applyFont="1" applyFill="1" applyBorder="1" applyAlignment="1" applyProtection="1">
      <alignment horizontal="center" vertical="center" wrapText="1"/>
      <protection/>
    </xf>
    <xf numFmtId="167" fontId="17" fillId="49" borderId="53" xfId="50" applyFont="1" applyFill="1" applyBorder="1" applyAlignment="1" applyProtection="1">
      <alignment horizontal="center" vertical="center" wrapText="1"/>
      <protection/>
    </xf>
    <xf numFmtId="14" fontId="17" fillId="49" borderId="50" xfId="0" applyNumberFormat="1" applyFont="1" applyFill="1" applyBorder="1" applyAlignment="1" applyProtection="1">
      <alignment horizontal="center" vertical="center" wrapText="1"/>
      <protection/>
    </xf>
    <xf numFmtId="0" fontId="17" fillId="33" borderId="75" xfId="0" applyFont="1" applyFill="1" applyBorder="1" applyAlignment="1" applyProtection="1">
      <alignment horizontal="center" vertical="center" wrapText="1"/>
      <protection/>
    </xf>
    <xf numFmtId="0" fontId="17" fillId="49" borderId="53" xfId="0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 applyProtection="1">
      <alignment vertical="center"/>
      <protection locked="0"/>
    </xf>
    <xf numFmtId="0" fontId="4" fillId="33" borderId="10" xfId="56" applyFont="1" applyFill="1" applyBorder="1" applyAlignment="1" applyProtection="1">
      <alignment vertical="center" wrapText="1"/>
      <protection/>
    </xf>
    <xf numFmtId="0" fontId="6" fillId="35" borderId="39" xfId="56" applyFont="1" applyFill="1" applyBorder="1" applyAlignment="1" applyProtection="1">
      <alignment horizontal="center" vertical="center" wrapText="1"/>
      <protection/>
    </xf>
    <xf numFmtId="0" fontId="6" fillId="35" borderId="35" xfId="56" applyFont="1" applyFill="1" applyBorder="1" applyAlignment="1" applyProtection="1">
      <alignment horizontal="center" vertical="center" wrapText="1"/>
      <protection/>
    </xf>
    <xf numFmtId="0" fontId="7" fillId="41" borderId="76" xfId="56" applyFont="1" applyFill="1" applyBorder="1" applyAlignment="1" applyProtection="1">
      <alignment vertical="center"/>
      <protection locked="0"/>
    </xf>
    <xf numFmtId="0" fontId="7" fillId="50" borderId="39" xfId="56" applyFont="1" applyFill="1" applyBorder="1" applyAlignment="1" applyProtection="1">
      <alignment vertical="center"/>
      <protection/>
    </xf>
    <xf numFmtId="0" fontId="7" fillId="50" borderId="35" xfId="56" applyFont="1" applyFill="1" applyBorder="1" applyAlignment="1" applyProtection="1">
      <alignment vertical="center"/>
      <protection/>
    </xf>
    <xf numFmtId="0" fontId="7" fillId="50" borderId="53" xfId="56" applyFont="1" applyFill="1" applyBorder="1" applyAlignment="1" applyProtection="1">
      <alignment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/>
    </xf>
    <xf numFmtId="14" fontId="2" fillId="41" borderId="10" xfId="0" applyNumberFormat="1" applyFont="1" applyFill="1" applyBorder="1" applyAlignment="1" applyProtection="1">
      <alignment horizontal="center" vertical="center" wrapText="1"/>
      <protection/>
    </xf>
    <xf numFmtId="4" fontId="3" fillId="41" borderId="27" xfId="50" applyNumberFormat="1" applyFont="1" applyFill="1" applyBorder="1" applyAlignment="1" applyProtection="1">
      <alignment horizontal="right" vertical="center" indent="1"/>
      <protection locked="0"/>
    </xf>
    <xf numFmtId="4" fontId="3" fillId="43" borderId="26" xfId="56" applyNumberFormat="1" applyFont="1" applyFill="1" applyBorder="1" applyAlignment="1" applyProtection="1">
      <alignment vertical="center"/>
      <protection/>
    </xf>
    <xf numFmtId="4" fontId="22" fillId="0" borderId="53" xfId="56" applyNumberFormat="1" applyFont="1" applyBorder="1" applyAlignment="1" applyProtection="1">
      <alignment horizontal="center" vertical="center"/>
      <protection/>
    </xf>
    <xf numFmtId="4" fontId="22" fillId="0" borderId="50" xfId="56" applyNumberFormat="1" applyFont="1" applyBorder="1" applyAlignment="1" applyProtection="1">
      <alignment horizontal="center" vertical="center"/>
      <protection/>
    </xf>
    <xf numFmtId="167" fontId="2" fillId="0" borderId="77" xfId="50" applyFont="1" applyFill="1" applyBorder="1" applyAlignment="1" applyProtection="1">
      <alignment horizontal="center" vertical="center" wrapText="1"/>
      <protection/>
    </xf>
    <xf numFmtId="167" fontId="4" fillId="33" borderId="10" xfId="50" applyFont="1" applyFill="1" applyBorder="1" applyAlignment="1" applyProtection="1">
      <alignment vertical="center"/>
      <protection/>
    </xf>
    <xf numFmtId="167" fontId="4" fillId="33" borderId="12" xfId="50" applyFont="1" applyFill="1" applyBorder="1" applyAlignment="1" applyProtection="1">
      <alignment vertical="center"/>
      <protection/>
    </xf>
    <xf numFmtId="167" fontId="4" fillId="33" borderId="35" xfId="50" applyFont="1" applyFill="1" applyBorder="1" applyAlignment="1" applyProtection="1">
      <alignment vertical="center"/>
      <protection/>
    </xf>
    <xf numFmtId="167" fontId="4" fillId="41" borderId="10" xfId="50" applyFont="1" applyFill="1" applyBorder="1" applyAlignment="1" applyProtection="1">
      <alignment horizontal="right" vertical="center" wrapText="1" indent="1"/>
      <protection/>
    </xf>
    <xf numFmtId="167" fontId="4" fillId="41" borderId="12" xfId="50" applyFont="1" applyFill="1" applyBorder="1" applyAlignment="1" applyProtection="1">
      <alignment horizontal="right" vertical="center" wrapText="1" indent="1"/>
      <protection/>
    </xf>
    <xf numFmtId="167" fontId="4" fillId="41" borderId="35" xfId="50" applyFont="1" applyFill="1" applyBorder="1" applyAlignment="1" applyProtection="1">
      <alignment horizontal="right" vertical="center" wrapText="1" indent="1"/>
      <protection/>
    </xf>
    <xf numFmtId="167" fontId="3" fillId="0" borderId="10" xfId="50" applyFont="1" applyFill="1" applyBorder="1" applyAlignment="1" applyProtection="1">
      <alignment vertical="center"/>
      <protection locked="0"/>
    </xf>
    <xf numFmtId="167" fontId="3" fillId="0" borderId="12" xfId="50" applyFont="1" applyFill="1" applyBorder="1" applyAlignment="1" applyProtection="1">
      <alignment vertical="center"/>
      <protection locked="0"/>
    </xf>
    <xf numFmtId="167" fontId="3" fillId="0" borderId="35" xfId="50" applyFont="1" applyFill="1" applyBorder="1" applyAlignment="1" applyProtection="1">
      <alignment vertical="center"/>
      <protection locked="0"/>
    </xf>
    <xf numFmtId="167" fontId="3" fillId="0" borderId="11" xfId="50" applyFont="1" applyFill="1" applyBorder="1" applyAlignment="1" applyProtection="1">
      <alignment vertical="center"/>
      <protection locked="0"/>
    </xf>
    <xf numFmtId="167" fontId="3" fillId="0" borderId="47" xfId="50" applyFont="1" applyFill="1" applyBorder="1" applyAlignment="1" applyProtection="1">
      <alignment vertical="center"/>
      <protection locked="0"/>
    </xf>
    <xf numFmtId="167" fontId="3" fillId="0" borderId="67" xfId="50" applyFont="1" applyFill="1" applyBorder="1" applyAlignment="1" applyProtection="1">
      <alignment vertical="center"/>
      <protection locked="0"/>
    </xf>
    <xf numFmtId="167" fontId="3" fillId="0" borderId="48" xfId="50" applyFont="1" applyFill="1" applyBorder="1" applyAlignment="1" applyProtection="1">
      <alignment vertical="center"/>
      <protection locked="0"/>
    </xf>
    <xf numFmtId="167" fontId="3" fillId="0" borderId="10" xfId="50" applyFont="1" applyBorder="1" applyAlignment="1" applyProtection="1">
      <alignment vertical="center"/>
      <protection locked="0"/>
    </xf>
    <xf numFmtId="167" fontId="3" fillId="0" borderId="12" xfId="50" applyFont="1" applyBorder="1" applyAlignment="1" applyProtection="1">
      <alignment vertical="center"/>
      <protection locked="0"/>
    </xf>
    <xf numFmtId="167" fontId="3" fillId="0" borderId="35" xfId="50" applyFont="1" applyBorder="1" applyAlignment="1" applyProtection="1">
      <alignment vertical="center"/>
      <protection locked="0"/>
    </xf>
    <xf numFmtId="167" fontId="3" fillId="33" borderId="10" xfId="50" applyFont="1" applyFill="1" applyBorder="1" applyAlignment="1" applyProtection="1">
      <alignment vertical="center"/>
      <protection/>
    </xf>
    <xf numFmtId="167" fontId="3" fillId="33" borderId="12" xfId="50" applyFont="1" applyFill="1" applyBorder="1" applyAlignment="1" applyProtection="1">
      <alignment vertical="center"/>
      <protection/>
    </xf>
    <xf numFmtId="167" fontId="3" fillId="33" borderId="35" xfId="50" applyFont="1" applyFill="1" applyBorder="1" applyAlignment="1" applyProtection="1">
      <alignment vertical="center"/>
      <protection/>
    </xf>
    <xf numFmtId="167" fontId="3" fillId="0" borderId="26" xfId="50" applyFont="1" applyFill="1" applyBorder="1" applyAlignment="1" applyProtection="1">
      <alignment vertical="center"/>
      <protection/>
    </xf>
    <xf numFmtId="167" fontId="3" fillId="0" borderId="13" xfId="50" applyFont="1" applyFill="1" applyBorder="1" applyAlignment="1" applyProtection="1">
      <alignment vertical="center"/>
      <protection/>
    </xf>
    <xf numFmtId="167" fontId="3" fillId="0" borderId="23" xfId="50" applyFont="1" applyFill="1" applyBorder="1" applyAlignment="1" applyProtection="1">
      <alignment vertical="center"/>
      <protection/>
    </xf>
    <xf numFmtId="167" fontId="12" fillId="33" borderId="27" xfId="50" applyFont="1" applyFill="1" applyBorder="1" applyAlignment="1" applyProtection="1">
      <alignment horizontal="center" vertical="center" wrapText="1"/>
      <protection/>
    </xf>
    <xf numFmtId="167" fontId="12" fillId="33" borderId="78" xfId="50" applyFont="1" applyFill="1" applyBorder="1" applyAlignment="1" applyProtection="1">
      <alignment horizontal="center" vertical="center" wrapText="1"/>
      <protection/>
    </xf>
    <xf numFmtId="167" fontId="22" fillId="33" borderId="32" xfId="50" applyFont="1" applyFill="1" applyBorder="1" applyAlignment="1" applyProtection="1">
      <alignment horizontal="right" vertical="center" indent="1"/>
      <protection/>
    </xf>
    <xf numFmtId="167" fontId="3" fillId="0" borderId="24" xfId="50" applyFont="1" applyBorder="1" applyAlignment="1" applyProtection="1">
      <alignment vertical="center"/>
      <protection locked="0"/>
    </xf>
    <xf numFmtId="167" fontId="3" fillId="0" borderId="11" xfId="50" applyFont="1" applyBorder="1" applyAlignment="1" applyProtection="1">
      <alignment vertical="center"/>
      <protection locked="0"/>
    </xf>
    <xf numFmtId="167" fontId="2" fillId="0" borderId="48" xfId="50" applyFont="1" applyFill="1" applyBorder="1" applyAlignment="1" applyProtection="1">
      <alignment horizontal="center" vertical="center" wrapText="1"/>
      <protection/>
    </xf>
    <xf numFmtId="167" fontId="3" fillId="0" borderId="48" xfId="50" applyFont="1" applyBorder="1" applyAlignment="1" applyProtection="1">
      <alignment vertical="center"/>
      <protection locked="0"/>
    </xf>
    <xf numFmtId="167" fontId="4" fillId="33" borderId="48" xfId="50" applyFont="1" applyFill="1" applyBorder="1" applyAlignment="1" applyProtection="1">
      <alignment horizontal="right" vertical="center"/>
      <protection/>
    </xf>
    <xf numFmtId="167" fontId="4" fillId="33" borderId="10" xfId="50" applyFont="1" applyFill="1" applyBorder="1" applyAlignment="1" applyProtection="1">
      <alignment horizontal="right" vertical="center"/>
      <protection/>
    </xf>
    <xf numFmtId="167" fontId="4" fillId="33" borderId="24" xfId="50" applyFont="1" applyFill="1" applyBorder="1" applyAlignment="1" applyProtection="1">
      <alignment horizontal="right" vertical="center"/>
      <protection/>
    </xf>
    <xf numFmtId="167" fontId="3" fillId="0" borderId="48" xfId="50" applyFont="1" applyFill="1" applyBorder="1" applyAlignment="1" applyProtection="1">
      <alignment horizontal="right" vertical="center" wrapText="1"/>
      <protection/>
    </xf>
    <xf numFmtId="167" fontId="3" fillId="0" borderId="10" xfId="50" applyFont="1" applyFill="1" applyBorder="1" applyAlignment="1" applyProtection="1">
      <alignment horizontal="right" vertical="center" wrapText="1"/>
      <protection/>
    </xf>
    <xf numFmtId="167" fontId="3" fillId="0" borderId="48" xfId="50" applyFont="1" applyFill="1" applyBorder="1" applyAlignment="1" applyProtection="1">
      <alignment horizontal="right" vertical="center" wrapText="1"/>
      <protection locked="0"/>
    </xf>
    <xf numFmtId="167" fontId="3" fillId="0" borderId="10" xfId="50" applyFont="1" applyFill="1" applyBorder="1" applyAlignment="1" applyProtection="1">
      <alignment horizontal="right" vertical="center" wrapText="1"/>
      <protection locked="0"/>
    </xf>
    <xf numFmtId="167" fontId="4" fillId="41" borderId="48" xfId="50" applyFont="1" applyFill="1" applyBorder="1" applyAlignment="1" applyProtection="1">
      <alignment horizontal="right" vertical="center" wrapText="1" indent="1"/>
      <protection/>
    </xf>
    <xf numFmtId="167" fontId="4" fillId="33" borderId="48" xfId="50" applyFont="1" applyFill="1" applyBorder="1" applyAlignment="1" applyProtection="1">
      <alignment horizontal="right" vertical="center" wrapText="1" indent="1"/>
      <protection/>
    </xf>
    <xf numFmtId="167" fontId="4" fillId="33" borderId="10" xfId="50" applyFont="1" applyFill="1" applyBorder="1" applyAlignment="1" applyProtection="1">
      <alignment horizontal="right" vertical="center" wrapText="1" indent="1"/>
      <protection/>
    </xf>
    <xf numFmtId="167" fontId="4" fillId="41" borderId="10" xfId="50" applyFont="1" applyFill="1" applyBorder="1" applyAlignment="1" applyProtection="1">
      <alignment vertical="center"/>
      <protection/>
    </xf>
    <xf numFmtId="167" fontId="4" fillId="0" borderId="48" xfId="50" applyFont="1" applyFill="1" applyBorder="1" applyAlignment="1" applyProtection="1">
      <alignment vertical="center"/>
      <protection locked="0"/>
    </xf>
    <xf numFmtId="167" fontId="4" fillId="0" borderId="10" xfId="50" applyFont="1" applyFill="1" applyBorder="1" applyAlignment="1" applyProtection="1">
      <alignment vertical="center"/>
      <protection locked="0"/>
    </xf>
    <xf numFmtId="167" fontId="4" fillId="33" borderId="48" xfId="50" applyFont="1" applyFill="1" applyBorder="1" applyAlignment="1" applyProtection="1">
      <alignment vertical="center"/>
      <protection/>
    </xf>
    <xf numFmtId="167" fontId="3" fillId="0" borderId="24" xfId="50" applyFont="1" applyFill="1" applyBorder="1" applyAlignment="1" applyProtection="1">
      <alignment vertical="center"/>
      <protection locked="0"/>
    </xf>
    <xf numFmtId="167" fontId="3" fillId="33" borderId="48" xfId="50" applyFont="1" applyFill="1" applyBorder="1" applyAlignment="1" applyProtection="1">
      <alignment vertical="center"/>
      <protection/>
    </xf>
    <xf numFmtId="167" fontId="3" fillId="0" borderId="64" xfId="50" applyFont="1" applyFill="1" applyBorder="1" applyAlignment="1" applyProtection="1">
      <alignment vertical="center"/>
      <protection/>
    </xf>
    <xf numFmtId="167" fontId="12" fillId="33" borderId="79" xfId="50" applyFont="1" applyFill="1" applyBorder="1" applyAlignment="1" applyProtection="1">
      <alignment horizontal="center" vertical="center" wrapText="1"/>
      <protection/>
    </xf>
    <xf numFmtId="167" fontId="3" fillId="33" borderId="32" xfId="50" applyFont="1" applyFill="1" applyBorder="1" applyAlignment="1" applyProtection="1">
      <alignment horizontal="right" vertical="center" indent="1"/>
      <protection/>
    </xf>
    <xf numFmtId="0" fontId="3" fillId="0" borderId="23" xfId="56" applyFont="1" applyBorder="1" applyProtection="1">
      <alignment/>
      <protection locked="0"/>
    </xf>
    <xf numFmtId="0" fontId="4" fillId="0" borderId="13" xfId="56" applyFont="1" applyBorder="1" applyProtection="1">
      <alignment/>
      <protection locked="0"/>
    </xf>
    <xf numFmtId="0" fontId="4" fillId="0" borderId="47" xfId="56" applyFont="1" applyBorder="1" applyProtection="1">
      <alignment/>
      <protection locked="0"/>
    </xf>
    <xf numFmtId="4" fontId="3" fillId="0" borderId="11" xfId="50" applyNumberFormat="1" applyFont="1" applyBorder="1" applyAlignment="1" applyProtection="1">
      <alignment/>
      <protection locked="0"/>
    </xf>
    <xf numFmtId="4" fontId="3" fillId="0" borderId="11" xfId="56" applyNumberFormat="1" applyFont="1" applyBorder="1" applyProtection="1">
      <alignment/>
      <protection locked="0"/>
    </xf>
    <xf numFmtId="0" fontId="3" fillId="0" borderId="11" xfId="56" applyFont="1" applyBorder="1" applyAlignment="1" applyProtection="1">
      <alignment horizontal="center"/>
      <protection/>
    </xf>
    <xf numFmtId="167" fontId="3" fillId="0" borderId="11" xfId="50" applyFont="1" applyBorder="1" applyAlignment="1" applyProtection="1">
      <alignment/>
      <protection/>
    </xf>
    <xf numFmtId="167" fontId="4" fillId="0" borderId="11" xfId="50" applyFont="1" applyBorder="1" applyAlignment="1" applyProtection="1">
      <alignment horizontal="center"/>
      <protection/>
    </xf>
    <xf numFmtId="167" fontId="3" fillId="0" borderId="47" xfId="50" applyFont="1" applyBorder="1" applyAlignment="1" applyProtection="1">
      <alignment/>
      <protection/>
    </xf>
    <xf numFmtId="167" fontId="4" fillId="0" borderId="47" xfId="50" applyFont="1" applyBorder="1" applyAlignment="1" applyProtection="1">
      <alignment horizontal="center"/>
      <protection/>
    </xf>
    <xf numFmtId="14" fontId="3" fillId="0" borderId="0" xfId="56" applyNumberFormat="1" applyFont="1" applyBorder="1" applyAlignment="1" applyProtection="1">
      <alignment horizontal="center"/>
      <protection locked="0"/>
    </xf>
    <xf numFmtId="167" fontId="3" fillId="0" borderId="0" xfId="50" applyFont="1" applyBorder="1" applyAlignment="1" applyProtection="1">
      <alignment/>
      <protection locked="0"/>
    </xf>
    <xf numFmtId="167" fontId="3" fillId="0" borderId="0" xfId="50" applyNumberFormat="1" applyFont="1" applyBorder="1" applyAlignment="1" applyProtection="1">
      <alignment/>
      <protection locked="0"/>
    </xf>
    <xf numFmtId="0" fontId="3" fillId="0" borderId="0" xfId="56" applyFont="1" applyBorder="1" applyAlignment="1" applyProtection="1">
      <alignment horizontal="center" wrapText="1"/>
      <protection locked="0"/>
    </xf>
    <xf numFmtId="167" fontId="31" fillId="0" borderId="0" xfId="5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" fontId="12" fillId="33" borderId="80" xfId="56" applyNumberFormat="1" applyFont="1" applyFill="1" applyBorder="1" applyAlignment="1" applyProtection="1">
      <alignment horizontal="center" vertical="center" wrapText="1"/>
      <protection/>
    </xf>
    <xf numFmtId="167" fontId="4" fillId="0" borderId="0" xfId="50" applyFont="1" applyBorder="1" applyAlignment="1" applyProtection="1">
      <alignment horizontal="center"/>
      <protection locked="0"/>
    </xf>
    <xf numFmtId="167" fontId="3" fillId="0" borderId="47" xfId="50" applyFont="1" applyBorder="1" applyAlignment="1" applyProtection="1">
      <alignment vertical="center"/>
      <protection locked="0"/>
    </xf>
    <xf numFmtId="167" fontId="15" fillId="0" borderId="33" xfId="50" applyFont="1" applyFill="1" applyBorder="1" applyAlignment="1" applyProtection="1">
      <alignment horizontal="center" vertical="center" wrapText="1"/>
      <protection/>
    </xf>
    <xf numFmtId="167" fontId="3" fillId="0" borderId="62" xfId="50" applyFont="1" applyBorder="1" applyAlignment="1" applyProtection="1">
      <alignment vertical="center"/>
      <protection locked="0"/>
    </xf>
    <xf numFmtId="167" fontId="3" fillId="42" borderId="11" xfId="50" applyFont="1" applyFill="1" applyBorder="1" applyAlignment="1" applyProtection="1">
      <alignment vertical="center"/>
      <protection locked="0"/>
    </xf>
    <xf numFmtId="167" fontId="26" fillId="0" borderId="24" xfId="50" applyFont="1" applyFill="1" applyBorder="1" applyAlignment="1" applyProtection="1">
      <alignment horizontal="center" vertical="center"/>
      <protection locked="0"/>
    </xf>
    <xf numFmtId="167" fontId="14" fillId="0" borderId="33" xfId="50" applyFont="1" applyFill="1" applyBorder="1" applyAlignment="1" applyProtection="1">
      <alignment horizontal="center" vertical="center" wrapText="1"/>
      <protection/>
    </xf>
    <xf numFmtId="167" fontId="3" fillId="0" borderId="77" xfId="50" applyFont="1" applyBorder="1" applyAlignment="1" applyProtection="1">
      <alignment vertical="center"/>
      <protection locked="0"/>
    </xf>
    <xf numFmtId="167" fontId="15" fillId="33" borderId="33" xfId="50" applyFont="1" applyFill="1" applyBorder="1" applyAlignment="1" applyProtection="1">
      <alignment horizontal="center" vertical="center" wrapText="1"/>
      <protection/>
    </xf>
    <xf numFmtId="167" fontId="4" fillId="33" borderId="77" xfId="50" applyFont="1" applyFill="1" applyBorder="1" applyAlignment="1" applyProtection="1">
      <alignment vertical="center"/>
      <protection/>
    </xf>
    <xf numFmtId="167" fontId="4" fillId="35" borderId="27" xfId="50" applyFont="1" applyFill="1" applyBorder="1" applyAlignment="1" applyProtection="1">
      <alignment vertical="center"/>
      <protection locked="0"/>
    </xf>
    <xf numFmtId="167" fontId="4" fillId="33" borderId="48" xfId="50" applyFont="1" applyFill="1" applyBorder="1" applyAlignment="1" applyProtection="1">
      <alignment horizontal="right" vertical="center" indent="1"/>
      <protection/>
    </xf>
    <xf numFmtId="167" fontId="3" fillId="0" borderId="12" xfId="50" applyFont="1" applyFill="1" applyBorder="1" applyAlignment="1" applyProtection="1">
      <alignment horizontal="right" vertical="center" wrapText="1"/>
      <protection/>
    </xf>
    <xf numFmtId="167" fontId="3" fillId="0" borderId="12" xfId="50" applyFont="1" applyFill="1" applyBorder="1" applyAlignment="1" applyProtection="1">
      <alignment horizontal="right" vertical="center" wrapText="1"/>
      <protection locked="0"/>
    </xf>
    <xf numFmtId="167" fontId="15" fillId="41" borderId="33" xfId="50" applyFont="1" applyFill="1" applyBorder="1" applyAlignment="1" applyProtection="1">
      <alignment horizontal="center" vertical="center" wrapText="1"/>
      <protection/>
    </xf>
    <xf numFmtId="167" fontId="4" fillId="41" borderId="55" xfId="50" applyFont="1" applyFill="1" applyBorder="1" applyAlignment="1" applyProtection="1">
      <alignment vertical="center"/>
      <protection/>
    </xf>
    <xf numFmtId="167" fontId="4" fillId="41" borderId="10" xfId="50" applyFont="1" applyFill="1" applyBorder="1" applyAlignment="1" applyProtection="1">
      <alignment horizontal="right" vertical="center"/>
      <protection/>
    </xf>
    <xf numFmtId="167" fontId="3" fillId="0" borderId="48" xfId="50" applyFont="1" applyFill="1" applyBorder="1" applyAlignment="1" applyProtection="1">
      <alignment horizontal="right" vertical="center" wrapText="1" indent="1"/>
      <protection/>
    </xf>
    <xf numFmtId="167" fontId="25" fillId="41" borderId="26" xfId="50" applyFont="1" applyFill="1" applyBorder="1" applyAlignment="1" applyProtection="1">
      <alignment horizontal="center" vertical="center" wrapText="1"/>
      <protection/>
    </xf>
    <xf numFmtId="167" fontId="4" fillId="33" borderId="12" xfId="50" applyFont="1" applyFill="1" applyBorder="1" applyAlignment="1" applyProtection="1">
      <alignment horizontal="right" vertical="center" wrapText="1" indent="1"/>
      <protection/>
    </xf>
    <xf numFmtId="167" fontId="4" fillId="33" borderId="77" xfId="50" applyFont="1" applyFill="1" applyBorder="1" applyAlignment="1" applyProtection="1">
      <alignment horizontal="right" vertical="center" wrapText="1" indent="1"/>
      <protection/>
    </xf>
    <xf numFmtId="167" fontId="4" fillId="41" borderId="77" xfId="50" applyFont="1" applyFill="1" applyBorder="1" applyAlignment="1" applyProtection="1">
      <alignment horizontal="right" vertical="center" wrapText="1" indent="1"/>
      <protection/>
    </xf>
    <xf numFmtId="167" fontId="4" fillId="0" borderId="12" xfId="50" applyFont="1" applyFill="1" applyBorder="1" applyAlignment="1" applyProtection="1">
      <alignment vertical="center"/>
      <protection locked="0"/>
    </xf>
    <xf numFmtId="167" fontId="4" fillId="0" borderId="48" xfId="50" applyFont="1" applyFill="1" applyBorder="1" applyAlignment="1" applyProtection="1">
      <alignment horizontal="right" vertical="center" wrapText="1"/>
      <protection/>
    </xf>
    <xf numFmtId="167" fontId="4" fillId="0" borderId="11" xfId="50" applyFont="1" applyFill="1" applyBorder="1" applyAlignment="1" applyProtection="1">
      <alignment horizontal="right" vertical="center" wrapText="1"/>
      <protection/>
    </xf>
    <xf numFmtId="167" fontId="38" fillId="0" borderId="10" xfId="50" applyFont="1" applyFill="1" applyBorder="1" applyAlignment="1" applyProtection="1">
      <alignment horizontal="right" vertical="center"/>
      <protection/>
    </xf>
    <xf numFmtId="167" fontId="3" fillId="0" borderId="10" xfId="50" applyFont="1" applyFill="1" applyBorder="1" applyAlignment="1" applyProtection="1">
      <alignment vertical="center"/>
      <protection/>
    </xf>
    <xf numFmtId="167" fontId="41" fillId="0" borderId="10" xfId="50" applyFont="1" applyFill="1" applyBorder="1" applyAlignment="1" applyProtection="1">
      <alignment horizontal="right" vertical="center"/>
      <protection/>
    </xf>
    <xf numFmtId="167" fontId="3" fillId="0" borderId="33" xfId="50" applyFont="1" applyFill="1" applyBorder="1" applyAlignment="1" applyProtection="1">
      <alignment vertical="center"/>
      <protection locked="0"/>
    </xf>
    <xf numFmtId="167" fontId="3" fillId="0" borderId="81" xfId="50" applyFont="1" applyFill="1" applyBorder="1" applyAlignment="1" applyProtection="1">
      <alignment vertical="center"/>
      <protection locked="0"/>
    </xf>
    <xf numFmtId="167" fontId="4" fillId="33" borderId="33" xfId="50" applyFont="1" applyFill="1" applyBorder="1" applyAlignment="1" applyProtection="1">
      <alignment vertical="center"/>
      <protection/>
    </xf>
    <xf numFmtId="167" fontId="4" fillId="33" borderId="81" xfId="50" applyFont="1" applyFill="1" applyBorder="1" applyAlignment="1" applyProtection="1">
      <alignment vertical="center"/>
      <protection/>
    </xf>
    <xf numFmtId="167" fontId="4" fillId="33" borderId="55" xfId="50" applyFont="1" applyFill="1" applyBorder="1" applyAlignment="1" applyProtection="1">
      <alignment vertical="center"/>
      <protection/>
    </xf>
    <xf numFmtId="167" fontId="3" fillId="0" borderId="33" xfId="50" applyFont="1" applyBorder="1" applyAlignment="1" applyProtection="1">
      <alignment vertical="center"/>
      <protection locked="0"/>
    </xf>
    <xf numFmtId="167" fontId="3" fillId="0" borderId="81" xfId="50" applyFont="1" applyBorder="1" applyAlignment="1" applyProtection="1">
      <alignment vertical="center"/>
      <protection locked="0"/>
    </xf>
    <xf numFmtId="167" fontId="4" fillId="33" borderId="10" xfId="50" applyFont="1" applyFill="1" applyBorder="1" applyAlignment="1" applyProtection="1">
      <alignment vertical="center"/>
      <protection locked="0"/>
    </xf>
    <xf numFmtId="167" fontId="4" fillId="33" borderId="10" xfId="50" applyFont="1" applyFill="1" applyBorder="1" applyAlignment="1" applyProtection="1">
      <alignment horizontal="right" vertical="center" indent="1"/>
      <protection/>
    </xf>
    <xf numFmtId="167" fontId="25" fillId="0" borderId="10" xfId="50" applyFont="1" applyFill="1" applyBorder="1" applyAlignment="1" applyProtection="1">
      <alignment horizontal="center" vertical="center" wrapText="1"/>
      <protection locked="0"/>
    </xf>
    <xf numFmtId="167" fontId="3" fillId="33" borderId="33" xfId="50" applyFont="1" applyFill="1" applyBorder="1" applyAlignment="1" applyProtection="1">
      <alignment vertical="center"/>
      <protection/>
    </xf>
    <xf numFmtId="167" fontId="3" fillId="33" borderId="81" xfId="50" applyFont="1" applyFill="1" applyBorder="1" applyAlignment="1" applyProtection="1">
      <alignment vertical="center"/>
      <protection/>
    </xf>
    <xf numFmtId="167" fontId="3" fillId="0" borderId="34" xfId="50" applyFont="1" applyFill="1" applyBorder="1" applyAlignment="1" applyProtection="1">
      <alignment vertical="center"/>
      <protection/>
    </xf>
    <xf numFmtId="167" fontId="3" fillId="0" borderId="82" xfId="50" applyFont="1" applyFill="1" applyBorder="1" applyAlignment="1" applyProtection="1">
      <alignment vertical="center"/>
      <protection/>
    </xf>
    <xf numFmtId="167" fontId="13" fillId="33" borderId="27" xfId="50" applyFont="1" applyFill="1" applyBorder="1" applyAlignment="1" applyProtection="1">
      <alignment horizontal="center" vertical="center" wrapText="1"/>
      <protection/>
    </xf>
    <xf numFmtId="167" fontId="13" fillId="33" borderId="83" xfId="50" applyFont="1" applyFill="1" applyBorder="1" applyAlignment="1" applyProtection="1">
      <alignment horizontal="center" vertical="center" wrapText="1"/>
      <protection/>
    </xf>
    <xf numFmtId="167" fontId="12" fillId="0" borderId="42" xfId="50" applyFont="1" applyFill="1" applyBorder="1" applyAlignment="1" applyProtection="1">
      <alignment vertical="center"/>
      <protection/>
    </xf>
    <xf numFmtId="167" fontId="4" fillId="33" borderId="32" xfId="50" applyFont="1" applyFill="1" applyBorder="1" applyAlignment="1" applyProtection="1">
      <alignment horizontal="right" vertical="center" indent="1"/>
      <protection/>
    </xf>
    <xf numFmtId="167" fontId="4" fillId="33" borderId="84" xfId="50" applyFont="1" applyFill="1" applyBorder="1" applyAlignment="1" applyProtection="1">
      <alignment vertical="center"/>
      <protection/>
    </xf>
    <xf numFmtId="167" fontId="3" fillId="0" borderId="36" xfId="50" applyFont="1" applyFill="1" applyBorder="1" applyAlignment="1" applyProtection="1">
      <alignment vertical="center"/>
      <protection/>
    </xf>
    <xf numFmtId="0" fontId="6" fillId="51" borderId="35" xfId="56" applyFont="1" applyFill="1" applyBorder="1" applyAlignment="1" applyProtection="1">
      <alignment horizontal="center" wrapText="1"/>
      <protection locked="0"/>
    </xf>
    <xf numFmtId="14" fontId="14" fillId="4" borderId="33" xfId="0" applyNumberFormat="1" applyFont="1" applyFill="1" applyBorder="1" applyAlignment="1" applyProtection="1">
      <alignment horizontal="center" vertical="center"/>
      <protection/>
    </xf>
    <xf numFmtId="0" fontId="3" fillId="0" borderId="48" xfId="56" applyFont="1" applyBorder="1" applyProtection="1">
      <alignment/>
      <protection locked="0"/>
    </xf>
    <xf numFmtId="0" fontId="9" fillId="0" borderId="26" xfId="56" applyFont="1" applyFill="1" applyBorder="1" applyAlignment="1" applyProtection="1">
      <alignment horizontal="center" vertical="center" wrapText="1"/>
      <protection/>
    </xf>
    <xf numFmtId="164" fontId="4" fillId="0" borderId="45" xfId="58" applyNumberFormat="1" applyFont="1" applyFill="1" applyBorder="1" applyAlignment="1" applyProtection="1">
      <alignment horizontal="center" vertical="center" wrapText="1"/>
      <protection/>
    </xf>
    <xf numFmtId="10" fontId="4" fillId="0" borderId="85" xfId="58" applyNumberFormat="1" applyFont="1" applyFill="1" applyBorder="1" applyAlignment="1" applyProtection="1">
      <alignment horizontal="center" vertical="center" wrapText="1"/>
      <protection/>
    </xf>
    <xf numFmtId="164" fontId="4" fillId="0" borderId="73" xfId="58" applyNumberFormat="1" applyFont="1" applyFill="1" applyBorder="1" applyAlignment="1" applyProtection="1">
      <alignment horizontal="center" vertical="center"/>
      <protection/>
    </xf>
    <xf numFmtId="9" fontId="33" fillId="0" borderId="0" xfId="58" applyFont="1" applyBorder="1" applyAlignment="1" applyProtection="1">
      <alignment/>
      <protection/>
    </xf>
    <xf numFmtId="9" fontId="3" fillId="0" borderId="0" xfId="58" applyFont="1" applyFill="1" applyBorder="1" applyAlignment="1" applyProtection="1">
      <alignment/>
      <protection locked="0"/>
    </xf>
    <xf numFmtId="9" fontId="17" fillId="34" borderId="69" xfId="58" applyFont="1" applyFill="1" applyBorder="1" applyAlignment="1" applyProtection="1">
      <alignment horizontal="center" vertical="center" wrapText="1"/>
      <protection/>
    </xf>
    <xf numFmtId="9" fontId="3" fillId="0" borderId="35" xfId="58" applyFont="1" applyFill="1" applyBorder="1" applyAlignment="1" applyProtection="1">
      <alignment vertical="center"/>
      <protection/>
    </xf>
    <xf numFmtId="9" fontId="0" fillId="0" borderId="86" xfId="58" applyFont="1" applyBorder="1" applyAlignment="1">
      <alignment/>
    </xf>
    <xf numFmtId="9" fontId="0" fillId="0" borderId="23" xfId="58" applyFont="1" applyBorder="1" applyAlignment="1">
      <alignment/>
    </xf>
    <xf numFmtId="9" fontId="13" fillId="0" borderId="39" xfId="58" applyFont="1" applyFill="1" applyBorder="1" applyAlignment="1" applyProtection="1">
      <alignment horizontal="center" vertical="center" wrapText="1"/>
      <protection/>
    </xf>
    <xf numFmtId="9" fontId="3" fillId="0" borderId="32" xfId="58" applyFont="1" applyBorder="1" applyAlignment="1" applyProtection="1">
      <alignment vertical="center"/>
      <protection/>
    </xf>
    <xf numFmtId="9" fontId="3" fillId="0" borderId="0" xfId="58" applyFont="1" applyBorder="1" applyAlignment="1" applyProtection="1">
      <alignment/>
      <protection/>
    </xf>
    <xf numFmtId="9" fontId="4" fillId="0" borderId="0" xfId="58" applyFont="1" applyFill="1" applyBorder="1" applyAlignment="1" applyProtection="1">
      <alignment vertical="top"/>
      <protection/>
    </xf>
    <xf numFmtId="9" fontId="0" fillId="0" borderId="0" xfId="58" applyFont="1" applyBorder="1" applyAlignment="1">
      <alignment/>
    </xf>
    <xf numFmtId="9" fontId="0" fillId="0" borderId="11" xfId="58" applyFont="1" applyBorder="1" applyAlignment="1">
      <alignment/>
    </xf>
    <xf numFmtId="9" fontId="0" fillId="0" borderId="10" xfId="58" applyFont="1" applyBorder="1" applyAlignment="1">
      <alignment/>
    </xf>
    <xf numFmtId="9" fontId="3" fillId="0" borderId="10" xfId="58" applyFont="1" applyBorder="1" applyAlignment="1" applyProtection="1">
      <alignment/>
      <protection/>
    </xf>
    <xf numFmtId="10" fontId="4" fillId="33" borderId="35" xfId="58" applyNumberFormat="1" applyFont="1" applyFill="1" applyBorder="1" applyAlignment="1" applyProtection="1">
      <alignment horizontal="center" vertical="center"/>
      <protection/>
    </xf>
    <xf numFmtId="10" fontId="17" fillId="0" borderId="35" xfId="58" applyNumberFormat="1" applyFont="1" applyFill="1" applyBorder="1" applyAlignment="1" applyProtection="1">
      <alignment horizontal="center" vertical="center" wrapText="1"/>
      <protection/>
    </xf>
    <xf numFmtId="10" fontId="2" fillId="0" borderId="35" xfId="58" applyNumberFormat="1" applyFont="1" applyFill="1" applyBorder="1" applyAlignment="1" applyProtection="1">
      <alignment horizontal="center" vertical="center" wrapText="1"/>
      <protection/>
    </xf>
    <xf numFmtId="0" fontId="4" fillId="33" borderId="10" xfId="56" applyNumberFormat="1" applyFont="1" applyFill="1" applyBorder="1" applyAlignment="1" applyProtection="1">
      <alignment vertical="center"/>
      <protection/>
    </xf>
    <xf numFmtId="10" fontId="17" fillId="0" borderId="67" xfId="58" applyNumberFormat="1" applyFont="1" applyFill="1" applyBorder="1" applyAlignment="1" applyProtection="1">
      <alignment horizontal="center" vertical="center" wrapText="1"/>
      <protection/>
    </xf>
    <xf numFmtId="10" fontId="4" fillId="41" borderId="35" xfId="58" applyNumberFormat="1" applyFont="1" applyFill="1" applyBorder="1" applyAlignment="1" applyProtection="1">
      <alignment horizontal="center" vertical="center"/>
      <protection/>
    </xf>
    <xf numFmtId="10" fontId="3" fillId="0" borderId="35" xfId="58" applyNumberFormat="1" applyFont="1" applyFill="1" applyBorder="1" applyAlignment="1" applyProtection="1">
      <alignment vertical="center"/>
      <protection/>
    </xf>
    <xf numFmtId="10" fontId="3" fillId="0" borderId="67" xfId="58" applyNumberFormat="1" applyFont="1" applyFill="1" applyBorder="1" applyAlignment="1" applyProtection="1">
      <alignment vertical="center"/>
      <protection/>
    </xf>
    <xf numFmtId="10" fontId="3" fillId="0" borderId="35" xfId="58" applyNumberFormat="1" applyFont="1" applyBorder="1" applyAlignment="1" applyProtection="1">
      <alignment vertical="center"/>
      <protection/>
    </xf>
    <xf numFmtId="10" fontId="4" fillId="52" borderId="35" xfId="58" applyNumberFormat="1" applyFont="1" applyFill="1" applyBorder="1" applyAlignment="1" applyProtection="1">
      <alignment horizontal="center" vertical="center"/>
      <protection/>
    </xf>
    <xf numFmtId="10" fontId="3" fillId="52" borderId="35" xfId="58" applyNumberFormat="1" applyFont="1" applyFill="1" applyBorder="1" applyAlignment="1" applyProtection="1">
      <alignment vertical="center"/>
      <protection/>
    </xf>
    <xf numFmtId="0" fontId="85" fillId="33" borderId="12" xfId="0" applyFont="1" applyFill="1" applyBorder="1" applyAlignment="1" applyProtection="1">
      <alignment horizontal="center" wrapText="1"/>
      <protection locked="0"/>
    </xf>
    <xf numFmtId="0" fontId="3" fillId="0" borderId="23" xfId="56" applyFont="1" applyFill="1" applyBorder="1" applyAlignment="1" applyProtection="1">
      <alignment vertical="center" wrapText="1"/>
      <protection locked="0"/>
    </xf>
    <xf numFmtId="4" fontId="3" fillId="42" borderId="64" xfId="56" applyNumberFormat="1" applyFont="1" applyFill="1" applyBorder="1" applyAlignment="1" applyProtection="1">
      <alignment horizontal="center" vertical="center"/>
      <protection/>
    </xf>
    <xf numFmtId="4" fontId="3" fillId="43" borderId="64" xfId="56" applyNumberFormat="1" applyFont="1" applyFill="1" applyBorder="1" applyAlignment="1" applyProtection="1">
      <alignment horizontal="center" vertical="center"/>
      <protection/>
    </xf>
    <xf numFmtId="4" fontId="3" fillId="42" borderId="64" xfId="56" applyNumberFormat="1" applyFont="1" applyFill="1" applyBorder="1" applyAlignment="1" applyProtection="1">
      <alignment vertical="center"/>
      <protection/>
    </xf>
    <xf numFmtId="4" fontId="3" fillId="43" borderId="64" xfId="56" applyNumberFormat="1" applyFont="1" applyFill="1" applyBorder="1" applyAlignment="1" applyProtection="1">
      <alignment vertical="center"/>
      <protection/>
    </xf>
    <xf numFmtId="4" fontId="12" fillId="33" borderId="42" xfId="56" applyNumberFormat="1" applyFont="1" applyFill="1" applyBorder="1" applyAlignment="1" applyProtection="1">
      <alignment horizontal="center" vertical="center" wrapText="1"/>
      <protection/>
    </xf>
    <xf numFmtId="4" fontId="4" fillId="33" borderId="61" xfId="50" applyNumberFormat="1" applyFont="1" applyFill="1" applyBorder="1" applyAlignment="1" applyProtection="1">
      <alignment horizontal="right" vertical="center" indent="1"/>
      <protection/>
    </xf>
    <xf numFmtId="4" fontId="4" fillId="41" borderId="87" xfId="56" applyNumberFormat="1" applyFont="1" applyFill="1" applyBorder="1" applyAlignment="1" applyProtection="1">
      <alignment horizontal="center" vertical="center" wrapText="1"/>
      <protection locked="0"/>
    </xf>
    <xf numFmtId="4" fontId="4" fillId="53" borderId="27" xfId="52" applyNumberFormat="1" applyFont="1" applyFill="1" applyBorder="1" applyAlignment="1" applyProtection="1">
      <alignment horizontal="right" vertical="center" indent="1"/>
      <protection locked="0"/>
    </xf>
    <xf numFmtId="4" fontId="3" fillId="42" borderId="26" xfId="56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67" fontId="2" fillId="0" borderId="11" xfId="50" applyFont="1" applyFill="1" applyBorder="1" applyAlignment="1" applyProtection="1">
      <alignment horizontal="center" vertical="center" wrapText="1"/>
      <protection/>
    </xf>
    <xf numFmtId="167" fontId="2" fillId="0" borderId="47" xfId="50" applyFont="1" applyFill="1" applyBorder="1" applyAlignment="1" applyProtection="1">
      <alignment horizontal="center" vertical="center" wrapText="1"/>
      <protection/>
    </xf>
    <xf numFmtId="167" fontId="2" fillId="0" borderId="67" xfId="50" applyFont="1" applyFill="1" applyBorder="1" applyAlignment="1" applyProtection="1">
      <alignment horizontal="center" vertical="center" wrapText="1"/>
      <protection/>
    </xf>
    <xf numFmtId="14" fontId="2" fillId="0" borderId="59" xfId="0" applyNumberFormat="1" applyFont="1" applyFill="1" applyBorder="1" applyAlignment="1" applyProtection="1">
      <alignment horizontal="center" vertical="center" wrapText="1"/>
      <protection/>
    </xf>
    <xf numFmtId="14" fontId="86" fillId="0" borderId="0" xfId="50" applyNumberFormat="1" applyFont="1" applyFill="1" applyBorder="1" applyAlignment="1" applyProtection="1">
      <alignment horizontal="center" vertical="center"/>
      <protection hidden="1"/>
    </xf>
    <xf numFmtId="0" fontId="6" fillId="0" borderId="50" xfId="56" applyFont="1" applyBorder="1" applyAlignment="1" applyProtection="1">
      <alignment horizontal="center" vertical="center" wrapText="1"/>
      <protection/>
    </xf>
    <xf numFmtId="167" fontId="4" fillId="0" borderId="68" xfId="50" applyNumberFormat="1" applyFont="1" applyFill="1" applyBorder="1" applyAlignment="1" applyProtection="1">
      <alignment horizontal="center" wrapText="1"/>
      <protection/>
    </xf>
    <xf numFmtId="167" fontId="4" fillId="0" borderId="24" xfId="50" applyNumberFormat="1" applyFont="1" applyFill="1" applyBorder="1" applyAlignment="1" applyProtection="1">
      <alignment horizontal="center" wrapText="1"/>
      <protection/>
    </xf>
    <xf numFmtId="167" fontId="4" fillId="0" borderId="59" xfId="50" applyNumberFormat="1" applyFont="1" applyFill="1" applyBorder="1" applyAlignment="1" applyProtection="1">
      <alignment horizontal="center" wrapText="1"/>
      <protection/>
    </xf>
    <xf numFmtId="167" fontId="3" fillId="0" borderId="23" xfId="50" applyNumberFormat="1" applyFont="1" applyFill="1" applyBorder="1" applyAlignment="1" applyProtection="1">
      <alignment horizontal="center" vertical="center" wrapText="1"/>
      <protection/>
    </xf>
    <xf numFmtId="0" fontId="3" fillId="0" borderId="26" xfId="56" applyFont="1" applyFill="1" applyBorder="1" applyAlignment="1" applyProtection="1">
      <alignment horizontal="center" vertical="center"/>
      <protection locked="0"/>
    </xf>
    <xf numFmtId="0" fontId="3" fillId="0" borderId="13" xfId="56" applyFont="1" applyFill="1" applyBorder="1" applyAlignment="1" applyProtection="1">
      <alignment horizontal="center"/>
      <protection locked="0"/>
    </xf>
    <xf numFmtId="4" fontId="4" fillId="34" borderId="29" xfId="0" applyNumberFormat="1" applyFont="1" applyFill="1" applyBorder="1" applyAlignment="1" applyProtection="1">
      <alignment horizontal="center" vertical="center" wrapText="1"/>
      <protection/>
    </xf>
    <xf numFmtId="0" fontId="4" fillId="34" borderId="45" xfId="56" applyFont="1" applyFill="1" applyBorder="1" applyAlignment="1" applyProtection="1">
      <alignment horizontal="center" vertical="center"/>
      <protection locked="0"/>
    </xf>
    <xf numFmtId="0" fontId="3" fillId="0" borderId="12" xfId="56" applyFont="1" applyBorder="1" applyProtection="1">
      <alignment/>
      <protection locked="0"/>
    </xf>
    <xf numFmtId="0" fontId="6" fillId="0" borderId="42" xfId="56" applyFont="1" applyFill="1" applyBorder="1" applyProtection="1">
      <alignment/>
      <protection/>
    </xf>
    <xf numFmtId="0" fontId="6" fillId="0" borderId="74" xfId="56" applyFont="1" applyFill="1" applyBorder="1" applyProtection="1">
      <alignment/>
      <protection/>
    </xf>
    <xf numFmtId="0" fontId="6" fillId="0" borderId="0" xfId="56" applyFont="1" applyFill="1" applyBorder="1" applyAlignment="1" applyProtection="1">
      <alignment horizontal="center" vertical="center"/>
      <protection/>
    </xf>
    <xf numFmtId="165" fontId="3" fillId="0" borderId="47" xfId="56" applyNumberFormat="1" applyFont="1" applyBorder="1" applyAlignment="1" applyProtection="1">
      <alignment vertical="center"/>
      <protection locked="0"/>
    </xf>
    <xf numFmtId="165" fontId="3" fillId="0" borderId="12" xfId="56" applyNumberFormat="1" applyFont="1" applyBorder="1" applyAlignment="1" applyProtection="1">
      <alignment vertical="center"/>
      <protection locked="0"/>
    </xf>
    <xf numFmtId="165" fontId="4" fillId="33" borderId="12" xfId="56" applyNumberFormat="1" applyFont="1" applyFill="1" applyBorder="1" applyAlignment="1" applyProtection="1">
      <alignment vertical="center"/>
      <protection/>
    </xf>
    <xf numFmtId="165" fontId="3" fillId="0" borderId="12" xfId="56" applyNumberFormat="1" applyFont="1" applyFill="1" applyBorder="1" applyAlignment="1" applyProtection="1">
      <alignment vertical="center"/>
      <protection locked="0"/>
    </xf>
    <xf numFmtId="165" fontId="3" fillId="0" borderId="77" xfId="56" applyNumberFormat="1" applyFont="1" applyFill="1" applyBorder="1" applyAlignment="1" applyProtection="1">
      <alignment vertical="center"/>
      <protection locked="0"/>
    </xf>
    <xf numFmtId="165" fontId="3" fillId="0" borderId="77" xfId="56" applyNumberFormat="1" applyFont="1" applyBorder="1" applyAlignment="1" applyProtection="1">
      <alignment vertical="center"/>
      <protection locked="0"/>
    </xf>
    <xf numFmtId="165" fontId="3" fillId="0" borderId="48" xfId="56" applyNumberFormat="1" applyFont="1" applyBorder="1" applyAlignment="1" applyProtection="1">
      <alignment vertical="center"/>
      <protection locked="0"/>
    </xf>
    <xf numFmtId="0" fontId="3" fillId="0" borderId="74" xfId="56" applyFont="1" applyFill="1" applyBorder="1" applyAlignment="1" applyProtection="1">
      <alignment vertical="center"/>
      <protection locked="0"/>
    </xf>
    <xf numFmtId="0" fontId="12" fillId="0" borderId="38" xfId="56" applyFont="1" applyFill="1" applyBorder="1" applyAlignment="1" applyProtection="1">
      <alignment vertical="center"/>
      <protection locked="0"/>
    </xf>
    <xf numFmtId="0" fontId="3" fillId="0" borderId="44" xfId="56" applyFont="1" applyBorder="1" applyAlignment="1" applyProtection="1">
      <alignment vertical="center"/>
      <protection/>
    </xf>
    <xf numFmtId="0" fontId="3" fillId="0" borderId="77" xfId="56" applyFont="1" applyBorder="1" applyProtection="1">
      <alignment/>
      <protection locked="0"/>
    </xf>
    <xf numFmtId="0" fontId="3" fillId="0" borderId="74" xfId="56" applyFont="1" applyBorder="1" applyProtection="1">
      <alignment/>
      <protection locked="0"/>
    </xf>
    <xf numFmtId="0" fontId="3" fillId="0" borderId="47" xfId="56" applyFont="1" applyBorder="1" applyProtection="1">
      <alignment/>
      <protection locked="0"/>
    </xf>
    <xf numFmtId="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88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89" xfId="0" applyBorder="1" applyAlignment="1">
      <alignment/>
    </xf>
    <xf numFmtId="0" fontId="0" fillId="0" borderId="15" xfId="0" applyBorder="1" applyAlignment="1">
      <alignment/>
    </xf>
    <xf numFmtId="0" fontId="0" fillId="0" borderId="89" xfId="0" applyNumberFormat="1" applyBorder="1" applyAlignment="1">
      <alignment/>
    </xf>
    <xf numFmtId="0" fontId="0" fillId="0" borderId="90" xfId="0" applyBorder="1" applyAlignment="1">
      <alignment/>
    </xf>
    <xf numFmtId="0" fontId="0" fillId="0" borderId="90" xfId="0" applyBorder="1" applyAlignment="1">
      <alignment/>
    </xf>
    <xf numFmtId="0" fontId="0" fillId="0" borderId="91" xfId="0" applyNumberFormat="1" applyBorder="1" applyAlignment="1">
      <alignment/>
    </xf>
    <xf numFmtId="0" fontId="0" fillId="0" borderId="92" xfId="0" applyNumberFormat="1" applyBorder="1" applyAlignment="1">
      <alignment/>
    </xf>
    <xf numFmtId="0" fontId="0" fillId="0" borderId="93" xfId="0" applyNumberFormat="1" applyBorder="1" applyAlignment="1">
      <alignment/>
    </xf>
    <xf numFmtId="4" fontId="10" fillId="34" borderId="37" xfId="0" applyNumberFormat="1" applyFont="1" applyFill="1" applyBorder="1" applyAlignment="1" applyProtection="1" quotePrefix="1">
      <alignment horizontal="center" vertical="center"/>
      <protection/>
    </xf>
    <xf numFmtId="4" fontId="10" fillId="34" borderId="29" xfId="0" applyNumberFormat="1" applyFont="1" applyFill="1" applyBorder="1" applyAlignment="1" applyProtection="1" quotePrefix="1">
      <alignment horizontal="center" vertical="center"/>
      <protection/>
    </xf>
    <xf numFmtId="4" fontId="10" fillId="34" borderId="43" xfId="0" applyNumberFormat="1" applyFont="1" applyFill="1" applyBorder="1" applyAlignment="1" applyProtection="1" quotePrefix="1">
      <alignment horizontal="center" vertical="center"/>
      <protection/>
    </xf>
    <xf numFmtId="0" fontId="43" fillId="34" borderId="37" xfId="0" applyFont="1" applyFill="1" applyBorder="1" applyAlignment="1" applyProtection="1">
      <alignment horizontal="center" vertical="center"/>
      <protection/>
    </xf>
    <xf numFmtId="0" fontId="43" fillId="34" borderId="38" xfId="0" applyFont="1" applyFill="1" applyBorder="1" applyAlignment="1" applyProtection="1">
      <alignment horizontal="center" vertical="center"/>
      <protection/>
    </xf>
    <xf numFmtId="0" fontId="43" fillId="34" borderId="73" xfId="0" applyFont="1" applyFill="1" applyBorder="1" applyAlignment="1" applyProtection="1">
      <alignment horizontal="center" vertical="center"/>
      <protection/>
    </xf>
    <xf numFmtId="0" fontId="43" fillId="34" borderId="43" xfId="0" applyFont="1" applyFill="1" applyBorder="1" applyAlignment="1" applyProtection="1">
      <alignment horizontal="center" vertical="center"/>
      <protection/>
    </xf>
    <xf numFmtId="0" fontId="43" fillId="34" borderId="44" xfId="0" applyFont="1" applyFill="1" applyBorder="1" applyAlignment="1" applyProtection="1">
      <alignment horizontal="center" vertical="center"/>
      <protection/>
    </xf>
    <xf numFmtId="0" fontId="43" fillId="34" borderId="85" xfId="0" applyFont="1" applyFill="1" applyBorder="1" applyAlignment="1" applyProtection="1">
      <alignment horizontal="center" vertical="center"/>
      <protection/>
    </xf>
    <xf numFmtId="0" fontId="17" fillId="38" borderId="67" xfId="0" applyFont="1" applyFill="1" applyBorder="1" applyAlignment="1" applyProtection="1">
      <alignment horizontal="center" vertical="center" wrapText="1"/>
      <protection/>
    </xf>
    <xf numFmtId="0" fontId="17" fillId="38" borderId="11" xfId="0" applyFont="1" applyFill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center"/>
      <protection/>
    </xf>
    <xf numFmtId="0" fontId="7" fillId="33" borderId="94" xfId="56" applyFont="1" applyFill="1" applyBorder="1" applyAlignment="1" applyProtection="1">
      <alignment horizontal="center" vertical="center"/>
      <protection/>
    </xf>
    <xf numFmtId="0" fontId="7" fillId="33" borderId="78" xfId="56" applyFont="1" applyFill="1" applyBorder="1" applyAlignment="1" applyProtection="1">
      <alignment horizontal="center" vertical="center"/>
      <protection/>
    </xf>
    <xf numFmtId="0" fontId="7" fillId="33" borderId="83" xfId="56" applyFont="1" applyFill="1" applyBorder="1" applyAlignment="1" applyProtection="1">
      <alignment horizontal="center" vertical="center"/>
      <protection/>
    </xf>
    <xf numFmtId="0" fontId="6" fillId="33" borderId="41" xfId="56" applyFont="1" applyFill="1" applyBorder="1" applyAlignment="1" applyProtection="1">
      <alignment horizontal="center" vertical="center"/>
      <protection/>
    </xf>
    <xf numFmtId="0" fontId="6" fillId="33" borderId="42" xfId="56" applyFont="1" applyFill="1" applyBorder="1" applyAlignment="1" applyProtection="1">
      <alignment horizontal="center" vertical="center"/>
      <protection/>
    </xf>
    <xf numFmtId="0" fontId="6" fillId="33" borderId="95" xfId="56" applyFont="1" applyFill="1" applyBorder="1" applyAlignment="1" applyProtection="1">
      <alignment horizontal="center" vertical="center"/>
      <protection/>
    </xf>
    <xf numFmtId="4" fontId="19" fillId="54" borderId="96" xfId="56" applyNumberFormat="1" applyFont="1" applyFill="1" applyBorder="1" applyAlignment="1" applyProtection="1">
      <alignment horizontal="center" vertical="center"/>
      <protection locked="0"/>
    </xf>
    <xf numFmtId="4" fontId="19" fillId="54" borderId="38" xfId="56" applyNumberFormat="1" applyFont="1" applyFill="1" applyBorder="1" applyAlignment="1" applyProtection="1">
      <alignment horizontal="center" vertical="center"/>
      <protection locked="0"/>
    </xf>
    <xf numFmtId="0" fontId="24" fillId="40" borderId="37" xfId="56" applyFont="1" applyFill="1" applyBorder="1" applyAlignment="1" applyProtection="1">
      <alignment horizontal="center" vertical="center"/>
      <protection locked="0"/>
    </xf>
    <xf numFmtId="0" fontId="24" fillId="40" borderId="38" xfId="56" applyFont="1" applyFill="1" applyBorder="1" applyAlignment="1" applyProtection="1">
      <alignment horizontal="center" vertical="center"/>
      <protection locked="0"/>
    </xf>
    <xf numFmtId="0" fontId="24" fillId="40" borderId="73" xfId="56" applyFont="1" applyFill="1" applyBorder="1" applyAlignment="1" applyProtection="1">
      <alignment horizontal="center" vertical="center"/>
      <protection locked="0"/>
    </xf>
    <xf numFmtId="0" fontId="4" fillId="34" borderId="52" xfId="56" applyFont="1" applyFill="1" applyBorder="1" applyAlignment="1" applyProtection="1">
      <alignment horizontal="center" vertical="center" wrapText="1"/>
      <protection/>
    </xf>
    <xf numFmtId="0" fontId="4" fillId="34" borderId="95" xfId="56" applyFont="1" applyFill="1" applyBorder="1" applyAlignment="1" applyProtection="1">
      <alignment horizontal="center" vertical="center" wrapText="1"/>
      <protection/>
    </xf>
    <xf numFmtId="4" fontId="5" fillId="45" borderId="41" xfId="56" applyNumberFormat="1" applyFont="1" applyFill="1" applyBorder="1" applyAlignment="1" applyProtection="1">
      <alignment horizontal="center" vertical="center"/>
      <protection locked="0"/>
    </xf>
    <xf numFmtId="4" fontId="5" fillId="45" borderId="42" xfId="56" applyNumberFormat="1" applyFont="1" applyFill="1" applyBorder="1" applyAlignment="1" applyProtection="1">
      <alignment horizontal="center" vertical="center"/>
      <protection locked="0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66" xfId="56" applyFont="1" applyFill="1" applyBorder="1" applyAlignment="1" applyProtection="1">
      <alignment horizontal="center" vertical="center" wrapText="1"/>
      <protection locked="0"/>
    </xf>
    <xf numFmtId="167" fontId="3" fillId="0" borderId="97" xfId="50" applyNumberFormat="1" applyFont="1" applyFill="1" applyBorder="1" applyAlignment="1" applyProtection="1">
      <alignment horizontal="center" wrapText="1"/>
      <protection/>
    </xf>
    <xf numFmtId="167" fontId="3" fillId="0" borderId="98" xfId="50" applyNumberFormat="1" applyFont="1" applyFill="1" applyBorder="1" applyAlignment="1" applyProtection="1">
      <alignment horizontal="center" wrapText="1"/>
      <protection/>
    </xf>
    <xf numFmtId="167" fontId="3" fillId="0" borderId="99" xfId="50" applyNumberFormat="1" applyFont="1" applyFill="1" applyBorder="1" applyAlignment="1" applyProtection="1">
      <alignment horizontal="center" wrapText="1"/>
      <protection/>
    </xf>
    <xf numFmtId="167" fontId="22" fillId="0" borderId="63" xfId="50" applyNumberFormat="1" applyFont="1" applyFill="1" applyBorder="1" applyAlignment="1" applyProtection="1">
      <alignment horizontal="center" vertical="center" wrapText="1"/>
      <protection/>
    </xf>
    <xf numFmtId="167" fontId="22" fillId="0" borderId="48" xfId="50" applyNumberFormat="1" applyFont="1" applyFill="1" applyBorder="1" applyAlignment="1" applyProtection="1">
      <alignment horizontal="center" vertical="center" wrapText="1"/>
      <protection/>
    </xf>
    <xf numFmtId="4" fontId="37" fillId="45" borderId="31" xfId="56" applyNumberFormat="1" applyFont="1" applyFill="1" applyBorder="1" applyAlignment="1" applyProtection="1">
      <alignment horizontal="center" vertical="center"/>
      <protection locked="0"/>
    </xf>
    <xf numFmtId="4" fontId="37" fillId="45" borderId="61" xfId="56" applyNumberFormat="1" applyFont="1" applyFill="1" applyBorder="1" applyAlignment="1" applyProtection="1">
      <alignment horizontal="center" vertical="center"/>
      <protection locked="0"/>
    </xf>
    <xf numFmtId="0" fontId="15" fillId="50" borderId="37" xfId="0" applyFont="1" applyFill="1" applyBorder="1" applyAlignment="1" applyProtection="1">
      <alignment horizontal="center" vertical="center" wrapText="1"/>
      <protection/>
    </xf>
    <xf numFmtId="0" fontId="15" fillId="50" borderId="38" xfId="0" applyFont="1" applyFill="1" applyBorder="1" applyAlignment="1" applyProtection="1">
      <alignment horizontal="center" vertical="center" wrapText="1"/>
      <protection/>
    </xf>
    <xf numFmtId="0" fontId="15" fillId="50" borderId="73" xfId="0" applyFont="1" applyFill="1" applyBorder="1" applyAlignment="1" applyProtection="1">
      <alignment horizontal="center" vertical="center" wrapText="1"/>
      <protection/>
    </xf>
    <xf numFmtId="0" fontId="15" fillId="50" borderId="43" xfId="0" applyFont="1" applyFill="1" applyBorder="1" applyAlignment="1" applyProtection="1">
      <alignment horizontal="center" vertical="center" wrapText="1"/>
      <protection/>
    </xf>
    <xf numFmtId="0" fontId="15" fillId="50" borderId="44" xfId="0" applyFont="1" applyFill="1" applyBorder="1" applyAlignment="1" applyProtection="1">
      <alignment horizontal="center" vertical="center" wrapText="1"/>
      <protection/>
    </xf>
    <xf numFmtId="0" fontId="15" fillId="50" borderId="85" xfId="0" applyFont="1" applyFill="1" applyBorder="1" applyAlignment="1" applyProtection="1">
      <alignment horizontal="center" vertical="center" wrapText="1"/>
      <protection/>
    </xf>
    <xf numFmtId="0" fontId="44" fillId="0" borderId="94" xfId="0" applyFont="1" applyFill="1" applyBorder="1" applyAlignment="1" applyProtection="1">
      <alignment horizontal="left" vertical="top" wrapText="1"/>
      <protection/>
    </xf>
    <xf numFmtId="0" fontId="44" fillId="0" borderId="78" xfId="0" applyFont="1" applyFill="1" applyBorder="1" applyAlignment="1" applyProtection="1">
      <alignment horizontal="left" vertical="top" wrapText="1"/>
      <protection/>
    </xf>
    <xf numFmtId="0" fontId="44" fillId="0" borderId="83" xfId="0" applyFont="1" applyFill="1" applyBorder="1" applyAlignment="1" applyProtection="1">
      <alignment horizontal="left" vertical="top" wrapText="1"/>
      <protection/>
    </xf>
    <xf numFmtId="0" fontId="15" fillId="51" borderId="37" xfId="0" applyFont="1" applyFill="1" applyBorder="1" applyAlignment="1" applyProtection="1">
      <alignment horizontal="center" vertical="center"/>
      <protection/>
    </xf>
    <xf numFmtId="0" fontId="15" fillId="51" borderId="38" xfId="0" applyFont="1" applyFill="1" applyBorder="1" applyAlignment="1" applyProtection="1">
      <alignment horizontal="center" vertical="center"/>
      <protection/>
    </xf>
    <xf numFmtId="0" fontId="15" fillId="51" borderId="73" xfId="0" applyFont="1" applyFill="1" applyBorder="1" applyAlignment="1" applyProtection="1">
      <alignment horizontal="center" vertical="center" wrapText="1"/>
      <protection/>
    </xf>
    <xf numFmtId="0" fontId="15" fillId="51" borderId="43" xfId="0" applyFont="1" applyFill="1" applyBorder="1" applyAlignment="1" applyProtection="1">
      <alignment horizontal="center" vertical="center"/>
      <protection/>
    </xf>
    <xf numFmtId="0" fontId="15" fillId="51" borderId="44" xfId="0" applyFont="1" applyFill="1" applyBorder="1" applyAlignment="1" applyProtection="1">
      <alignment horizontal="center" vertical="center"/>
      <protection/>
    </xf>
    <xf numFmtId="0" fontId="15" fillId="51" borderId="85" xfId="0" applyFont="1" applyFill="1" applyBorder="1" applyAlignment="1" applyProtection="1">
      <alignment horizontal="center" vertical="center" wrapText="1"/>
      <protection/>
    </xf>
    <xf numFmtId="0" fontId="15" fillId="39" borderId="51" xfId="0" applyFont="1" applyFill="1" applyBorder="1" applyAlignment="1" applyProtection="1">
      <alignment horizontal="center" vertical="center" wrapText="1"/>
      <protection/>
    </xf>
    <xf numFmtId="0" fontId="15" fillId="39" borderId="56" xfId="0" applyFont="1" applyFill="1" applyBorder="1" applyAlignment="1" applyProtection="1">
      <alignment horizontal="center" vertical="center" wrapText="1"/>
      <protection/>
    </xf>
    <xf numFmtId="0" fontId="15" fillId="39" borderId="84" xfId="0" applyFont="1" applyFill="1" applyBorder="1" applyAlignment="1" applyProtection="1">
      <alignment horizontal="center" vertical="center" wrapText="1"/>
      <protection/>
    </xf>
    <xf numFmtId="1" fontId="28" fillId="45" borderId="12" xfId="56" applyNumberFormat="1" applyFont="1" applyFill="1" applyBorder="1" applyAlignment="1" applyProtection="1">
      <alignment horizontal="center" vertical="center"/>
      <protection locked="0"/>
    </xf>
    <xf numFmtId="1" fontId="28" fillId="45" borderId="77" xfId="56" applyNumberFormat="1" applyFont="1" applyFill="1" applyBorder="1" applyAlignment="1" applyProtection="1">
      <alignment horizontal="center" vertical="center"/>
      <protection locked="0"/>
    </xf>
    <xf numFmtId="167" fontId="4" fillId="0" borderId="39" xfId="50" applyNumberFormat="1" applyFont="1" applyFill="1" applyBorder="1" applyAlignment="1" applyProtection="1">
      <alignment horizontal="center" wrapText="1"/>
      <protection/>
    </xf>
    <xf numFmtId="167" fontId="4" fillId="0" borderId="40" xfId="50" applyNumberFormat="1" applyFont="1" applyFill="1" applyBorder="1" applyAlignment="1" applyProtection="1">
      <alignment horizontal="center" wrapText="1"/>
      <protection/>
    </xf>
    <xf numFmtId="4" fontId="11" fillId="45" borderId="12" xfId="56" applyNumberFormat="1" applyFont="1" applyFill="1" applyBorder="1" applyAlignment="1" applyProtection="1">
      <alignment horizontal="center" vertical="center"/>
      <protection/>
    </xf>
    <xf numFmtId="4" fontId="11" fillId="45" borderId="77" xfId="56" applyNumberFormat="1" applyFont="1" applyFill="1" applyBorder="1" applyAlignment="1" applyProtection="1">
      <alignment horizontal="center" vertical="center"/>
      <protection/>
    </xf>
    <xf numFmtId="0" fontId="22" fillId="0" borderId="25" xfId="56" applyFont="1" applyFill="1" applyBorder="1" applyAlignment="1" applyProtection="1">
      <alignment horizontal="center" vertical="center" wrapText="1"/>
      <protection locked="0"/>
    </xf>
    <xf numFmtId="0" fontId="22" fillId="0" borderId="64" xfId="56" applyFont="1" applyFill="1" applyBorder="1" applyAlignment="1" applyProtection="1">
      <alignment horizontal="center" vertical="center" wrapText="1"/>
      <protection locked="0"/>
    </xf>
    <xf numFmtId="1" fontId="28" fillId="45" borderId="81" xfId="56" applyNumberFormat="1" applyFont="1" applyFill="1" applyBorder="1" applyAlignment="1" applyProtection="1">
      <alignment horizontal="center" vertical="center"/>
      <protection locked="0"/>
    </xf>
    <xf numFmtId="167" fontId="4" fillId="0" borderId="37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73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29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45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43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85" xfId="56" applyNumberFormat="1" applyFont="1" applyFill="1" applyBorder="1" applyAlignment="1" applyProtection="1">
      <alignment horizontal="center" vertical="top" wrapText="1"/>
      <protection locked="0"/>
    </xf>
    <xf numFmtId="0" fontId="15" fillId="38" borderId="12" xfId="0" applyFont="1" applyFill="1" applyBorder="1" applyAlignment="1" applyProtection="1">
      <alignment horizontal="center" vertical="center" wrapText="1"/>
      <protection/>
    </xf>
    <xf numFmtId="0" fontId="15" fillId="38" borderId="77" xfId="0" applyFont="1" applyFill="1" applyBorder="1" applyAlignment="1" applyProtection="1">
      <alignment horizontal="center" vertical="center" wrapText="1"/>
      <protection/>
    </xf>
    <xf numFmtId="0" fontId="3" fillId="0" borderId="23" xfId="56" applyFont="1" applyFill="1" applyBorder="1" applyAlignment="1" applyProtection="1">
      <alignment horizontal="left" vertical="center" wrapText="1"/>
      <protection locked="0"/>
    </xf>
    <xf numFmtId="0" fontId="3" fillId="0" borderId="67" xfId="56" applyFont="1" applyFill="1" applyBorder="1" applyAlignment="1" applyProtection="1">
      <alignment horizontal="left" vertical="center" wrapText="1"/>
      <protection locked="0"/>
    </xf>
    <xf numFmtId="167" fontId="9" fillId="0" borderId="0" xfId="50" applyFont="1" applyBorder="1" applyAlignment="1" applyProtection="1">
      <alignment horizontal="center" vertical="top"/>
      <protection/>
    </xf>
    <xf numFmtId="167" fontId="9" fillId="0" borderId="45" xfId="50" applyFont="1" applyBorder="1" applyAlignment="1" applyProtection="1">
      <alignment horizontal="center" vertical="top"/>
      <protection/>
    </xf>
    <xf numFmtId="0" fontId="4" fillId="0" borderId="37" xfId="56" applyFont="1" applyBorder="1" applyAlignment="1" applyProtection="1">
      <alignment horizontal="left" vertical="top" wrapText="1"/>
      <protection locked="0"/>
    </xf>
    <xf numFmtId="0" fontId="4" fillId="0" borderId="38" xfId="56" applyFont="1" applyBorder="1" applyAlignment="1" applyProtection="1">
      <alignment horizontal="left" vertical="top" wrapText="1"/>
      <protection locked="0"/>
    </xf>
    <xf numFmtId="0" fontId="4" fillId="0" borderId="73" xfId="56" applyFont="1" applyBorder="1" applyAlignment="1" applyProtection="1">
      <alignment horizontal="left" vertical="top" wrapText="1"/>
      <protection locked="0"/>
    </xf>
    <xf numFmtId="0" fontId="4" fillId="0" borderId="29" xfId="56" applyFont="1" applyBorder="1" applyAlignment="1" applyProtection="1">
      <alignment horizontal="left" vertical="top" wrapText="1"/>
      <protection locked="0"/>
    </xf>
    <xf numFmtId="0" fontId="4" fillId="0" borderId="0" xfId="56" applyFont="1" applyBorder="1" applyAlignment="1" applyProtection="1">
      <alignment horizontal="left" vertical="top" wrapText="1"/>
      <protection locked="0"/>
    </xf>
    <xf numFmtId="0" fontId="4" fillId="0" borderId="45" xfId="56" applyFont="1" applyBorder="1" applyAlignment="1" applyProtection="1">
      <alignment horizontal="left" vertical="top" wrapText="1"/>
      <protection locked="0"/>
    </xf>
    <xf numFmtId="0" fontId="4" fillId="0" borderId="43" xfId="56" applyFont="1" applyBorder="1" applyAlignment="1" applyProtection="1">
      <alignment horizontal="left" vertical="top" wrapText="1"/>
      <protection locked="0"/>
    </xf>
    <xf numFmtId="0" fontId="4" fillId="0" borderId="44" xfId="56" applyFont="1" applyBorder="1" applyAlignment="1" applyProtection="1">
      <alignment horizontal="left" vertical="top" wrapText="1"/>
      <protection locked="0"/>
    </xf>
    <xf numFmtId="0" fontId="4" fillId="0" borderId="85" xfId="56" applyFont="1" applyBorder="1" applyAlignment="1" applyProtection="1">
      <alignment horizontal="left" vertical="top" wrapText="1"/>
      <protection locked="0"/>
    </xf>
    <xf numFmtId="167" fontId="4" fillId="0" borderId="37" xfId="50" applyNumberFormat="1" applyFont="1" applyBorder="1" applyAlignment="1" applyProtection="1">
      <alignment horizontal="center" vertical="top" wrapText="1"/>
      <protection locked="0"/>
    </xf>
    <xf numFmtId="167" fontId="4" fillId="0" borderId="38" xfId="50" applyNumberFormat="1" applyFont="1" applyBorder="1" applyAlignment="1" applyProtection="1">
      <alignment horizontal="center" vertical="top" wrapText="1"/>
      <protection locked="0"/>
    </xf>
    <xf numFmtId="167" fontId="4" fillId="0" borderId="73" xfId="50" applyNumberFormat="1" applyFont="1" applyBorder="1" applyAlignment="1" applyProtection="1">
      <alignment horizontal="center" vertical="top" wrapText="1"/>
      <protection locked="0"/>
    </xf>
    <xf numFmtId="167" fontId="4" fillId="0" borderId="29" xfId="50" applyNumberFormat="1" applyFont="1" applyBorder="1" applyAlignment="1" applyProtection="1">
      <alignment horizontal="center" vertical="top" wrapText="1"/>
      <protection locked="0"/>
    </xf>
    <xf numFmtId="167" fontId="4" fillId="0" borderId="0" xfId="50" applyNumberFormat="1" applyFont="1" applyBorder="1" applyAlignment="1" applyProtection="1">
      <alignment horizontal="center" vertical="top" wrapText="1"/>
      <protection locked="0"/>
    </xf>
    <xf numFmtId="167" fontId="4" fillId="0" borderId="45" xfId="50" applyNumberFormat="1" applyFont="1" applyBorder="1" applyAlignment="1" applyProtection="1">
      <alignment horizontal="center" vertical="top" wrapText="1"/>
      <protection locked="0"/>
    </xf>
    <xf numFmtId="167" fontId="4" fillId="0" borderId="43" xfId="50" applyNumberFormat="1" applyFont="1" applyBorder="1" applyAlignment="1" applyProtection="1">
      <alignment horizontal="center" vertical="top" wrapText="1"/>
      <protection locked="0"/>
    </xf>
    <xf numFmtId="167" fontId="4" fillId="0" borderId="44" xfId="50" applyNumberFormat="1" applyFont="1" applyBorder="1" applyAlignment="1" applyProtection="1">
      <alignment horizontal="center" vertical="top" wrapText="1"/>
      <protection locked="0"/>
    </xf>
    <xf numFmtId="167" fontId="4" fillId="0" borderId="85" xfId="50" applyNumberFormat="1" applyFont="1" applyBorder="1" applyAlignment="1" applyProtection="1">
      <alignment horizontal="center" vertical="top" wrapText="1"/>
      <protection locked="0"/>
    </xf>
    <xf numFmtId="0" fontId="4" fillId="0" borderId="37" xfId="56" applyFont="1" applyBorder="1" applyAlignment="1" applyProtection="1">
      <alignment horizontal="center" vertical="top" wrapText="1"/>
      <protection locked="0"/>
    </xf>
    <xf numFmtId="0" fontId="4" fillId="0" borderId="38" xfId="56" applyFont="1" applyBorder="1" applyAlignment="1" applyProtection="1">
      <alignment horizontal="center" vertical="top" wrapText="1"/>
      <protection locked="0"/>
    </xf>
    <xf numFmtId="0" fontId="4" fillId="0" borderId="73" xfId="56" applyFont="1" applyBorder="1" applyAlignment="1" applyProtection="1">
      <alignment horizontal="center" vertical="top" wrapText="1"/>
      <protection locked="0"/>
    </xf>
    <xf numFmtId="0" fontId="4" fillId="0" borderId="29" xfId="56" applyFont="1" applyBorder="1" applyAlignment="1" applyProtection="1">
      <alignment horizontal="center" vertical="top" wrapText="1"/>
      <protection locked="0"/>
    </xf>
    <xf numFmtId="0" fontId="4" fillId="0" borderId="0" xfId="56" applyFont="1" applyBorder="1" applyAlignment="1" applyProtection="1">
      <alignment horizontal="center" vertical="top" wrapText="1"/>
      <protection locked="0"/>
    </xf>
    <xf numFmtId="0" fontId="4" fillId="0" borderId="45" xfId="56" applyFont="1" applyBorder="1" applyAlignment="1" applyProtection="1">
      <alignment horizontal="center" vertical="top" wrapText="1"/>
      <protection locked="0"/>
    </xf>
    <xf numFmtId="0" fontId="4" fillId="0" borderId="43" xfId="56" applyFont="1" applyBorder="1" applyAlignment="1" applyProtection="1">
      <alignment horizontal="center" vertical="top" wrapText="1"/>
      <protection locked="0"/>
    </xf>
    <xf numFmtId="0" fontId="4" fillId="0" borderId="44" xfId="56" applyFont="1" applyBorder="1" applyAlignment="1" applyProtection="1">
      <alignment horizontal="center" vertical="top" wrapText="1"/>
      <protection locked="0"/>
    </xf>
    <xf numFmtId="0" fontId="4" fillId="0" borderId="85" xfId="56" applyFont="1" applyBorder="1" applyAlignment="1" applyProtection="1">
      <alignment horizontal="center" vertical="top" wrapText="1"/>
      <protection locked="0"/>
    </xf>
    <xf numFmtId="0" fontId="4" fillId="0" borderId="51" xfId="56" applyFont="1" applyBorder="1" applyAlignment="1" applyProtection="1">
      <alignment horizontal="center" vertical="top" wrapText="1"/>
      <protection locked="0"/>
    </xf>
    <xf numFmtId="0" fontId="4" fillId="0" borderId="56" xfId="56" applyFont="1" applyBorder="1" applyAlignment="1" applyProtection="1">
      <alignment horizontal="center" vertical="top" wrapText="1"/>
      <protection locked="0"/>
    </xf>
    <xf numFmtId="0" fontId="4" fillId="0" borderId="84" xfId="56" applyFont="1" applyBorder="1" applyAlignment="1" applyProtection="1">
      <alignment horizontal="center" vertical="top" wrapText="1"/>
      <protection locked="0"/>
    </xf>
    <xf numFmtId="166" fontId="7" fillId="41" borderId="37" xfId="52" applyNumberFormat="1" applyFont="1" applyFill="1" applyBorder="1" applyAlignment="1" applyProtection="1">
      <alignment horizontal="center" vertical="center" wrapText="1"/>
      <protection/>
    </xf>
    <xf numFmtId="166" fontId="7" fillId="41" borderId="38" xfId="52" applyNumberFormat="1" applyFont="1" applyFill="1" applyBorder="1" applyAlignment="1" applyProtection="1">
      <alignment horizontal="center" vertical="center" wrapText="1"/>
      <protection/>
    </xf>
    <xf numFmtId="166" fontId="7" fillId="41" borderId="73" xfId="52" applyNumberFormat="1" applyFont="1" applyFill="1" applyBorder="1" applyAlignment="1" applyProtection="1">
      <alignment horizontal="center" vertical="center" wrapText="1"/>
      <protection/>
    </xf>
    <xf numFmtId="166" fontId="7" fillId="41" borderId="43" xfId="52" applyNumberFormat="1" applyFont="1" applyFill="1" applyBorder="1" applyAlignment="1" applyProtection="1">
      <alignment horizontal="center" vertical="center" wrapText="1"/>
      <protection/>
    </xf>
    <xf numFmtId="166" fontId="7" fillId="41" borderId="44" xfId="52" applyNumberFormat="1" applyFont="1" applyFill="1" applyBorder="1" applyAlignment="1" applyProtection="1">
      <alignment horizontal="center" vertical="center" wrapText="1"/>
      <protection/>
    </xf>
    <xf numFmtId="166" fontId="7" fillId="41" borderId="85" xfId="52" applyNumberFormat="1" applyFont="1" applyFill="1" applyBorder="1" applyAlignment="1" applyProtection="1">
      <alignment horizontal="center" vertical="center" wrapText="1"/>
      <protection/>
    </xf>
    <xf numFmtId="0" fontId="6" fillId="52" borderId="68" xfId="56" applyFont="1" applyFill="1" applyBorder="1" applyAlignment="1" applyProtection="1">
      <alignment horizontal="center" vertical="center" wrapText="1"/>
      <protection/>
    </xf>
    <xf numFmtId="0" fontId="6" fillId="52" borderId="62" xfId="56" applyFont="1" applyFill="1" applyBorder="1" applyAlignment="1" applyProtection="1">
      <alignment horizontal="center" vertical="center" wrapText="1"/>
      <protection/>
    </xf>
    <xf numFmtId="0" fontId="6" fillId="52" borderId="100" xfId="56" applyFont="1" applyFill="1" applyBorder="1" applyAlignment="1" applyProtection="1">
      <alignment horizontal="center" vertical="center" wrapText="1"/>
      <protection/>
    </xf>
    <xf numFmtId="0" fontId="0" fillId="0" borderId="67" xfId="0" applyBorder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Lien hypertexte 2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border>
        <left style="thin"/>
        <right style="thin"/>
        <top style="thin"/>
        <bottom style="thin"/>
      </border>
    </dxf>
    <dxf>
      <font>
        <color rgb="FF00B050"/>
      </font>
      <border/>
    </dxf>
    <dxf>
      <font>
        <color auto="1"/>
      </font>
      <border/>
    </dxf>
    <dxf>
      <font>
        <color rgb="FF00B0F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theme="0" tint="-0.04997999966144562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20</xdr:row>
      <xdr:rowOff>9525</xdr:rowOff>
    </xdr:from>
    <xdr:to>
      <xdr:col>6</xdr:col>
      <xdr:colOff>419100</xdr:colOff>
      <xdr:row>20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4476750" y="62388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419100</xdr:colOff>
      <xdr:row>30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4476750" y="8220075"/>
          <a:ext cx="95250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51</xdr:row>
      <xdr:rowOff>19050</xdr:rowOff>
    </xdr:from>
    <xdr:to>
      <xdr:col>6</xdr:col>
      <xdr:colOff>428625</xdr:colOff>
      <xdr:row>51</xdr:row>
      <xdr:rowOff>152400</xdr:rowOff>
    </xdr:to>
    <xdr:sp>
      <xdr:nvSpPr>
        <xdr:cNvPr id="3" name="Flèche vers le bas 4"/>
        <xdr:cNvSpPr>
          <a:spLocks/>
        </xdr:cNvSpPr>
      </xdr:nvSpPr>
      <xdr:spPr>
        <a:xfrm>
          <a:off x="4486275" y="12372975"/>
          <a:ext cx="95250" cy="1333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62</xdr:row>
      <xdr:rowOff>19050</xdr:rowOff>
    </xdr:from>
    <xdr:to>
      <xdr:col>6</xdr:col>
      <xdr:colOff>428625</xdr:colOff>
      <xdr:row>63</xdr:row>
      <xdr:rowOff>0</xdr:rowOff>
    </xdr:to>
    <xdr:sp>
      <xdr:nvSpPr>
        <xdr:cNvPr id="4" name="Flèche vers le bas 5"/>
        <xdr:cNvSpPr>
          <a:spLocks/>
        </xdr:cNvSpPr>
      </xdr:nvSpPr>
      <xdr:spPr>
        <a:xfrm>
          <a:off x="4486275" y="1453515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72</xdr:row>
      <xdr:rowOff>19050</xdr:rowOff>
    </xdr:from>
    <xdr:to>
      <xdr:col>6</xdr:col>
      <xdr:colOff>428625</xdr:colOff>
      <xdr:row>73</xdr:row>
      <xdr:rowOff>0</xdr:rowOff>
    </xdr:to>
    <xdr:sp>
      <xdr:nvSpPr>
        <xdr:cNvPr id="5" name="Flèche vers le bas 6"/>
        <xdr:cNvSpPr>
          <a:spLocks/>
        </xdr:cNvSpPr>
      </xdr:nvSpPr>
      <xdr:spPr>
        <a:xfrm>
          <a:off x="4486275" y="16383000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80</xdr:row>
      <xdr:rowOff>19050</xdr:rowOff>
    </xdr:from>
    <xdr:to>
      <xdr:col>6</xdr:col>
      <xdr:colOff>428625</xdr:colOff>
      <xdr:row>80</xdr:row>
      <xdr:rowOff>190500</xdr:rowOff>
    </xdr:to>
    <xdr:sp>
      <xdr:nvSpPr>
        <xdr:cNvPr id="6" name="Flèche vers le bas 7"/>
        <xdr:cNvSpPr>
          <a:spLocks/>
        </xdr:cNvSpPr>
      </xdr:nvSpPr>
      <xdr:spPr>
        <a:xfrm>
          <a:off x="4486275" y="18011775"/>
          <a:ext cx="95250" cy="171450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314325</xdr:colOff>
      <xdr:row>88</xdr:row>
      <xdr:rowOff>9525</xdr:rowOff>
    </xdr:from>
    <xdr:to>
      <xdr:col>6</xdr:col>
      <xdr:colOff>400050</xdr:colOff>
      <xdr:row>88</xdr:row>
      <xdr:rowOff>171450</xdr:rowOff>
    </xdr:to>
    <xdr:sp>
      <xdr:nvSpPr>
        <xdr:cNvPr id="7" name="Flèche vers le bas 8"/>
        <xdr:cNvSpPr>
          <a:spLocks/>
        </xdr:cNvSpPr>
      </xdr:nvSpPr>
      <xdr:spPr>
        <a:xfrm>
          <a:off x="4467225" y="19812000"/>
          <a:ext cx="85725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41</xdr:row>
      <xdr:rowOff>9525</xdr:rowOff>
    </xdr:from>
    <xdr:to>
      <xdr:col>6</xdr:col>
      <xdr:colOff>419100</xdr:colOff>
      <xdr:row>41</xdr:row>
      <xdr:rowOff>171450</xdr:rowOff>
    </xdr:to>
    <xdr:sp>
      <xdr:nvSpPr>
        <xdr:cNvPr id="8" name="Flèche vers le bas 11"/>
        <xdr:cNvSpPr>
          <a:spLocks/>
        </xdr:cNvSpPr>
      </xdr:nvSpPr>
      <xdr:spPr>
        <a:xfrm>
          <a:off x="4476750" y="10382250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52</xdr:row>
      <xdr:rowOff>9525</xdr:rowOff>
    </xdr:from>
    <xdr:to>
      <xdr:col>6</xdr:col>
      <xdr:colOff>419100</xdr:colOff>
      <xdr:row>52</xdr:row>
      <xdr:rowOff>171450</xdr:rowOff>
    </xdr:to>
    <xdr:sp>
      <xdr:nvSpPr>
        <xdr:cNvPr id="9" name="Flèche vers le bas 12"/>
        <xdr:cNvSpPr>
          <a:spLocks/>
        </xdr:cNvSpPr>
      </xdr:nvSpPr>
      <xdr:spPr>
        <a:xfrm>
          <a:off x="4476750" y="1254442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20</xdr:row>
      <xdr:rowOff>9525</xdr:rowOff>
    </xdr:from>
    <xdr:to>
      <xdr:col>6</xdr:col>
      <xdr:colOff>419100</xdr:colOff>
      <xdr:row>20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5695950" y="62388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419100</xdr:colOff>
      <xdr:row>30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5695950" y="8086725"/>
          <a:ext cx="95250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40</xdr:row>
      <xdr:rowOff>19050</xdr:rowOff>
    </xdr:from>
    <xdr:to>
      <xdr:col>6</xdr:col>
      <xdr:colOff>428625</xdr:colOff>
      <xdr:row>40</xdr:row>
      <xdr:rowOff>152400</xdr:rowOff>
    </xdr:to>
    <xdr:sp>
      <xdr:nvSpPr>
        <xdr:cNvPr id="3" name="Flèche vers le bas 3"/>
        <xdr:cNvSpPr>
          <a:spLocks/>
        </xdr:cNvSpPr>
      </xdr:nvSpPr>
      <xdr:spPr>
        <a:xfrm>
          <a:off x="5705475" y="10086975"/>
          <a:ext cx="95250" cy="133350"/>
        </a:xfrm>
        <a:prstGeom prst="downArrow">
          <a:avLst>
            <a:gd name="adj" fmla="val 15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50</xdr:row>
      <xdr:rowOff>19050</xdr:rowOff>
    </xdr:from>
    <xdr:to>
      <xdr:col>6</xdr:col>
      <xdr:colOff>428625</xdr:colOff>
      <xdr:row>50</xdr:row>
      <xdr:rowOff>152400</xdr:rowOff>
    </xdr:to>
    <xdr:sp>
      <xdr:nvSpPr>
        <xdr:cNvPr id="4" name="Flèche vers le bas 4"/>
        <xdr:cNvSpPr>
          <a:spLocks/>
        </xdr:cNvSpPr>
      </xdr:nvSpPr>
      <xdr:spPr>
        <a:xfrm>
          <a:off x="5705475" y="12353925"/>
          <a:ext cx="95250" cy="1333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60</xdr:row>
      <xdr:rowOff>19050</xdr:rowOff>
    </xdr:from>
    <xdr:to>
      <xdr:col>6</xdr:col>
      <xdr:colOff>428625</xdr:colOff>
      <xdr:row>61</xdr:row>
      <xdr:rowOff>0</xdr:rowOff>
    </xdr:to>
    <xdr:sp>
      <xdr:nvSpPr>
        <xdr:cNvPr id="5" name="Flèche vers le bas 5"/>
        <xdr:cNvSpPr>
          <a:spLocks/>
        </xdr:cNvSpPr>
      </xdr:nvSpPr>
      <xdr:spPr>
        <a:xfrm>
          <a:off x="5705475" y="1438275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70</xdr:row>
      <xdr:rowOff>19050</xdr:rowOff>
    </xdr:from>
    <xdr:to>
      <xdr:col>6</xdr:col>
      <xdr:colOff>428625</xdr:colOff>
      <xdr:row>71</xdr:row>
      <xdr:rowOff>0</xdr:rowOff>
    </xdr:to>
    <xdr:sp>
      <xdr:nvSpPr>
        <xdr:cNvPr id="6" name="Flèche vers le bas 6"/>
        <xdr:cNvSpPr>
          <a:spLocks/>
        </xdr:cNvSpPr>
      </xdr:nvSpPr>
      <xdr:spPr>
        <a:xfrm>
          <a:off x="5705475" y="16230600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78</xdr:row>
      <xdr:rowOff>19050</xdr:rowOff>
    </xdr:from>
    <xdr:to>
      <xdr:col>6</xdr:col>
      <xdr:colOff>428625</xdr:colOff>
      <xdr:row>78</xdr:row>
      <xdr:rowOff>190500</xdr:rowOff>
    </xdr:to>
    <xdr:sp>
      <xdr:nvSpPr>
        <xdr:cNvPr id="7" name="Flèche vers le bas 7"/>
        <xdr:cNvSpPr>
          <a:spLocks/>
        </xdr:cNvSpPr>
      </xdr:nvSpPr>
      <xdr:spPr>
        <a:xfrm>
          <a:off x="5705475" y="17726025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314325</xdr:colOff>
      <xdr:row>86</xdr:row>
      <xdr:rowOff>9525</xdr:rowOff>
    </xdr:from>
    <xdr:to>
      <xdr:col>6</xdr:col>
      <xdr:colOff>400050</xdr:colOff>
      <xdr:row>86</xdr:row>
      <xdr:rowOff>171450</xdr:rowOff>
    </xdr:to>
    <xdr:sp>
      <xdr:nvSpPr>
        <xdr:cNvPr id="8" name="Flèche vers le bas 8"/>
        <xdr:cNvSpPr>
          <a:spLocks/>
        </xdr:cNvSpPr>
      </xdr:nvSpPr>
      <xdr:spPr>
        <a:xfrm>
          <a:off x="5686425" y="19335750"/>
          <a:ext cx="85725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20</xdr:row>
      <xdr:rowOff>9525</xdr:rowOff>
    </xdr:from>
    <xdr:to>
      <xdr:col>6</xdr:col>
      <xdr:colOff>419100</xdr:colOff>
      <xdr:row>20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4257675" y="62388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419100</xdr:colOff>
      <xdr:row>30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4257675" y="8220075"/>
          <a:ext cx="95250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40</xdr:row>
      <xdr:rowOff>19050</xdr:rowOff>
    </xdr:from>
    <xdr:to>
      <xdr:col>6</xdr:col>
      <xdr:colOff>428625</xdr:colOff>
      <xdr:row>40</xdr:row>
      <xdr:rowOff>152400</xdr:rowOff>
    </xdr:to>
    <xdr:sp>
      <xdr:nvSpPr>
        <xdr:cNvPr id="3" name="Flèche vers le bas 3"/>
        <xdr:cNvSpPr>
          <a:spLocks/>
        </xdr:cNvSpPr>
      </xdr:nvSpPr>
      <xdr:spPr>
        <a:xfrm>
          <a:off x="4267200" y="10353675"/>
          <a:ext cx="95250" cy="133350"/>
        </a:xfrm>
        <a:prstGeom prst="downArrow">
          <a:avLst>
            <a:gd name="adj" fmla="val 15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50</xdr:row>
      <xdr:rowOff>19050</xdr:rowOff>
    </xdr:from>
    <xdr:to>
      <xdr:col>6</xdr:col>
      <xdr:colOff>428625</xdr:colOff>
      <xdr:row>50</xdr:row>
      <xdr:rowOff>152400</xdr:rowOff>
    </xdr:to>
    <xdr:sp>
      <xdr:nvSpPr>
        <xdr:cNvPr id="4" name="Flèche vers le bas 4"/>
        <xdr:cNvSpPr>
          <a:spLocks/>
        </xdr:cNvSpPr>
      </xdr:nvSpPr>
      <xdr:spPr>
        <a:xfrm>
          <a:off x="4267200" y="12620625"/>
          <a:ext cx="95250" cy="1333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60</xdr:row>
      <xdr:rowOff>19050</xdr:rowOff>
    </xdr:from>
    <xdr:to>
      <xdr:col>6</xdr:col>
      <xdr:colOff>428625</xdr:colOff>
      <xdr:row>61</xdr:row>
      <xdr:rowOff>0</xdr:rowOff>
    </xdr:to>
    <xdr:sp>
      <xdr:nvSpPr>
        <xdr:cNvPr id="5" name="Flèche vers le bas 5"/>
        <xdr:cNvSpPr>
          <a:spLocks/>
        </xdr:cNvSpPr>
      </xdr:nvSpPr>
      <xdr:spPr>
        <a:xfrm>
          <a:off x="4267200" y="1474470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70</xdr:row>
      <xdr:rowOff>19050</xdr:rowOff>
    </xdr:from>
    <xdr:to>
      <xdr:col>6</xdr:col>
      <xdr:colOff>428625</xdr:colOff>
      <xdr:row>71</xdr:row>
      <xdr:rowOff>0</xdr:rowOff>
    </xdr:to>
    <xdr:sp>
      <xdr:nvSpPr>
        <xdr:cNvPr id="6" name="Flèche vers le bas 6"/>
        <xdr:cNvSpPr>
          <a:spLocks/>
        </xdr:cNvSpPr>
      </xdr:nvSpPr>
      <xdr:spPr>
        <a:xfrm>
          <a:off x="4267200" y="16592550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78</xdr:row>
      <xdr:rowOff>19050</xdr:rowOff>
    </xdr:from>
    <xdr:to>
      <xdr:col>6</xdr:col>
      <xdr:colOff>428625</xdr:colOff>
      <xdr:row>78</xdr:row>
      <xdr:rowOff>190500</xdr:rowOff>
    </xdr:to>
    <xdr:sp>
      <xdr:nvSpPr>
        <xdr:cNvPr id="7" name="Flèche vers le bas 7"/>
        <xdr:cNvSpPr>
          <a:spLocks/>
        </xdr:cNvSpPr>
      </xdr:nvSpPr>
      <xdr:spPr>
        <a:xfrm>
          <a:off x="4267200" y="18221325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314325</xdr:colOff>
      <xdr:row>86</xdr:row>
      <xdr:rowOff>9525</xdr:rowOff>
    </xdr:from>
    <xdr:to>
      <xdr:col>6</xdr:col>
      <xdr:colOff>400050</xdr:colOff>
      <xdr:row>86</xdr:row>
      <xdr:rowOff>171450</xdr:rowOff>
    </xdr:to>
    <xdr:sp>
      <xdr:nvSpPr>
        <xdr:cNvPr id="8" name="Flèche vers le bas 8"/>
        <xdr:cNvSpPr>
          <a:spLocks/>
        </xdr:cNvSpPr>
      </xdr:nvSpPr>
      <xdr:spPr>
        <a:xfrm>
          <a:off x="4248150" y="20021550"/>
          <a:ext cx="85725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20</xdr:row>
      <xdr:rowOff>9525</xdr:rowOff>
    </xdr:from>
    <xdr:to>
      <xdr:col>6</xdr:col>
      <xdr:colOff>419100</xdr:colOff>
      <xdr:row>20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4257675" y="62388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419100</xdr:colOff>
      <xdr:row>30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4257675" y="8220075"/>
          <a:ext cx="95250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40</xdr:row>
      <xdr:rowOff>19050</xdr:rowOff>
    </xdr:from>
    <xdr:to>
      <xdr:col>6</xdr:col>
      <xdr:colOff>428625</xdr:colOff>
      <xdr:row>40</xdr:row>
      <xdr:rowOff>152400</xdr:rowOff>
    </xdr:to>
    <xdr:sp>
      <xdr:nvSpPr>
        <xdr:cNvPr id="3" name="Flèche vers le bas 3"/>
        <xdr:cNvSpPr>
          <a:spLocks/>
        </xdr:cNvSpPr>
      </xdr:nvSpPr>
      <xdr:spPr>
        <a:xfrm>
          <a:off x="4267200" y="10353675"/>
          <a:ext cx="95250" cy="133350"/>
        </a:xfrm>
        <a:prstGeom prst="downArrow">
          <a:avLst>
            <a:gd name="adj" fmla="val 15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50</xdr:row>
      <xdr:rowOff>19050</xdr:rowOff>
    </xdr:from>
    <xdr:to>
      <xdr:col>6</xdr:col>
      <xdr:colOff>428625</xdr:colOff>
      <xdr:row>50</xdr:row>
      <xdr:rowOff>152400</xdr:rowOff>
    </xdr:to>
    <xdr:sp>
      <xdr:nvSpPr>
        <xdr:cNvPr id="4" name="Flèche vers le bas 4"/>
        <xdr:cNvSpPr>
          <a:spLocks/>
        </xdr:cNvSpPr>
      </xdr:nvSpPr>
      <xdr:spPr>
        <a:xfrm>
          <a:off x="4267200" y="12620625"/>
          <a:ext cx="95250" cy="1333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60</xdr:row>
      <xdr:rowOff>19050</xdr:rowOff>
    </xdr:from>
    <xdr:to>
      <xdr:col>6</xdr:col>
      <xdr:colOff>428625</xdr:colOff>
      <xdr:row>61</xdr:row>
      <xdr:rowOff>0</xdr:rowOff>
    </xdr:to>
    <xdr:sp>
      <xdr:nvSpPr>
        <xdr:cNvPr id="5" name="Flèche vers le bas 5"/>
        <xdr:cNvSpPr>
          <a:spLocks/>
        </xdr:cNvSpPr>
      </xdr:nvSpPr>
      <xdr:spPr>
        <a:xfrm>
          <a:off x="4267200" y="1474470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70</xdr:row>
      <xdr:rowOff>19050</xdr:rowOff>
    </xdr:from>
    <xdr:to>
      <xdr:col>6</xdr:col>
      <xdr:colOff>428625</xdr:colOff>
      <xdr:row>71</xdr:row>
      <xdr:rowOff>0</xdr:rowOff>
    </xdr:to>
    <xdr:sp>
      <xdr:nvSpPr>
        <xdr:cNvPr id="6" name="Flèche vers le bas 6"/>
        <xdr:cNvSpPr>
          <a:spLocks/>
        </xdr:cNvSpPr>
      </xdr:nvSpPr>
      <xdr:spPr>
        <a:xfrm>
          <a:off x="4267200" y="16592550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78</xdr:row>
      <xdr:rowOff>19050</xdr:rowOff>
    </xdr:from>
    <xdr:to>
      <xdr:col>6</xdr:col>
      <xdr:colOff>428625</xdr:colOff>
      <xdr:row>78</xdr:row>
      <xdr:rowOff>190500</xdr:rowOff>
    </xdr:to>
    <xdr:sp>
      <xdr:nvSpPr>
        <xdr:cNvPr id="7" name="Flèche vers le bas 7"/>
        <xdr:cNvSpPr>
          <a:spLocks/>
        </xdr:cNvSpPr>
      </xdr:nvSpPr>
      <xdr:spPr>
        <a:xfrm>
          <a:off x="4267200" y="18221325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314325</xdr:colOff>
      <xdr:row>86</xdr:row>
      <xdr:rowOff>9525</xdr:rowOff>
    </xdr:from>
    <xdr:to>
      <xdr:col>6</xdr:col>
      <xdr:colOff>400050</xdr:colOff>
      <xdr:row>86</xdr:row>
      <xdr:rowOff>171450</xdr:rowOff>
    </xdr:to>
    <xdr:sp>
      <xdr:nvSpPr>
        <xdr:cNvPr id="8" name="Flèche vers le bas 8"/>
        <xdr:cNvSpPr>
          <a:spLocks/>
        </xdr:cNvSpPr>
      </xdr:nvSpPr>
      <xdr:spPr>
        <a:xfrm>
          <a:off x="4248150" y="20021550"/>
          <a:ext cx="85725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20</xdr:row>
      <xdr:rowOff>9525</xdr:rowOff>
    </xdr:from>
    <xdr:to>
      <xdr:col>6</xdr:col>
      <xdr:colOff>419100</xdr:colOff>
      <xdr:row>20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4476750" y="62388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419100</xdr:colOff>
      <xdr:row>30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4476750" y="8220075"/>
          <a:ext cx="95250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40</xdr:row>
      <xdr:rowOff>19050</xdr:rowOff>
    </xdr:from>
    <xdr:to>
      <xdr:col>6</xdr:col>
      <xdr:colOff>428625</xdr:colOff>
      <xdr:row>40</xdr:row>
      <xdr:rowOff>152400</xdr:rowOff>
    </xdr:to>
    <xdr:sp>
      <xdr:nvSpPr>
        <xdr:cNvPr id="3" name="Flèche vers le bas 3"/>
        <xdr:cNvSpPr>
          <a:spLocks/>
        </xdr:cNvSpPr>
      </xdr:nvSpPr>
      <xdr:spPr>
        <a:xfrm>
          <a:off x="4486275" y="10353675"/>
          <a:ext cx="95250" cy="133350"/>
        </a:xfrm>
        <a:prstGeom prst="downArrow">
          <a:avLst>
            <a:gd name="adj" fmla="val 15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50</xdr:row>
      <xdr:rowOff>19050</xdr:rowOff>
    </xdr:from>
    <xdr:to>
      <xdr:col>6</xdr:col>
      <xdr:colOff>428625</xdr:colOff>
      <xdr:row>50</xdr:row>
      <xdr:rowOff>152400</xdr:rowOff>
    </xdr:to>
    <xdr:sp>
      <xdr:nvSpPr>
        <xdr:cNvPr id="4" name="Flèche vers le bas 4"/>
        <xdr:cNvSpPr>
          <a:spLocks/>
        </xdr:cNvSpPr>
      </xdr:nvSpPr>
      <xdr:spPr>
        <a:xfrm>
          <a:off x="4486275" y="12620625"/>
          <a:ext cx="95250" cy="1333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60</xdr:row>
      <xdr:rowOff>19050</xdr:rowOff>
    </xdr:from>
    <xdr:to>
      <xdr:col>6</xdr:col>
      <xdr:colOff>428625</xdr:colOff>
      <xdr:row>61</xdr:row>
      <xdr:rowOff>0</xdr:rowOff>
    </xdr:to>
    <xdr:sp>
      <xdr:nvSpPr>
        <xdr:cNvPr id="5" name="Flèche vers le bas 5"/>
        <xdr:cNvSpPr>
          <a:spLocks/>
        </xdr:cNvSpPr>
      </xdr:nvSpPr>
      <xdr:spPr>
        <a:xfrm>
          <a:off x="4486275" y="1474470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70</xdr:row>
      <xdr:rowOff>19050</xdr:rowOff>
    </xdr:from>
    <xdr:to>
      <xdr:col>6</xdr:col>
      <xdr:colOff>428625</xdr:colOff>
      <xdr:row>71</xdr:row>
      <xdr:rowOff>0</xdr:rowOff>
    </xdr:to>
    <xdr:sp>
      <xdr:nvSpPr>
        <xdr:cNvPr id="6" name="Flèche vers le bas 6"/>
        <xdr:cNvSpPr>
          <a:spLocks/>
        </xdr:cNvSpPr>
      </xdr:nvSpPr>
      <xdr:spPr>
        <a:xfrm>
          <a:off x="4486275" y="16592550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78</xdr:row>
      <xdr:rowOff>19050</xdr:rowOff>
    </xdr:from>
    <xdr:to>
      <xdr:col>6</xdr:col>
      <xdr:colOff>428625</xdr:colOff>
      <xdr:row>78</xdr:row>
      <xdr:rowOff>190500</xdr:rowOff>
    </xdr:to>
    <xdr:sp>
      <xdr:nvSpPr>
        <xdr:cNvPr id="7" name="Flèche vers le bas 7"/>
        <xdr:cNvSpPr>
          <a:spLocks/>
        </xdr:cNvSpPr>
      </xdr:nvSpPr>
      <xdr:spPr>
        <a:xfrm>
          <a:off x="4486275" y="18221325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314325</xdr:colOff>
      <xdr:row>86</xdr:row>
      <xdr:rowOff>9525</xdr:rowOff>
    </xdr:from>
    <xdr:to>
      <xdr:col>6</xdr:col>
      <xdr:colOff>400050</xdr:colOff>
      <xdr:row>86</xdr:row>
      <xdr:rowOff>171450</xdr:rowOff>
    </xdr:to>
    <xdr:sp>
      <xdr:nvSpPr>
        <xdr:cNvPr id="8" name="Flèche vers le bas 8"/>
        <xdr:cNvSpPr>
          <a:spLocks/>
        </xdr:cNvSpPr>
      </xdr:nvSpPr>
      <xdr:spPr>
        <a:xfrm>
          <a:off x="4467225" y="20021550"/>
          <a:ext cx="85725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ENTREPRISES%20et%20MARCHES\FRANCEAGRIMER\PROJETS\INVOCM\Supervision\analyse%20de%20risque\72%20Aquitaine\2010_72_00209\INVOCM_2010_72_00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ENTREPRISES%20et%20MARCHES\ENTREPRISES\_COMMUN\AIDES\COMMUNAUTAIRE\INVEST%20VIN%202013-2018\Formulaire\investissement%202013%20formulaire%20parti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ossier"/>
      <sheetName val="GBF"/>
      <sheetName val="Investissements"/>
      <sheetName val="Liquidation"/>
      <sheetName val="liquidation fin"/>
      <sheetName val="FEADER"/>
      <sheetName val="prev depenses"/>
      <sheetName val="Analyse financière"/>
      <sheetName val="Fiche de complétude"/>
      <sheetName val="Accusé Reception"/>
      <sheetName val="Courrier PM"/>
      <sheetName val="instruction"/>
      <sheetName val="Note de synthèse"/>
      <sheetName val="Lettre refus"/>
      <sheetName val="notif avant modif reglt479"/>
      <sheetName val="notif apres modif"/>
      <sheetName val="Relance début travaux"/>
      <sheetName val="Versement d'aide"/>
      <sheetName val="Parametres"/>
    </sheetNames>
    <sheetDataSet>
      <sheetData sheetId="1">
        <row r="3">
          <cell r="E3" t="str">
            <v>INVOCM_2010_72_00209</v>
          </cell>
        </row>
        <row r="4">
          <cell r="J4">
            <v>2010</v>
          </cell>
          <cell r="M4">
            <v>209</v>
          </cell>
        </row>
        <row r="9">
          <cell r="L9" t="str">
            <v>Société ( SA, SAS, SCI, SARL, …)</v>
          </cell>
        </row>
        <row r="11">
          <cell r="E11" t="str">
            <v>STE VITICOLE DE France SAS</v>
          </cell>
        </row>
        <row r="14">
          <cell r="E14" t="str">
            <v>Château du GRAVA</v>
          </cell>
        </row>
        <row r="17">
          <cell r="E17">
            <v>33550</v>
          </cell>
          <cell r="G17" t="str">
            <v>HAUX</v>
          </cell>
        </row>
        <row r="19">
          <cell r="E19" t="str">
            <v>EXTENS° CUVIER-CONSTRUCT° ENTREPOT DE STOCKAGE</v>
          </cell>
        </row>
        <row r="25">
          <cell r="C25">
            <v>40267</v>
          </cell>
          <cell r="E25">
            <v>40267</v>
          </cell>
          <cell r="F25">
            <v>40276</v>
          </cell>
          <cell r="G25">
            <v>2626129.61</v>
          </cell>
          <cell r="I25">
            <v>40553</v>
          </cell>
          <cell r="M25">
            <v>787838.8841320755</v>
          </cell>
        </row>
        <row r="28">
          <cell r="F28" t="str">
            <v/>
          </cell>
          <cell r="K28" t="str">
            <v/>
          </cell>
        </row>
        <row r="31">
          <cell r="G31" t="b">
            <v>0</v>
          </cell>
          <cell r="N31">
            <v>30.000000000000004</v>
          </cell>
        </row>
      </sheetData>
      <sheetData sheetId="4">
        <row r="31">
          <cell r="E31">
            <v>2896933</v>
          </cell>
          <cell r="L31">
            <v>2626129.6137735844</v>
          </cell>
          <cell r="N31">
            <v>30.000000000000004</v>
          </cell>
          <cell r="O31">
            <v>787838.8841320755</v>
          </cell>
          <cell r="S31">
            <v>2626129.6137735844</v>
          </cell>
          <cell r="T31">
            <v>787838.8841320755</v>
          </cell>
          <cell r="Y31">
            <v>0</v>
          </cell>
          <cell r="Z31">
            <v>0</v>
          </cell>
          <cell r="AD31">
            <v>0</v>
          </cell>
          <cell r="AE31">
            <v>0</v>
          </cell>
        </row>
      </sheetData>
      <sheetData sheetId="5">
        <row r="3">
          <cell r="N3" t="e">
            <v>#DIV/0!</v>
          </cell>
        </row>
        <row r="9">
          <cell r="B9" t="e">
            <v>#DIV/0!</v>
          </cell>
          <cell r="C9" t="e">
            <v>#DIV/0!</v>
          </cell>
          <cell r="E9" t="e">
            <v>#DIV/0!</v>
          </cell>
          <cell r="H9" t="e">
            <v>#DIV/0!</v>
          </cell>
          <cell r="I9" t="e">
            <v>#DIV/0!</v>
          </cell>
          <cell r="K9" t="e">
            <v>#DIV/0!</v>
          </cell>
          <cell r="L9" t="e">
            <v>#DIV/0!</v>
          </cell>
          <cell r="M9">
            <v>0</v>
          </cell>
          <cell r="N9" t="e">
            <v>#DIV/0!</v>
          </cell>
        </row>
      </sheetData>
      <sheetData sheetId="9">
        <row r="11">
          <cell r="J11">
            <v>40267</v>
          </cell>
        </row>
      </sheetData>
      <sheetData sheetId="19">
        <row r="1">
          <cell r="B1">
            <v>72</v>
          </cell>
        </row>
        <row r="2">
          <cell r="B2" t="str">
            <v>v2 CLE 08/01/2010</v>
          </cell>
        </row>
        <row r="3">
          <cell r="B3" t="str">
            <v>Alsace (42)</v>
          </cell>
          <cell r="C3" t="str">
            <v>Aquitaine (72)</v>
          </cell>
          <cell r="D3" t="str">
            <v>Auvergne (83)</v>
          </cell>
          <cell r="E3" t="str">
            <v>Basse-Normandie (25)</v>
          </cell>
          <cell r="F3" t="str">
            <v>Bourgogne(26)</v>
          </cell>
          <cell r="G3" t="str">
            <v>Bretagne(53)</v>
          </cell>
          <cell r="H3" t="str">
            <v>Centre(24)</v>
          </cell>
          <cell r="I3" t="str">
            <v>Champagne-Ardenne(21)</v>
          </cell>
          <cell r="J3" t="str">
            <v>Corse(94)</v>
          </cell>
          <cell r="K3" t="str">
            <v>Franche-Comté(43)</v>
          </cell>
          <cell r="L3" t="str">
            <v>Haute-Normandie(23)</v>
          </cell>
          <cell r="M3" t="str">
            <v>île-de-France(11)</v>
          </cell>
          <cell r="N3" t="str">
            <v>Languedoc-Roussillon(91)</v>
          </cell>
          <cell r="O3" t="str">
            <v>Limousin(74)</v>
          </cell>
          <cell r="P3" t="str">
            <v>Lorraine(41)</v>
          </cell>
          <cell r="Q3" t="str">
            <v>Midi-Pyrénées(73)</v>
          </cell>
          <cell r="R3" t="str">
            <v>Nord-Pas-de-Calais(31)</v>
          </cell>
          <cell r="S3" t="str">
            <v>PACA(93)</v>
          </cell>
          <cell r="T3" t="str">
            <v>Pays de la Loire(52)</v>
          </cell>
          <cell r="U3" t="str">
            <v>Picardie(22)</v>
          </cell>
          <cell r="V3" t="str">
            <v>Poitou-Charentes(54)</v>
          </cell>
          <cell r="W3" t="str">
            <v>Rhône-Alpes(82)</v>
          </cell>
        </row>
        <row r="4">
          <cell r="B4" t="str">
            <v>"</v>
          </cell>
          <cell r="C4" t="str">
            <v>Rec</v>
          </cell>
          <cell r="D4" t="str">
            <v>AR</v>
          </cell>
          <cell r="E4" t="str">
            <v>att compl</v>
          </cell>
          <cell r="F4" t="str">
            <v>inst</v>
          </cell>
          <cell r="G4" t="str">
            <v>att com nat</v>
          </cell>
          <cell r="H4" t="str">
            <v>Accept</v>
          </cell>
          <cell r="I4" t="str">
            <v>RJ</v>
          </cell>
          <cell r="J4" t="str">
            <v>notif</v>
          </cell>
          <cell r="K4" t="str">
            <v>démar</v>
          </cell>
          <cell r="L4" t="str">
            <v>réal ac</v>
          </cell>
          <cell r="M4" t="str">
            <v>contrl ac</v>
          </cell>
          <cell r="N4" t="str">
            <v>liqu ac</v>
          </cell>
          <cell r="O4" t="str">
            <v>réal solde</v>
          </cell>
          <cell r="P4" t="str">
            <v>contrl solde</v>
          </cell>
          <cell r="Q4" t="str">
            <v>liqu solde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ie 2 - page 1"/>
      <sheetName val="partie 2 - page 2"/>
      <sheetName val="partie 2 - page 3"/>
      <sheetName val="partie 2 - page 4"/>
      <sheetName val="partie 2 - page 5"/>
      <sheetName val="partie 2 -completude"/>
      <sheetName val="annexe financière 1"/>
      <sheetName val="annexe financière 2A "/>
      <sheetName val="annexe financière 2B"/>
      <sheetName val="annexe financière 2C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J171" sheet="SITE 2"/>
  </cacheSource>
  <cacheFields count="36">
    <cacheField name="numero siret du site">
      <sharedItems containsBlank="1" containsMixedTypes="0" count="2">
        <m/>
        <s v="0"/>
      </sharedItems>
    </cacheField>
    <cacheField name="N?CVI">
      <sharedItems containsMixedTypes="0"/>
    </cacheField>
    <cacheField name="Code">
      <sharedItems containsBlank="1" containsMixedTypes="0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1" containsNumber="1" containsInteger="1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J171" sheet="SITE 5"/>
  </cacheSource>
  <cacheFields count="36">
    <cacheField name="numero siret du site">
      <sharedItems containsBlank="1" containsMixedTypes="0" count="2">
        <m/>
        <s v="0"/>
      </sharedItems>
    </cacheField>
    <cacheField name="N? CVI">
      <sharedItems containsMixedTypes="0"/>
    </cacheField>
    <cacheField name="Code">
      <sharedItems containsBlank="1" containsMixedTypes="0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1" containsNumber="1" containsInteger="1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J171" sheet="SITE 4"/>
  </cacheSource>
  <cacheFields count="36">
    <cacheField name="numero siret du site">
      <sharedItems containsBlank="1" containsMixedTypes="0" count="2">
        <m/>
        <s v="0"/>
      </sharedItems>
    </cacheField>
    <cacheField name="N? CVI">
      <sharedItems containsMixedTypes="0"/>
    </cacheField>
    <cacheField name="Code">
      <sharedItems containsBlank="1" containsMixedTypes="0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1" containsNumber="1" containsInteger="1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J172" sheet="SITE 3"/>
  </cacheSource>
  <cacheFields count="36">
    <cacheField name="numero siret du site">
      <sharedItems containsBlank="1" containsMixedTypes="0" count="3">
        <m/>
        <s v="0"/>
        <s v="54475674647"/>
      </sharedItems>
    </cacheField>
    <cacheField name="N? CVI">
      <sharedItems containsMixedTypes="0"/>
    </cacheField>
    <cacheField name="Code">
      <sharedItems containsBlank="1" containsMixedTypes="0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1" containsNumber="1" containsInteger="1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J174" sheet="SITE 1"/>
  </cacheSource>
  <cacheFields count="36">
    <cacheField name="numero siret du site">
      <sharedItems containsBlank="1" containsMixedTypes="0" count="2">
        <m/>
        <s v="0"/>
      </sharedItems>
    </cacheField>
    <cacheField name="N? CVI">
      <sharedItems containsMixedTypes="0"/>
    </cacheField>
    <cacheField name="Code">
      <sharedItems containsBlank="1" containsMixedTypes="0" count="31">
        <m/>
        <s v="sstot_batneuf_1"/>
        <s v="sstot_batneuf_2"/>
        <s v="sstot_batneuf_3"/>
        <s v="sstot_batneuf_4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  <s v="sstot_batren_2"/>
        <s v="sstot_batren_sansiso_1"/>
        <s v="sstot_batren_sansiso_2"/>
        <s v="sstot_batren_iso_1"/>
        <s v="sstot_batren_iso_2"/>
        <s v="sstot_batren_1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1" containsNumber="1" containsInteger="1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6:O66" firstHeaderRow="1" firstDataRow="2" firstDataCol="4"/>
  <pivotFields count="36">
    <pivotField axis="axisRow" compact="0" outline="0" subtotalTop="0" showAll="0" defaultSubtotal="0">
      <items count="2">
        <item sd="0" x="0"/>
        <item x="1"/>
      </items>
    </pivotField>
    <pivotField compact="0" outline="0" subtotalTop="0" showAll="0" defaultSubtotal="0"/>
    <pivotField axis="axisRow" compact="0" outline="0" subtotalTop="0" showAll="0" defaultSubtotal="0">
      <items count="29">
        <item x="28"/>
        <item x="27"/>
        <item x="25"/>
        <item x="21"/>
        <item x="24"/>
        <item x="20"/>
        <item x="23"/>
        <item x="19"/>
        <item x="22"/>
        <item x="18"/>
        <item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sd="0" x="0"/>
        <item x="26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4">
    <field x="2"/>
    <field x="0"/>
    <field x="19"/>
    <field x="25"/>
  </rowFields>
  <rowItems count="29">
    <i>
      <x/>
      <x v="1"/>
      <x/>
      <x/>
    </i>
    <i>
      <x v="1"/>
      <x v="1"/>
      <x/>
      <x/>
    </i>
    <i>
      <x v="2"/>
      <x v="1"/>
      <x/>
      <x/>
    </i>
    <i>
      <x v="3"/>
      <x v="1"/>
      <x/>
      <x/>
    </i>
    <i>
      <x v="4"/>
      <x v="1"/>
      <x/>
      <x/>
    </i>
    <i>
      <x v="5"/>
      <x v="1"/>
      <x/>
      <x/>
    </i>
    <i>
      <x v="6"/>
      <x v="1"/>
      <x/>
      <x/>
    </i>
    <i>
      <x v="7"/>
      <x v="1"/>
      <x/>
      <x/>
    </i>
    <i>
      <x v="8"/>
      <x v="1"/>
      <x/>
      <x/>
    </i>
    <i>
      <x v="9"/>
      <x v="1"/>
      <x/>
      <x/>
    </i>
    <i>
      <x v="10"/>
      <x v="1"/>
      <x/>
      <x/>
    </i>
    <i>
      <x v="11"/>
      <x v="1"/>
      <x/>
      <x/>
    </i>
    <i>
      <x v="12"/>
      <x v="1"/>
      <x/>
      <x/>
    </i>
    <i>
      <x v="13"/>
      <x v="1"/>
      <x/>
      <x/>
    </i>
    <i>
      <x v="14"/>
      <x v="1"/>
      <x/>
      <x/>
    </i>
    <i>
      <x v="15"/>
      <x v="1"/>
      <x/>
      <x/>
    </i>
    <i>
      <x v="16"/>
      <x v="1"/>
      <x/>
      <x/>
    </i>
    <i>
      <x v="17"/>
      <x v="1"/>
      <x/>
      <x/>
    </i>
    <i>
      <x v="18"/>
      <x v="1"/>
      <x/>
      <x/>
    </i>
    <i>
      <x v="19"/>
      <x v="1"/>
      <x/>
      <x/>
    </i>
    <i>
      <x v="20"/>
      <x v="1"/>
      <x/>
      <x/>
    </i>
    <i>
      <x v="21"/>
      <x v="1"/>
      <x/>
      <x/>
    </i>
    <i>
      <x v="22"/>
      <x v="1"/>
      <x/>
      <x/>
    </i>
    <i>
      <x v="23"/>
      <x v="1"/>
      <x/>
      <x/>
    </i>
    <i>
      <x v="24"/>
      <x v="1"/>
      <x/>
      <x/>
    </i>
    <i>
      <x v="25"/>
      <x v="1"/>
      <x/>
      <x/>
    </i>
    <i>
      <x v="26"/>
      <x v="1"/>
      <x/>
      <x/>
    </i>
    <i>
      <x v="28"/>
      <x v="1"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4" baseField="0" baseItem="0"/>
    <dataField name="Somme de Surface ?ligible (pour b?timents)" fld="5" baseField="0" baseItem="0"/>
    <dataField name="Somme de Montant total facturé HT (€)" fld="10" baseField="0" baseItem="0"/>
    <dataField name="Somme de Montant ?ligible factur? HT apr?s analyse" fld="15" baseField="0" baseItem="0"/>
    <dataField name="Somme de Montant ?ligible acquitt? HT apr?s analyse" fld="16" baseField="0" baseItem="0"/>
    <dataField name="Somme de Modification ?ligibilit? avant plafond propos? - HT (en + / -)" fld="27" baseField="0" baseItem="0"/>
    <dataField name="Somme de Eligible proposé sur l'analysé avant plafond (€ HT)" fld="29" baseField="0" baseItem="0"/>
    <dataField name="Somme de Surface ?ligible  liquidateur (m?)" fld="30" baseField="0" baseItem="0"/>
    <dataField name="Somme de Total éligible après plafond en € HT" fld="31" baseField="0" baseItem="0"/>
    <dataField name="Somme de Taux d'aide" fld="34" baseField="0" baseItem="0"/>
    <dataField name="Somme de Montant d'aide " fld="3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69:O99" firstHeaderRow="1" firstDataRow="2" firstDataCol="4"/>
  <pivotFields count="36">
    <pivotField axis="axisRow" compact="0" outline="0" subtotalTop="0" showAll="0" defaultSubtotal="0">
      <items count="3">
        <item sd="0" x="1"/>
        <item x="0"/>
        <item m="1" x="2"/>
      </items>
    </pivotField>
    <pivotField compact="0" outline="0" subtotalTop="0" showAll="0" defaultSubtotal="0"/>
    <pivotField axis="axisRow" compact="0" outline="0" subtotalTop="0" showAll="0" sortType="ascending" defaultSubtotal="0">
      <items count="29">
        <item x="28"/>
        <item x="27"/>
        <item x="25"/>
        <item x="21"/>
        <item x="24"/>
        <item x="20"/>
        <item x="26"/>
        <item x="23"/>
        <item x="19"/>
        <item x="22"/>
        <item x="18"/>
        <item x="17"/>
        <item x="1"/>
        <item x="2"/>
        <item x="5"/>
        <item x="8"/>
        <item x="4"/>
        <item x="7"/>
        <item x="3"/>
        <item x="6"/>
        <item x="9"/>
        <item x="10"/>
        <item x="13"/>
        <item x="16"/>
        <item x="12"/>
        <item x="15"/>
        <item x="11"/>
        <item x="14"/>
        <item h="1" x="0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"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4">
    <field x="2"/>
    <field x="0"/>
    <field x="19"/>
    <field x="25"/>
  </rowFields>
  <rowItems count="29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  <i>
      <x v="13"/>
      <x/>
    </i>
    <i>
      <x v="14"/>
      <x/>
    </i>
    <i>
      <x v="15"/>
      <x/>
    </i>
    <i>
      <x v="16"/>
      <x/>
    </i>
    <i>
      <x v="17"/>
      <x/>
    </i>
    <i>
      <x v="18"/>
      <x/>
    </i>
    <i>
      <x v="19"/>
      <x/>
    </i>
    <i>
      <x v="20"/>
      <x/>
    </i>
    <i>
      <x v="21"/>
      <x/>
    </i>
    <i>
      <x v="22"/>
      <x/>
    </i>
    <i>
      <x v="23"/>
      <x/>
    </i>
    <i>
      <x v="24"/>
      <x/>
    </i>
    <i>
      <x v="25"/>
      <x/>
    </i>
    <i>
      <x v="26"/>
      <x/>
    </i>
    <i>
      <x v="27"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4" baseField="0" baseItem="0"/>
    <dataField name="Somme de Surface ?ligible (pour b?timents)" fld="5" baseField="0" baseItem="0"/>
    <dataField name="Somme de Montant total facturé HT (€)" fld="10" baseField="0" baseItem="0"/>
    <dataField name="Somme de Montant ?ligible factur? HT apr?s analyse" fld="15" baseField="0" baseItem="0"/>
    <dataField name="Somme de Montant ?ligible acquitt? HT apr?s analyse" fld="16" baseField="0" baseItem="0"/>
    <dataField name="Somme de Modification ?ligibilit? avant plafond propos? - HT (en + / -)" fld="27" baseField="0" baseItem="0"/>
    <dataField name="Somme de Eligible proposé sur l'analysé avant plafond (€ HT)" fld="29" baseField="0" baseItem="0"/>
    <dataField name="Somme de Surface ?ligible  liquidateur (m?)" fld="30" baseField="0" baseItem="0"/>
    <dataField name="Somme de Total éligible après plafond en € HT" fld="31" baseField="0" baseItem="0"/>
    <dataField name="Nombre de Taux d'aide" fld="34" subtotal="count" baseField="0" baseItem="0"/>
    <dataField name="Nombre de Montant d'aide " fld="35" subtotal="count" baseField="0" baseItem="0"/>
  </dataFields>
  <formats count="1">
    <format dxfId="82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4" cacheId="3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02:O132" firstHeaderRow="1" firstDataRow="2" firstDataCol="4"/>
  <pivotFields count="36">
    <pivotField axis="axisRow" compact="0" outline="0" subtotalTop="0" showAll="0" defaultSubtotal="0">
      <items count="2">
        <item x="1"/>
        <item x="0"/>
      </items>
    </pivotField>
    <pivotField compact="0" outline="0" subtotalTop="0" showAll="0" defaultSubtotal="0"/>
    <pivotField axis="axisRow" compact="0" outline="0" subtotalTop="0" showAll="0" defaultSubtotal="0">
      <items count="29">
        <item x="28"/>
        <item x="27"/>
        <item x="25"/>
        <item x="21"/>
        <item x="24"/>
        <item x="20"/>
        <item x="23"/>
        <item x="19"/>
        <item x="22"/>
        <item x="18"/>
        <item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6"/>
        <item h="1" x="0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"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">
        <item x="0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4">
    <field x="2"/>
    <field x="0"/>
    <field x="19"/>
    <field x="25"/>
  </rowFields>
  <rowItems count="29">
    <i>
      <x/>
      <x/>
      <x/>
      <x/>
    </i>
    <i>
      <x v="1"/>
      <x/>
      <x/>
      <x/>
    </i>
    <i>
      <x v="2"/>
      <x/>
      <x/>
      <x/>
    </i>
    <i>
      <x v="3"/>
      <x/>
      <x/>
      <x/>
    </i>
    <i>
      <x v="4"/>
      <x/>
      <x/>
      <x/>
    </i>
    <i>
      <x v="5"/>
      <x/>
      <x/>
      <x/>
    </i>
    <i>
      <x v="6"/>
      <x/>
      <x/>
      <x/>
    </i>
    <i>
      <x v="7"/>
      <x/>
      <x/>
      <x/>
    </i>
    <i>
      <x v="8"/>
      <x/>
      <x/>
      <x/>
    </i>
    <i>
      <x v="9"/>
      <x/>
      <x/>
      <x/>
    </i>
    <i>
      <x v="10"/>
      <x/>
      <x/>
      <x/>
    </i>
    <i>
      <x v="11"/>
      <x/>
      <x/>
      <x/>
    </i>
    <i>
      <x v="12"/>
      <x/>
      <x/>
      <x/>
    </i>
    <i>
      <x v="13"/>
      <x/>
      <x/>
      <x/>
    </i>
    <i>
      <x v="14"/>
      <x/>
      <x/>
      <x/>
    </i>
    <i>
      <x v="15"/>
      <x/>
      <x/>
      <x/>
    </i>
    <i>
      <x v="16"/>
      <x/>
      <x/>
      <x/>
    </i>
    <i>
      <x v="17"/>
      <x/>
      <x/>
      <x/>
    </i>
    <i>
      <x v="18"/>
      <x/>
      <x/>
      <x/>
    </i>
    <i>
      <x v="19"/>
      <x/>
      <x/>
      <x/>
    </i>
    <i>
      <x v="20"/>
      <x/>
      <x/>
      <x/>
    </i>
    <i>
      <x v="21"/>
      <x/>
      <x/>
      <x/>
    </i>
    <i>
      <x v="22"/>
      <x/>
      <x/>
      <x/>
    </i>
    <i>
      <x v="23"/>
      <x/>
      <x/>
      <x/>
    </i>
    <i>
      <x v="24"/>
      <x/>
      <x/>
      <x/>
    </i>
    <i>
      <x v="25"/>
      <x/>
      <x/>
      <x/>
    </i>
    <i>
      <x v="26"/>
      <x/>
      <x/>
      <x/>
    </i>
    <i>
      <x v="27"/>
      <x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4" baseField="0" baseItem="0"/>
    <dataField name="Somme de Surface ?ligible (pour b?timents)" fld="5" baseField="0" baseItem="0"/>
    <dataField name="Somme de Montant total facturé HT (€)" fld="10" baseField="0" baseItem="0"/>
    <dataField name="Somme de Montant ?ligible factur? HT apr?s analyse" fld="15" baseField="0" baseItem="0"/>
    <dataField name="Somme de Montant ?ligible acquitt? HT apr?s analyse" fld="16" baseField="0" baseItem="0"/>
    <dataField name="Somme de Modification ?ligibilit? avant plafond propos? - HT (en + / -)" fld="27" baseField="0" baseItem="0"/>
    <dataField name="Somme de Eligible proposé sur l'analysé avant plafond (€ HT)" fld="29" baseField="0" baseItem="0"/>
    <dataField name="Somme de Total éligible après plafond en € HT" fld="31" baseField="0" baseItem="0"/>
    <dataField name="Somme de Surface ?ligible  liquidateur (m?)" fld="30" baseField="0" baseItem="0"/>
    <dataField name="Somme de Taux d'aide" fld="34" baseField="0" baseItem="0"/>
    <dataField name="Somme de Montant d'aide " fld="3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5" cacheId="4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35:O165" firstHeaderRow="1" firstDataRow="2" firstDataCol="4"/>
  <pivotFields count="36">
    <pivotField axis="axisRow" compact="0" outline="0" subtotalTop="0" showAll="0" defaultSubtotal="0">
      <items count="2">
        <item x="1"/>
        <item x="0"/>
      </items>
    </pivotField>
    <pivotField compact="0" outline="0" subtotalTop="0" showAll="0" defaultSubtotal="0"/>
    <pivotField axis="axisRow" compact="0" outline="0" subtotalTop="0" showAll="0" defaultSubtotal="0">
      <items count="29">
        <item x="28"/>
        <item x="27"/>
        <item x="25"/>
        <item x="21"/>
        <item x="24"/>
        <item x="20"/>
        <item x="23"/>
        <item x="19"/>
        <item x="22"/>
        <item x="18"/>
        <item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6"/>
        <item h="1" x="0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"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">
        <item x="0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4">
    <field x="2"/>
    <field x="0"/>
    <field x="19"/>
    <field x="25"/>
  </rowFields>
  <rowItems count="29">
    <i>
      <x/>
      <x/>
      <x/>
      <x/>
    </i>
    <i>
      <x v="1"/>
      <x/>
      <x/>
      <x/>
    </i>
    <i>
      <x v="2"/>
      <x/>
      <x/>
      <x/>
    </i>
    <i>
      <x v="3"/>
      <x/>
      <x/>
      <x/>
    </i>
    <i>
      <x v="4"/>
      <x/>
      <x/>
      <x/>
    </i>
    <i>
      <x v="5"/>
      <x/>
      <x/>
      <x/>
    </i>
    <i>
      <x v="6"/>
      <x/>
      <x/>
      <x/>
    </i>
    <i>
      <x v="7"/>
      <x/>
      <x/>
      <x/>
    </i>
    <i>
      <x v="8"/>
      <x/>
      <x/>
      <x/>
    </i>
    <i>
      <x v="9"/>
      <x/>
      <x/>
      <x/>
    </i>
    <i>
      <x v="10"/>
      <x/>
      <x/>
      <x/>
    </i>
    <i>
      <x v="11"/>
      <x/>
      <x/>
      <x/>
    </i>
    <i>
      <x v="12"/>
      <x/>
      <x/>
      <x/>
    </i>
    <i>
      <x v="13"/>
      <x/>
      <x/>
      <x/>
    </i>
    <i>
      <x v="14"/>
      <x/>
      <x/>
      <x/>
    </i>
    <i>
      <x v="15"/>
      <x/>
      <x/>
      <x/>
    </i>
    <i>
      <x v="16"/>
      <x/>
      <x/>
      <x/>
    </i>
    <i>
      <x v="17"/>
      <x/>
      <x/>
      <x/>
    </i>
    <i>
      <x v="18"/>
      <x/>
      <x/>
      <x/>
    </i>
    <i>
      <x v="19"/>
      <x/>
      <x/>
      <x/>
    </i>
    <i>
      <x v="20"/>
      <x/>
      <x/>
      <x/>
    </i>
    <i>
      <x v="21"/>
      <x/>
      <x/>
      <x/>
    </i>
    <i>
      <x v="22"/>
      <x/>
      <x/>
      <x/>
    </i>
    <i>
      <x v="23"/>
      <x/>
      <x/>
      <x/>
    </i>
    <i>
      <x v="24"/>
      <x/>
      <x/>
      <x/>
    </i>
    <i>
      <x v="25"/>
      <x/>
      <x/>
      <x/>
    </i>
    <i>
      <x v="26"/>
      <x/>
      <x/>
      <x/>
    </i>
    <i>
      <x v="27"/>
      <x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4" baseField="0" baseItem="0"/>
    <dataField name="Somme de Surface ?ligible (pour b?timents)" fld="5" baseField="0" baseItem="0"/>
    <dataField name="Somme de Montant total facturé HT (€)" fld="10" baseField="0" baseItem="0"/>
    <dataField name="Somme de Montant ?ligible factur? HT apr?s analyse" fld="15" baseField="0" baseItem="0"/>
    <dataField name="Somme de Montant ?ligible acquitt? HT apr?s analyse" fld="16" baseField="0" baseItem="0"/>
    <dataField name="Somme de Modification ?ligibilit? avant plafond propos? - HT (en + / -)" fld="27" baseField="0" baseItem="0"/>
    <dataField name="Somme de Eligible proposé sur l'analysé avant plafond (€ HT)" fld="29" baseField="0" baseItem="0"/>
    <dataField name="Somme de Surface ?ligible  liquidateur (m?)" fld="30" baseField="0" baseItem="0"/>
    <dataField name="Somme de Total éligible après plafond en € HT" fld="31" baseField="0" baseItem="0"/>
    <dataField name="Somme de Taux d'aide" fld="34" baseField="0" baseItem="0"/>
    <dataField name="Somme de Montant d'aide " fld="35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O29" firstHeaderRow="1" firstDataRow="2" firstDataCol="4"/>
  <pivotFields count="36"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axis="axisRow" compact="0" outline="0" subtotalTop="0" showAll="0" defaultSubtotal="0">
      <items count="31">
        <item x="24"/>
        <item x="23"/>
        <item x="21"/>
        <item x="17"/>
        <item x="20"/>
        <item x="16"/>
        <item x="19"/>
        <item x="15"/>
        <item x="18"/>
        <item x="14"/>
        <item x="13"/>
        <item x="1"/>
        <item x="2"/>
        <item m="1" x="26"/>
        <item m="1" x="28"/>
        <item m="1" x="30"/>
        <item m="1" x="27"/>
        <item m="1" x="29"/>
        <item m="1" x="25"/>
        <item x="5"/>
        <item x="6"/>
        <item x="7"/>
        <item x="8"/>
        <item x="9"/>
        <item x="10"/>
        <item x="11"/>
        <item x="12"/>
        <item h="1" x="0"/>
        <item x="22"/>
        <item x="3"/>
        <item x="4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/>
    <pivotField dataField="1" compact="0" outline="0" subtotalTop="0" showAl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  <pivotField dataField="1" compact="0" outline="0" subtotalTop="0" showAll="0"/>
  </pivotFields>
  <rowFields count="4">
    <field x="2"/>
    <field x="0"/>
    <field x="19"/>
    <field x="25"/>
  </rowFields>
  <rowItems count="25">
    <i>
      <x/>
      <x v="1"/>
      <x/>
      <x/>
    </i>
    <i>
      <x v="1"/>
      <x v="1"/>
      <x/>
      <x/>
    </i>
    <i>
      <x v="2"/>
      <x v="1"/>
      <x/>
      <x/>
    </i>
    <i>
      <x v="3"/>
      <x v="1"/>
      <x/>
      <x/>
    </i>
    <i>
      <x v="4"/>
      <x v="1"/>
      <x/>
      <x/>
    </i>
    <i>
      <x v="5"/>
      <x v="1"/>
      <x/>
      <x/>
    </i>
    <i>
      <x v="6"/>
      <x v="1"/>
      <x/>
      <x/>
    </i>
    <i>
      <x v="7"/>
      <x v="1"/>
      <x/>
      <x/>
    </i>
    <i>
      <x v="8"/>
      <x v="1"/>
      <x/>
      <x/>
    </i>
    <i>
      <x v="9"/>
      <x v="1"/>
      <x/>
      <x/>
    </i>
    <i>
      <x v="10"/>
      <x v="1"/>
      <x/>
      <x/>
    </i>
    <i>
      <x v="11"/>
      <x v="1"/>
      <x/>
      <x/>
    </i>
    <i>
      <x v="12"/>
      <x v="1"/>
      <x/>
      <x/>
    </i>
    <i>
      <x v="19"/>
      <x v="1"/>
      <x/>
      <x/>
    </i>
    <i>
      <x v="20"/>
      <x v="1"/>
      <x/>
      <x/>
    </i>
    <i>
      <x v="21"/>
      <x v="1"/>
      <x/>
      <x/>
    </i>
    <i>
      <x v="22"/>
      <x v="1"/>
      <x/>
      <x/>
    </i>
    <i>
      <x v="23"/>
      <x v="1"/>
      <x/>
      <x/>
    </i>
    <i>
      <x v="24"/>
      <x v="1"/>
      <x/>
      <x/>
    </i>
    <i>
      <x v="25"/>
      <x v="1"/>
      <x/>
      <x/>
    </i>
    <i>
      <x v="26"/>
      <x v="1"/>
      <x/>
      <x/>
    </i>
    <i>
      <x v="28"/>
      <x v="1"/>
      <x/>
      <x/>
    </i>
    <i>
      <x v="29"/>
      <x v="1"/>
      <x/>
      <x/>
    </i>
    <i>
      <x v="30"/>
      <x v="1"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4" baseField="0" baseItem="0"/>
    <dataField name="Somme de Surface ?ligible (pour b?timents)" fld="5" baseField="0" baseItem="0"/>
    <dataField name="Somme de Montant total facturé HT (€)" fld="10" baseField="0" baseItem="0"/>
    <dataField name="Somme de Montant ?ligible factur? HT apr?s analyse" fld="15" baseField="0" baseItem="0"/>
    <dataField name="Somme de Montant ?ligible acquitt? HT apr?s analyse" fld="16" baseField="0" baseItem="0"/>
    <dataField name="Somme de Modification ?ligibilit? avant plafond propos? - HT (en + / -)" fld="27" baseField="0" baseItem="0"/>
    <dataField name="Somme de Eligible proposé sur l'analysé avant plafond (€ HT)" fld="29" baseField="0" baseItem="0"/>
    <dataField name="Somme de Surface ?ligible  liquidateur (m?)" fld="30" baseField="0" baseItem="0"/>
    <dataField name="Somme de Total éligible après plafond en € HT" fld="31" baseField="0" baseItem="0"/>
    <dataField name="Somme de Taux d'aide" fld="34" baseField="0" baseItem="0"/>
    <dataField name="Somme de Montant d'aide " fld="3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4"/>
  <sheetViews>
    <sheetView tabSelected="1" view="pageBreakPreview" zoomScale="75" zoomScaleNormal="70" zoomScaleSheetLayoutView="75" zoomScalePageLayoutView="51" workbookViewId="0" topLeftCell="A1">
      <pane xSplit="4" topLeftCell="AD1" activePane="topRight" state="frozen"/>
      <selection pane="topLeft" activeCell="D13" sqref="D13"/>
      <selection pane="topRight" activeCell="J32" sqref="J32"/>
    </sheetView>
  </sheetViews>
  <sheetFormatPr defaultColWidth="12" defaultRowHeight="12.75" outlineLevelRow="1"/>
  <cols>
    <col min="1" max="2" width="24.66015625" style="1" hidden="1" customWidth="1"/>
    <col min="3" max="3" width="32.33203125" style="2" hidden="1" customWidth="1"/>
    <col min="4" max="4" width="41.16015625" style="1" customWidth="1"/>
    <col min="5" max="5" width="18.16015625" style="103" customWidth="1"/>
    <col min="6" max="6" width="13.33203125" style="103" customWidth="1"/>
    <col min="7" max="7" width="13.16015625" style="107" customWidth="1"/>
    <col min="8" max="8" width="22.66015625" style="1" customWidth="1"/>
    <col min="9" max="9" width="13.5" style="22" customWidth="1"/>
    <col min="10" max="10" width="18.5" style="23" bestFit="1" customWidth="1"/>
    <col min="11" max="11" width="21.16015625" style="34" customWidth="1"/>
    <col min="12" max="12" width="20.66015625" style="35" customWidth="1"/>
    <col min="13" max="13" width="21.16015625" style="37" customWidth="1"/>
    <col min="14" max="14" width="12.66015625" style="23" customWidth="1"/>
    <col min="15" max="15" width="16.66015625" style="22" customWidth="1"/>
    <col min="16" max="16" width="21.16015625" style="36" customWidth="1"/>
    <col min="17" max="17" width="22.5" style="32" customWidth="1"/>
    <col min="18" max="18" width="22.66015625" style="36" customWidth="1"/>
    <col min="19" max="19" width="21.33203125" style="32" customWidth="1"/>
    <col min="20" max="20" width="32.83203125" style="140" customWidth="1"/>
    <col min="21" max="21" width="15.66015625" style="140" customWidth="1"/>
    <col min="22" max="22" width="12.83203125" style="219" customWidth="1"/>
    <col min="23" max="23" width="38" style="140" customWidth="1"/>
    <col min="24" max="24" width="38.83203125" style="140" customWidth="1"/>
    <col min="25" max="25" width="14.16015625" style="23" customWidth="1"/>
    <col min="26" max="26" width="58.83203125" style="140" customWidth="1"/>
    <col min="27" max="27" width="18.66015625" style="1" customWidth="1"/>
    <col min="28" max="28" width="34.16015625" style="1" customWidth="1"/>
    <col min="29" max="29" width="62" style="1" customWidth="1"/>
    <col min="30" max="30" width="29.66015625" style="1" customWidth="1"/>
    <col min="31" max="31" width="18.66015625" style="1" customWidth="1"/>
    <col min="32" max="32" width="30.16015625" style="1" customWidth="1"/>
    <col min="33" max="33" width="21.5" style="44" customWidth="1"/>
    <col min="34" max="34" width="45.16015625" style="144" customWidth="1"/>
    <col min="35" max="35" width="13.5" style="591" customWidth="1"/>
    <col min="36" max="36" width="20.66015625" style="115" customWidth="1"/>
    <col min="37" max="37" width="10.33203125" style="69" customWidth="1"/>
    <col min="38" max="38" width="30.5" style="69" customWidth="1"/>
    <col min="39" max="39" width="12" style="1" customWidth="1"/>
    <col min="40" max="16384" width="12" style="1" customWidth="1"/>
  </cols>
  <sheetData>
    <row r="1" spans="1:39" s="3" customFormat="1" ht="27" customHeight="1" thickBot="1">
      <c r="A1" s="1"/>
      <c r="B1" s="629"/>
      <c r="C1" s="25"/>
      <c r="D1" s="28"/>
      <c r="E1" s="28"/>
      <c r="F1" s="28"/>
      <c r="G1" s="28"/>
      <c r="H1" s="447" t="s">
        <v>123</v>
      </c>
      <c r="I1" s="677" t="s">
        <v>190</v>
      </c>
      <c r="J1" s="678"/>
      <c r="K1" s="445" t="s">
        <v>196</v>
      </c>
      <c r="L1" s="183"/>
      <c r="M1" s="393"/>
      <c r="N1" s="393"/>
      <c r="O1" s="60"/>
      <c r="P1" s="66"/>
      <c r="Q1" s="67"/>
      <c r="R1" s="66"/>
      <c r="S1" s="67"/>
      <c r="T1" s="145"/>
      <c r="U1" s="145"/>
      <c r="V1" s="679" t="s">
        <v>186</v>
      </c>
      <c r="W1" s="680"/>
      <c r="X1" s="680"/>
      <c r="Y1" s="680"/>
      <c r="Z1" s="680"/>
      <c r="AA1" s="680"/>
      <c r="AB1" s="680"/>
      <c r="AC1" s="681"/>
      <c r="AD1" s="59"/>
      <c r="AE1" s="117"/>
      <c r="AF1" s="117"/>
      <c r="AG1" s="117"/>
      <c r="AH1" s="141"/>
      <c r="AI1" s="578"/>
      <c r="AJ1" s="682" t="s">
        <v>77</v>
      </c>
      <c r="AK1" s="683"/>
      <c r="AL1" s="95"/>
      <c r="AM1" s="94"/>
    </row>
    <row r="2" spans="2:39" ht="27.75" customHeight="1" thickBot="1">
      <c r="B2" s="629"/>
      <c r="C2" s="25"/>
      <c r="D2" s="28"/>
      <c r="E2" s="189"/>
      <c r="F2" s="189"/>
      <c r="G2" s="190"/>
      <c r="H2" s="448" t="s">
        <v>78</v>
      </c>
      <c r="I2" s="684"/>
      <c r="J2" s="685"/>
      <c r="K2" s="446" t="s">
        <v>207</v>
      </c>
      <c r="L2" s="396"/>
      <c r="M2" s="187"/>
      <c r="N2" s="186"/>
      <c r="O2" s="60"/>
      <c r="P2" s="75"/>
      <c r="Q2" s="67"/>
      <c r="R2" s="75"/>
      <c r="S2" s="67"/>
      <c r="T2" s="145"/>
      <c r="U2" s="145"/>
      <c r="V2" s="686" t="s">
        <v>201</v>
      </c>
      <c r="W2" s="687"/>
      <c r="X2" s="414"/>
      <c r="Y2" s="688"/>
      <c r="Z2" s="168" t="s">
        <v>104</v>
      </c>
      <c r="AA2" s="162" t="s">
        <v>121</v>
      </c>
      <c r="AB2" s="208" t="s">
        <v>125</v>
      </c>
      <c r="AC2" s="710" t="s">
        <v>102</v>
      </c>
      <c r="AD2" s="59"/>
      <c r="AE2" s="92"/>
      <c r="AF2" s="59"/>
      <c r="AG2" s="93"/>
      <c r="AH2" s="142"/>
      <c r="AI2" s="578"/>
      <c r="AJ2" s="110" t="s">
        <v>75</v>
      </c>
      <c r="AK2" s="108" t="s">
        <v>227</v>
      </c>
      <c r="AL2" s="95"/>
      <c r="AM2" s="94"/>
    </row>
    <row r="3" spans="2:39" ht="27" customHeight="1">
      <c r="B3" s="629"/>
      <c r="C3" s="25"/>
      <c r="D3" s="28"/>
      <c r="E3" s="189"/>
      <c r="F3" s="189"/>
      <c r="G3" s="190"/>
      <c r="H3" s="449" t="s">
        <v>188</v>
      </c>
      <c r="I3" s="713"/>
      <c r="J3" s="714"/>
      <c r="K3" s="397" t="s">
        <v>62</v>
      </c>
      <c r="L3" s="184"/>
      <c r="M3" s="188"/>
      <c r="N3" s="186"/>
      <c r="O3" s="60"/>
      <c r="P3" s="66"/>
      <c r="Q3" s="67"/>
      <c r="R3" s="66"/>
      <c r="S3" s="67"/>
      <c r="T3" s="145"/>
      <c r="U3" s="145"/>
      <c r="V3" s="715" t="s">
        <v>126</v>
      </c>
      <c r="W3" s="716"/>
      <c r="X3" s="169" t="s">
        <v>103</v>
      </c>
      <c r="Y3" s="689"/>
      <c r="Z3" s="203" t="s">
        <v>105</v>
      </c>
      <c r="AA3" s="18" t="s">
        <v>106</v>
      </c>
      <c r="AB3" s="209"/>
      <c r="AC3" s="711"/>
      <c r="AD3" s="59"/>
      <c r="AE3" s="92"/>
      <c r="AF3" s="59"/>
      <c r="AG3" s="93"/>
      <c r="AH3" s="142"/>
      <c r="AI3" s="578"/>
      <c r="AJ3" s="111" t="s">
        <v>79</v>
      </c>
      <c r="AK3" s="109" t="s">
        <v>220</v>
      </c>
      <c r="AL3" s="95"/>
      <c r="AM3" s="94"/>
    </row>
    <row r="4" spans="2:39" ht="27" customHeight="1" thickBot="1">
      <c r="B4" s="629"/>
      <c r="C4" s="25"/>
      <c r="D4" s="28"/>
      <c r="E4" s="189"/>
      <c r="F4" s="189"/>
      <c r="G4" s="190"/>
      <c r="H4" s="449" t="s">
        <v>231</v>
      </c>
      <c r="I4" s="713"/>
      <c r="J4" s="721"/>
      <c r="K4" s="397"/>
      <c r="L4" s="184"/>
      <c r="M4" s="188"/>
      <c r="N4" s="186"/>
      <c r="O4" s="60"/>
      <c r="P4" s="66"/>
      <c r="Q4" s="67"/>
      <c r="R4" s="66"/>
      <c r="S4" s="67"/>
      <c r="T4" s="145"/>
      <c r="U4" s="145"/>
      <c r="V4" s="621"/>
      <c r="W4" s="622"/>
      <c r="X4" s="623"/>
      <c r="Y4" s="689"/>
      <c r="Z4" s="624"/>
      <c r="AA4" s="625"/>
      <c r="AB4" s="626"/>
      <c r="AC4" s="711"/>
      <c r="AD4" s="59"/>
      <c r="AE4" s="92"/>
      <c r="AF4" s="59"/>
      <c r="AG4" s="93"/>
      <c r="AH4" s="142"/>
      <c r="AI4" s="578"/>
      <c r="AJ4" s="627"/>
      <c r="AK4" s="628"/>
      <c r="AL4" s="96"/>
      <c r="AM4" s="94"/>
    </row>
    <row r="5" spans="2:39" ht="42.75" customHeight="1" thickBot="1">
      <c r="B5" s="629"/>
      <c r="C5" s="25"/>
      <c r="D5" s="28"/>
      <c r="E5" s="189"/>
      <c r="F5" s="189"/>
      <c r="G5" s="190"/>
      <c r="H5" s="449" t="s">
        <v>122</v>
      </c>
      <c r="I5" s="717" t="s">
        <v>233</v>
      </c>
      <c r="J5" s="718"/>
      <c r="K5" s="571" t="s">
        <v>189</v>
      </c>
      <c r="L5" s="572">
        <f>IF(I6="Approfondi",IF(ISBLANK(L2),"",DATE(YEAR(L3)+2,MONTH(L3),DAY(L3))),IF(ISBLANK(L2),"",IF(MID(I5,6,2)=13,DATE(YEAR(L2)+1,MONTH(L2),DAY(L2)),DATE(YEAR(L2)+1,MONTH(L2)+3,DAY(L2)))))</f>
      </c>
      <c r="M5" s="619">
        <f>IF(L5="","",DATE(YEAR(L5),MONTH(L5)+2,DAY(L5)))</f>
      </c>
      <c r="N5" s="186"/>
      <c r="O5" s="60"/>
      <c r="P5" s="66"/>
      <c r="Q5" s="67"/>
      <c r="R5" s="66"/>
      <c r="S5" s="67"/>
      <c r="T5" s="145"/>
      <c r="U5" s="145"/>
      <c r="V5" s="691" t="s">
        <v>113</v>
      </c>
      <c r="W5" s="692"/>
      <c r="X5" s="202">
        <v>1</v>
      </c>
      <c r="Y5" s="689"/>
      <c r="Z5" s="204" t="s">
        <v>108</v>
      </c>
      <c r="AA5" s="164" t="s">
        <v>107</v>
      </c>
      <c r="AB5" s="210"/>
      <c r="AC5" s="711"/>
      <c r="AD5" s="59"/>
      <c r="AE5" s="92"/>
      <c r="AF5" s="59"/>
      <c r="AG5" s="93"/>
      <c r="AH5" s="142"/>
      <c r="AI5" s="578"/>
      <c r="AJ5" s="659" t="s">
        <v>60</v>
      </c>
      <c r="AK5" s="577">
        <f>IF(OR(AK2="choisir",AK2="ETI",AK2="GE"),"",IF((AND(AK2="PME",AK3="OUI")),40%,35%))</f>
        <v>0.35</v>
      </c>
      <c r="AL5" s="96"/>
      <c r="AM5" s="94"/>
    </row>
    <row r="6" spans="2:39" ht="27" customHeight="1" thickBot="1">
      <c r="B6" s="629"/>
      <c r="C6" s="25"/>
      <c r="D6" s="28"/>
      <c r="E6" s="189"/>
      <c r="F6" s="189"/>
      <c r="G6" s="190"/>
      <c r="H6" s="450" t="s">
        <v>63</v>
      </c>
      <c r="I6" s="693" t="s">
        <v>190</v>
      </c>
      <c r="J6" s="694"/>
      <c r="K6" s="394" t="s">
        <v>64</v>
      </c>
      <c r="L6" s="395"/>
      <c r="M6" s="154"/>
      <c r="N6" s="186"/>
      <c r="O6" s="60"/>
      <c r="P6" s="66"/>
      <c r="Q6" s="67"/>
      <c r="R6" s="66"/>
      <c r="S6" s="67"/>
      <c r="T6" s="145"/>
      <c r="U6" s="145"/>
      <c r="V6" s="691" t="s">
        <v>128</v>
      </c>
      <c r="W6" s="692"/>
      <c r="X6" s="202">
        <v>0.5</v>
      </c>
      <c r="Y6" s="689"/>
      <c r="Z6" s="205" t="s">
        <v>114</v>
      </c>
      <c r="AA6" s="206"/>
      <c r="AB6" s="201"/>
      <c r="AC6" s="711"/>
      <c r="AD6" s="28"/>
      <c r="AE6" s="92"/>
      <c r="AF6" s="59"/>
      <c r="AG6" s="93"/>
      <c r="AH6" s="142"/>
      <c r="AI6" s="578"/>
      <c r="AJ6" s="660"/>
      <c r="AK6" s="575">
        <f>IF(OR(AK2="choisir",AK2="PME",AK2="GE"),"",IF(AND(AK2="ETI",AK3="OUI"),20%,17.5%))</f>
      </c>
      <c r="AL6" s="96"/>
      <c r="AM6" s="94"/>
    </row>
    <row r="7" spans="2:39" ht="27" customHeight="1" thickBot="1">
      <c r="B7" s="629"/>
      <c r="C7" s="25"/>
      <c r="D7" s="417" t="str">
        <f ca="1">CONCATENATE("N°SIRET DU ",MID(CELL("filename",A1),FIND("]",CELL("filename",A1))+1,10))</f>
        <v>N°SIRET DU SITE 1</v>
      </c>
      <c r="E7" s="152"/>
      <c r="F7" s="152"/>
      <c r="G7" s="152"/>
      <c r="H7" s="153"/>
      <c r="I7" s="153"/>
      <c r="J7" s="154"/>
      <c r="K7" s="214" t="s">
        <v>228</v>
      </c>
      <c r="L7" s="185"/>
      <c r="M7" s="62"/>
      <c r="N7" s="61"/>
      <c r="O7" s="60"/>
      <c r="P7" s="66"/>
      <c r="Q7" s="67"/>
      <c r="R7" s="66"/>
      <c r="S7" s="67"/>
      <c r="T7" s="145"/>
      <c r="U7" s="145"/>
      <c r="V7" s="691" t="s">
        <v>129</v>
      </c>
      <c r="W7" s="692"/>
      <c r="X7" s="202">
        <v>0.2</v>
      </c>
      <c r="Y7" s="690"/>
      <c r="Z7" s="207" t="s">
        <v>115</v>
      </c>
      <c r="AA7" s="206"/>
      <c r="AB7" s="163"/>
      <c r="AC7" s="711"/>
      <c r="AD7" s="28"/>
      <c r="AE7" s="92"/>
      <c r="AF7" s="59"/>
      <c r="AG7" s="93"/>
      <c r="AH7" s="142"/>
      <c r="AI7" s="578"/>
      <c r="AJ7" s="661"/>
      <c r="AK7" s="576">
        <f>IF(OR(AK2="choisir",AK2="ETI",AK2="PME"),"",IF(AND(AK2="ge",AK3="OUI"),10%,8.75%))</f>
      </c>
      <c r="AL7" s="96"/>
      <c r="AM7" s="94"/>
    </row>
    <row r="8" spans="2:39" ht="27.75" customHeight="1" thickBot="1">
      <c r="B8" s="629"/>
      <c r="C8" s="25"/>
      <c r="D8" s="191"/>
      <c r="E8" s="99"/>
      <c r="F8" s="99"/>
      <c r="G8" s="104"/>
      <c r="H8" s="59"/>
      <c r="I8" s="60"/>
      <c r="J8" s="61"/>
      <c r="K8" s="517"/>
      <c r="L8" s="523"/>
      <c r="M8" s="62"/>
      <c r="N8" s="61"/>
      <c r="O8" s="60"/>
      <c r="P8" s="75"/>
      <c r="Q8" s="67"/>
      <c r="R8" s="66"/>
      <c r="S8" s="66"/>
      <c r="T8" s="415" t="s">
        <v>198</v>
      </c>
      <c r="U8" s="416"/>
      <c r="V8" s="719" t="s">
        <v>124</v>
      </c>
      <c r="W8" s="720"/>
      <c r="X8" s="313">
        <v>1</v>
      </c>
      <c r="Y8" s="413"/>
      <c r="Z8" s="212" t="s">
        <v>127</v>
      </c>
      <c r="AA8" s="212"/>
      <c r="AB8" s="212"/>
      <c r="AC8" s="711"/>
      <c r="AD8" s="59"/>
      <c r="AE8" s="59"/>
      <c r="AF8" s="59"/>
      <c r="AG8" s="65"/>
      <c r="AH8" s="143"/>
      <c r="AI8" s="579"/>
      <c r="AJ8" s="112"/>
      <c r="AK8" s="96"/>
      <c r="AL8" s="96"/>
      <c r="AM8" s="573"/>
    </row>
    <row r="9" spans="1:39" s="71" customFormat="1" ht="24.75" customHeight="1" thickBot="1">
      <c r="A9" s="192"/>
      <c r="B9" s="630"/>
      <c r="C9" s="193"/>
      <c r="D9" s="764" t="s">
        <v>213</v>
      </c>
      <c r="E9" s="765"/>
      <c r="F9" s="766"/>
      <c r="G9" s="671" t="s">
        <v>0</v>
      </c>
      <c r="H9" s="672"/>
      <c r="I9" s="672"/>
      <c r="J9" s="672"/>
      <c r="K9" s="672"/>
      <c r="L9" s="672"/>
      <c r="M9" s="672"/>
      <c r="N9" s="672"/>
      <c r="O9" s="673"/>
      <c r="P9" s="695" t="s">
        <v>109</v>
      </c>
      <c r="Q9" s="696"/>
      <c r="R9" s="696"/>
      <c r="S9" s="696"/>
      <c r="T9" s="696"/>
      <c r="U9" s="697"/>
      <c r="V9" s="701" t="s">
        <v>130</v>
      </c>
      <c r="W9" s="702"/>
      <c r="X9" s="702"/>
      <c r="Y9" s="703"/>
      <c r="Z9" s="211"/>
      <c r="AA9" s="211"/>
      <c r="AB9" s="211"/>
      <c r="AC9" s="711"/>
      <c r="AD9" s="704" t="s">
        <v>57</v>
      </c>
      <c r="AE9" s="705"/>
      <c r="AF9" s="705"/>
      <c r="AG9" s="705"/>
      <c r="AH9" s="706"/>
      <c r="AI9" s="662" t="s">
        <v>70</v>
      </c>
      <c r="AJ9" s="663"/>
      <c r="AK9" s="663"/>
      <c r="AL9" s="664"/>
      <c r="AM9" s="70"/>
    </row>
    <row r="10" spans="1:39" s="71" customFormat="1" ht="22.5" customHeight="1" thickBot="1">
      <c r="A10" s="72"/>
      <c r="B10" s="631"/>
      <c r="C10" s="73"/>
      <c r="D10" s="767"/>
      <c r="E10" s="768"/>
      <c r="F10" s="769"/>
      <c r="G10" s="441"/>
      <c r="H10" s="674" t="s">
        <v>1</v>
      </c>
      <c r="I10" s="675"/>
      <c r="J10" s="675"/>
      <c r="K10" s="675"/>
      <c r="L10" s="676"/>
      <c r="M10" s="770" t="s">
        <v>91</v>
      </c>
      <c r="N10" s="771"/>
      <c r="O10" s="772"/>
      <c r="P10" s="698"/>
      <c r="Q10" s="699"/>
      <c r="R10" s="699"/>
      <c r="S10" s="699"/>
      <c r="T10" s="699"/>
      <c r="U10" s="700"/>
      <c r="V10" s="668" t="s">
        <v>112</v>
      </c>
      <c r="W10" s="669"/>
      <c r="X10" s="670"/>
      <c r="Y10" s="670"/>
      <c r="Z10" s="728" t="s">
        <v>200</v>
      </c>
      <c r="AA10" s="729"/>
      <c r="AB10" s="729"/>
      <c r="AC10" s="712"/>
      <c r="AD10" s="707"/>
      <c r="AE10" s="708"/>
      <c r="AF10" s="708"/>
      <c r="AG10" s="708"/>
      <c r="AH10" s="709"/>
      <c r="AI10" s="665"/>
      <c r="AJ10" s="666"/>
      <c r="AK10" s="666"/>
      <c r="AL10" s="667"/>
      <c r="AM10" s="70"/>
    </row>
    <row r="11" spans="1:39" s="71" customFormat="1" ht="81" customHeight="1" thickBot="1">
      <c r="A11" s="179" t="s">
        <v>120</v>
      </c>
      <c r="B11" s="632" t="s">
        <v>231</v>
      </c>
      <c r="C11" s="180" t="s">
        <v>2</v>
      </c>
      <c r="D11" s="398" t="s">
        <v>71</v>
      </c>
      <c r="E11" s="399" t="s">
        <v>219</v>
      </c>
      <c r="F11" s="611" t="s">
        <v>226</v>
      </c>
      <c r="G11" s="442" t="s">
        <v>214</v>
      </c>
      <c r="H11" s="434" t="s">
        <v>100</v>
      </c>
      <c r="I11" s="435" t="s">
        <v>3</v>
      </c>
      <c r="J11" s="436" t="s">
        <v>4</v>
      </c>
      <c r="K11" s="437" t="s">
        <v>53</v>
      </c>
      <c r="L11" s="438" t="s">
        <v>54</v>
      </c>
      <c r="M11" s="439" t="s">
        <v>55</v>
      </c>
      <c r="N11" s="436" t="s">
        <v>82</v>
      </c>
      <c r="O11" s="440" t="s">
        <v>5</v>
      </c>
      <c r="P11" s="402" t="s">
        <v>93</v>
      </c>
      <c r="Q11" s="403" t="s">
        <v>92</v>
      </c>
      <c r="R11" s="403" t="s">
        <v>194</v>
      </c>
      <c r="S11" s="404" t="s">
        <v>195</v>
      </c>
      <c r="T11" s="405" t="s">
        <v>111</v>
      </c>
      <c r="U11" s="405" t="s">
        <v>197</v>
      </c>
      <c r="V11" s="305" t="s">
        <v>132</v>
      </c>
      <c r="W11" s="216" t="s">
        <v>131</v>
      </c>
      <c r="X11" s="220" t="s">
        <v>101</v>
      </c>
      <c r="Y11" s="220" t="s">
        <v>199</v>
      </c>
      <c r="Z11" s="215" t="s">
        <v>202</v>
      </c>
      <c r="AA11" s="199" t="s">
        <v>80</v>
      </c>
      <c r="AB11" s="200" t="s">
        <v>203</v>
      </c>
      <c r="AC11" s="258" t="s">
        <v>187</v>
      </c>
      <c r="AD11" s="304" t="s">
        <v>83</v>
      </c>
      <c r="AE11" s="181" t="s">
        <v>72</v>
      </c>
      <c r="AF11" s="181" t="s">
        <v>73</v>
      </c>
      <c r="AG11" s="182" t="s">
        <v>74</v>
      </c>
      <c r="AH11" s="269" t="s">
        <v>67</v>
      </c>
      <c r="AI11" s="580" t="s">
        <v>58</v>
      </c>
      <c r="AJ11" s="270" t="s">
        <v>59</v>
      </c>
      <c r="AK11" s="271" t="s">
        <v>81</v>
      </c>
      <c r="AL11" s="272" t="s">
        <v>185</v>
      </c>
      <c r="AM11" s="70"/>
    </row>
    <row r="12" spans="1:39" s="232" customFormat="1" ht="15" outlineLevel="1">
      <c r="A12" s="221"/>
      <c r="B12" s="633"/>
      <c r="C12" s="222"/>
      <c r="D12" s="376" t="s">
        <v>133</v>
      </c>
      <c r="E12" s="365"/>
      <c r="F12" s="421"/>
      <c r="G12" s="418"/>
      <c r="H12" s="326"/>
      <c r="I12" s="451"/>
      <c r="J12" s="614"/>
      <c r="K12" s="615"/>
      <c r="L12" s="616"/>
      <c r="M12" s="617"/>
      <c r="N12" s="614"/>
      <c r="O12" s="618"/>
      <c r="P12" s="483"/>
      <c r="Q12" s="484"/>
      <c r="R12" s="484"/>
      <c r="S12" s="483"/>
      <c r="T12" s="257"/>
      <c r="U12" s="336"/>
      <c r="V12" s="254"/>
      <c r="W12" s="267"/>
      <c r="X12" s="229"/>
      <c r="Y12" s="229"/>
      <c r="Z12" s="230"/>
      <c r="AA12" s="336"/>
      <c r="AB12" s="524"/>
      <c r="AC12" s="525"/>
      <c r="AD12" s="526"/>
      <c r="AE12" s="527"/>
      <c r="AF12" s="528"/>
      <c r="AG12" s="248"/>
      <c r="AH12" s="278"/>
      <c r="AI12" s="596"/>
      <c r="AJ12" s="259"/>
      <c r="AK12" s="263"/>
      <c r="AL12" s="284"/>
      <c r="AM12" s="231"/>
    </row>
    <row r="13" spans="1:39" s="322" customFormat="1" ht="14.25" outlineLevel="1">
      <c r="A13" s="223"/>
      <c r="B13" s="634"/>
      <c r="C13" s="319"/>
      <c r="D13" s="377" t="s">
        <v>134</v>
      </c>
      <c r="E13" s="335"/>
      <c r="F13" s="419"/>
      <c r="G13" s="419"/>
      <c r="H13" s="345"/>
      <c r="I13" s="323"/>
      <c r="J13" s="325"/>
      <c r="K13" s="324"/>
      <c r="L13" s="348"/>
      <c r="M13" s="350"/>
      <c r="N13" s="325"/>
      <c r="O13" s="351"/>
      <c r="P13" s="457"/>
      <c r="Q13" s="324"/>
      <c r="R13" s="324"/>
      <c r="S13" s="485"/>
      <c r="T13" s="345"/>
      <c r="U13" s="337"/>
      <c r="V13" s="343"/>
      <c r="W13" s="325"/>
      <c r="X13" s="325"/>
      <c r="Y13" s="325"/>
      <c r="Z13" s="345"/>
      <c r="AA13" s="337"/>
      <c r="AB13" s="465"/>
      <c r="AC13" s="529"/>
      <c r="AD13" s="350"/>
      <c r="AE13" s="527"/>
      <c r="AF13" s="470"/>
      <c r="AG13" s="327"/>
      <c r="AH13" s="274"/>
      <c r="AI13" s="594"/>
      <c r="AJ13" s="113"/>
      <c r="AK13" s="68"/>
      <c r="AL13" s="285"/>
      <c r="AM13" s="321"/>
    </row>
    <row r="14" spans="1:39" s="322" customFormat="1" ht="14.25" outlineLevel="1">
      <c r="A14" s="223"/>
      <c r="B14" s="634"/>
      <c r="C14" s="319"/>
      <c r="D14" s="377" t="s">
        <v>135</v>
      </c>
      <c r="E14" s="335"/>
      <c r="F14" s="419"/>
      <c r="G14" s="419"/>
      <c r="H14" s="345"/>
      <c r="I14" s="325"/>
      <c r="J14" s="325"/>
      <c r="K14" s="324"/>
      <c r="L14" s="348"/>
      <c r="M14" s="350"/>
      <c r="N14" s="325"/>
      <c r="O14" s="349"/>
      <c r="P14" s="457"/>
      <c r="Q14" s="324"/>
      <c r="R14" s="324"/>
      <c r="S14" s="485"/>
      <c r="T14" s="345"/>
      <c r="U14" s="337"/>
      <c r="V14" s="343"/>
      <c r="W14" s="325"/>
      <c r="X14" s="325"/>
      <c r="Y14" s="325"/>
      <c r="Z14" s="345"/>
      <c r="AA14" s="337"/>
      <c r="AB14" s="472"/>
      <c r="AC14" s="529"/>
      <c r="AD14" s="350"/>
      <c r="AE14" s="527"/>
      <c r="AF14" s="470"/>
      <c r="AG14" s="327"/>
      <c r="AH14" s="274"/>
      <c r="AI14" s="594"/>
      <c r="AJ14" s="113"/>
      <c r="AK14" s="264"/>
      <c r="AL14" s="285"/>
      <c r="AM14" s="321"/>
    </row>
    <row r="15" spans="1:39" s="322" customFormat="1" ht="14.25" outlineLevel="1">
      <c r="A15" s="223"/>
      <c r="B15" s="634"/>
      <c r="C15" s="319"/>
      <c r="D15" s="730" t="s">
        <v>136</v>
      </c>
      <c r="E15" s="367"/>
      <c r="F15" s="420"/>
      <c r="G15" s="420"/>
      <c r="H15" s="345"/>
      <c r="I15" s="325"/>
      <c r="J15" s="325"/>
      <c r="K15" s="324"/>
      <c r="L15" s="348"/>
      <c r="M15" s="350"/>
      <c r="N15" s="325"/>
      <c r="O15" s="349"/>
      <c r="P15" s="457"/>
      <c r="Q15" s="324"/>
      <c r="R15" s="324"/>
      <c r="S15" s="485"/>
      <c r="T15" s="345"/>
      <c r="U15" s="337"/>
      <c r="V15" s="343"/>
      <c r="W15" s="325"/>
      <c r="X15" s="325"/>
      <c r="Y15" s="325"/>
      <c r="Z15" s="345"/>
      <c r="AA15" s="337"/>
      <c r="AB15" s="472"/>
      <c r="AC15" s="529"/>
      <c r="AD15" s="350"/>
      <c r="AE15" s="527"/>
      <c r="AF15" s="470"/>
      <c r="AG15" s="327"/>
      <c r="AH15" s="274"/>
      <c r="AI15" s="594"/>
      <c r="AJ15" s="113"/>
      <c r="AK15" s="264"/>
      <c r="AL15" s="285"/>
      <c r="AM15" s="321"/>
    </row>
    <row r="16" spans="1:39" s="322" customFormat="1" ht="14.25" outlineLevel="1">
      <c r="A16" s="223"/>
      <c r="B16" s="634"/>
      <c r="C16" s="319"/>
      <c r="D16" s="731"/>
      <c r="E16" s="367"/>
      <c r="F16" s="420"/>
      <c r="G16" s="420"/>
      <c r="H16" s="345"/>
      <c r="I16" s="325"/>
      <c r="J16" s="325"/>
      <c r="K16" s="324"/>
      <c r="L16" s="348"/>
      <c r="M16" s="350"/>
      <c r="N16" s="325"/>
      <c r="O16" s="349"/>
      <c r="P16" s="457"/>
      <c r="Q16" s="324"/>
      <c r="R16" s="324"/>
      <c r="S16" s="324"/>
      <c r="T16" s="345"/>
      <c r="U16" s="337"/>
      <c r="V16" s="343"/>
      <c r="W16" s="325"/>
      <c r="X16" s="325"/>
      <c r="Y16" s="325"/>
      <c r="Z16" s="345"/>
      <c r="AA16" s="337"/>
      <c r="AB16" s="472"/>
      <c r="AC16" s="529"/>
      <c r="AD16" s="350"/>
      <c r="AE16" s="527"/>
      <c r="AF16" s="470"/>
      <c r="AG16" s="327"/>
      <c r="AH16" s="274"/>
      <c r="AI16" s="594"/>
      <c r="AJ16" s="113"/>
      <c r="AK16" s="55"/>
      <c r="AL16" s="285"/>
      <c r="AM16" s="321"/>
    </row>
    <row r="17" spans="1:39" s="322" customFormat="1" ht="14.25" outlineLevel="1">
      <c r="A17" s="223"/>
      <c r="B17" s="634"/>
      <c r="C17" s="319"/>
      <c r="D17" s="378" t="s">
        <v>137</v>
      </c>
      <c r="E17" s="335"/>
      <c r="F17" s="419"/>
      <c r="G17" s="419"/>
      <c r="H17" s="345"/>
      <c r="I17" s="325"/>
      <c r="J17" s="325"/>
      <c r="K17" s="324"/>
      <c r="L17" s="348"/>
      <c r="M17" s="350"/>
      <c r="N17" s="325"/>
      <c r="O17" s="349"/>
      <c r="P17" s="457"/>
      <c r="Q17" s="324"/>
      <c r="R17" s="324"/>
      <c r="S17" s="324"/>
      <c r="T17" s="345"/>
      <c r="U17" s="337"/>
      <c r="V17" s="343"/>
      <c r="W17" s="325"/>
      <c r="X17" s="325"/>
      <c r="Y17" s="325"/>
      <c r="Z17" s="345"/>
      <c r="AA17" s="337"/>
      <c r="AB17" s="472"/>
      <c r="AC17" s="529"/>
      <c r="AD17" s="350"/>
      <c r="AE17" s="527"/>
      <c r="AF17" s="470"/>
      <c r="AG17" s="327"/>
      <c r="AH17" s="274"/>
      <c r="AI17" s="594"/>
      <c r="AJ17" s="113"/>
      <c r="AK17" s="55"/>
      <c r="AL17" s="285"/>
      <c r="AM17" s="321"/>
    </row>
    <row r="18" spans="1:39" s="322" customFormat="1" ht="14.25" outlineLevel="1">
      <c r="A18" s="223"/>
      <c r="B18" s="634"/>
      <c r="C18" s="319"/>
      <c r="D18" s="378" t="s">
        <v>138</v>
      </c>
      <c r="E18" s="335"/>
      <c r="F18" s="419"/>
      <c r="G18" s="419"/>
      <c r="H18" s="345"/>
      <c r="I18" s="325"/>
      <c r="J18" s="325"/>
      <c r="K18" s="324"/>
      <c r="L18" s="348"/>
      <c r="M18" s="350"/>
      <c r="N18" s="325"/>
      <c r="O18" s="349"/>
      <c r="P18" s="457"/>
      <c r="Q18" s="324"/>
      <c r="R18" s="324"/>
      <c r="S18" s="485"/>
      <c r="T18" s="345"/>
      <c r="U18" s="337"/>
      <c r="V18" s="343"/>
      <c r="W18" s="325"/>
      <c r="X18" s="325"/>
      <c r="Y18" s="325"/>
      <c r="Z18" s="345"/>
      <c r="AA18" s="337"/>
      <c r="AB18" s="472"/>
      <c r="AC18" s="529"/>
      <c r="AD18" s="350"/>
      <c r="AE18" s="527"/>
      <c r="AF18" s="470"/>
      <c r="AG18" s="327"/>
      <c r="AH18" s="274"/>
      <c r="AI18" s="594"/>
      <c r="AJ18" s="113"/>
      <c r="AK18" s="55"/>
      <c r="AL18" s="285"/>
      <c r="AM18" s="321"/>
    </row>
    <row r="19" spans="1:39" s="322" customFormat="1" ht="14.25" outlineLevel="1">
      <c r="A19" s="223"/>
      <c r="B19" s="634"/>
      <c r="C19" s="319"/>
      <c r="D19" s="379" t="s">
        <v>139</v>
      </c>
      <c r="E19" s="335"/>
      <c r="F19" s="419"/>
      <c r="G19" s="419"/>
      <c r="H19" s="345"/>
      <c r="I19" s="325"/>
      <c r="J19" s="325"/>
      <c r="K19" s="324"/>
      <c r="L19" s="348"/>
      <c r="M19" s="350"/>
      <c r="N19" s="325"/>
      <c r="O19" s="349"/>
      <c r="P19" s="457"/>
      <c r="Q19" s="324"/>
      <c r="R19" s="324"/>
      <c r="S19" s="485"/>
      <c r="T19" s="345"/>
      <c r="U19" s="337"/>
      <c r="V19" s="343"/>
      <c r="W19" s="325"/>
      <c r="X19" s="325"/>
      <c r="Y19" s="325"/>
      <c r="Z19" s="345"/>
      <c r="AA19" s="337"/>
      <c r="AB19" s="472"/>
      <c r="AC19" s="529"/>
      <c r="AD19" s="350"/>
      <c r="AE19" s="527"/>
      <c r="AF19" s="470"/>
      <c r="AG19" s="327"/>
      <c r="AH19" s="274"/>
      <c r="AI19" s="594"/>
      <c r="AJ19" s="113"/>
      <c r="AK19" s="55"/>
      <c r="AL19" s="285"/>
      <c r="AM19" s="321"/>
    </row>
    <row r="20" spans="1:39" s="322" customFormat="1" ht="14.25" outlineLevel="1">
      <c r="A20" s="223"/>
      <c r="B20" s="634"/>
      <c r="C20" s="319"/>
      <c r="D20" s="377" t="s">
        <v>216</v>
      </c>
      <c r="E20" s="335"/>
      <c r="F20" s="419"/>
      <c r="G20" s="432" t="s">
        <v>205</v>
      </c>
      <c r="H20" s="345"/>
      <c r="I20" s="325"/>
      <c r="J20" s="325"/>
      <c r="K20" s="324"/>
      <c r="L20" s="348"/>
      <c r="M20" s="350"/>
      <c r="N20" s="325"/>
      <c r="O20" s="349"/>
      <c r="P20" s="457"/>
      <c r="Q20" s="324"/>
      <c r="R20" s="324"/>
      <c r="S20" s="485"/>
      <c r="T20" s="345"/>
      <c r="U20" s="337"/>
      <c r="V20" s="343"/>
      <c r="W20" s="325"/>
      <c r="X20" s="325"/>
      <c r="Y20" s="325"/>
      <c r="Z20" s="345"/>
      <c r="AA20" s="337"/>
      <c r="AB20" s="472"/>
      <c r="AC20" s="529"/>
      <c r="AD20" s="350"/>
      <c r="AE20" s="527"/>
      <c r="AF20" s="470"/>
      <c r="AG20" s="327"/>
      <c r="AH20" s="274"/>
      <c r="AI20" s="594"/>
      <c r="AJ20" s="113"/>
      <c r="AK20" s="55"/>
      <c r="AL20" s="285"/>
      <c r="AM20" s="321"/>
    </row>
    <row r="21" spans="1:39" s="322" customFormat="1" ht="15" outlineLevel="1" thickBot="1">
      <c r="A21" s="223"/>
      <c r="B21" s="634"/>
      <c r="C21" s="319"/>
      <c r="D21" s="377" t="s">
        <v>216</v>
      </c>
      <c r="E21" s="334"/>
      <c r="F21" s="605"/>
      <c r="G21" s="433"/>
      <c r="H21" s="345"/>
      <c r="I21" s="323"/>
      <c r="K21" s="324"/>
      <c r="L21" s="457"/>
      <c r="M21" s="350"/>
      <c r="N21" s="325"/>
      <c r="O21" s="351"/>
      <c r="P21" s="486"/>
      <c r="Q21" s="471"/>
      <c r="R21" s="471"/>
      <c r="S21" s="486"/>
      <c r="U21" s="338"/>
      <c r="V21" s="320"/>
      <c r="W21" s="344"/>
      <c r="X21" s="325"/>
      <c r="Y21" s="325"/>
      <c r="Z21" s="326"/>
      <c r="AA21" s="338"/>
      <c r="AB21" s="472"/>
      <c r="AC21" s="529"/>
      <c r="AD21" s="530"/>
      <c r="AE21" s="527"/>
      <c r="AF21" s="470"/>
      <c r="AG21" s="327"/>
      <c r="AH21" s="274"/>
      <c r="AI21" s="594"/>
      <c r="AJ21" s="113"/>
      <c r="AK21" s="68"/>
      <c r="AL21" s="285"/>
      <c r="AM21" s="321"/>
    </row>
    <row r="22" spans="1:39" s="243" customFormat="1" ht="26.25" thickBot="1">
      <c r="A22" s="333" t="str">
        <f>FIXED($D$8,0,1)</f>
        <v>0</v>
      </c>
      <c r="B22" s="635" t="str">
        <f>FIXED($I$4,0,1)</f>
        <v>0</v>
      </c>
      <c r="C22" s="224" t="s">
        <v>168</v>
      </c>
      <c r="D22" s="380" t="s">
        <v>141</v>
      </c>
      <c r="E22" s="453"/>
      <c r="F22" s="612"/>
      <c r="G22" s="431"/>
      <c r="H22" s="282"/>
      <c r="I22" s="14"/>
      <c r="J22" s="12"/>
      <c r="K22" s="458">
        <f>SUM(K12:K21)</f>
        <v>0</v>
      </c>
      <c r="L22" s="459">
        <f>SUM(L12:L21)</f>
        <v>0</v>
      </c>
      <c r="M22" s="460">
        <f>SUM(M12:M21)</f>
        <v>0</v>
      </c>
      <c r="N22" s="118"/>
      <c r="O22" s="352"/>
      <c r="P22" s="487">
        <f>SUM(P12:P21)</f>
        <v>0</v>
      </c>
      <c r="Q22" s="488">
        <f>SUM(Q12:Q21)</f>
        <v>0</v>
      </c>
      <c r="R22" s="489">
        <f>SUM(R12:R21)</f>
        <v>0</v>
      </c>
      <c r="S22" s="488">
        <f>SUM(S12:S21)</f>
        <v>0</v>
      </c>
      <c r="T22" s="239"/>
      <c r="U22" s="406"/>
      <c r="V22" s="306"/>
      <c r="W22" s="12"/>
      <c r="X22" s="240"/>
      <c r="Y22" s="240"/>
      <c r="Z22" s="241"/>
      <c r="AA22" s="244"/>
      <c r="AB22" s="459">
        <f>SUM(AB12:AB21)</f>
        <v>0</v>
      </c>
      <c r="AC22" s="531"/>
      <c r="AD22" s="532">
        <f>SUM(AD12:AD21)</f>
        <v>0</v>
      </c>
      <c r="AE22" s="533"/>
      <c r="AF22" s="534" t="str">
        <f>IF(AE22=0,"0",IF(AD22/AE22&gt;400,400*AE22,AD22))</f>
        <v>0</v>
      </c>
      <c r="AG22" s="89">
        <f>IF((AF22-E22)&gt;0,(AF22-E22),0)</f>
        <v>0</v>
      </c>
      <c r="AH22" s="276"/>
      <c r="AI22" s="592">
        <f>IF($AK$2="PME",$AK$5,IF($AK$2="ETI",$AK$6,AK7))</f>
        <v>0.35</v>
      </c>
      <c r="AJ22" s="79">
        <f>IF(AK2="choisir","",AI22*AF22)</f>
        <v>0</v>
      </c>
      <c r="AK22" s="53" t="str">
        <f>IF(Q22&lt;&gt;0,IF((Q22+AB22)-AD22=0,"OK","!"),IF(P22&lt;&gt;0,IF((P22+AB22)-AD22=0,"OK","!"),IF((K22+AB22)-AD22=0,"OK","!")))</f>
        <v>OK</v>
      </c>
      <c r="AL22" s="286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42"/>
    </row>
    <row r="23" spans="1:39" s="232" customFormat="1" ht="15" outlineLevel="1">
      <c r="A23" s="223"/>
      <c r="B23" s="634"/>
      <c r="C23" s="24"/>
      <c r="D23" s="376" t="s">
        <v>142</v>
      </c>
      <c r="E23" s="365"/>
      <c r="F23" s="336"/>
      <c r="G23" s="421"/>
      <c r="H23" s="370"/>
      <c r="I23" s="323"/>
      <c r="J23" s="229"/>
      <c r="K23" s="253"/>
      <c r="L23" s="347"/>
      <c r="M23" s="353"/>
      <c r="N23" s="229"/>
      <c r="O23" s="354"/>
      <c r="P23" s="486"/>
      <c r="Q23" s="471"/>
      <c r="R23" s="486"/>
      <c r="S23" s="471"/>
      <c r="T23" s="228"/>
      <c r="U23" s="337"/>
      <c r="V23" s="254"/>
      <c r="W23" s="267"/>
      <c r="X23" s="229"/>
      <c r="Y23" s="229"/>
      <c r="Z23" s="230"/>
      <c r="AA23" s="337"/>
      <c r="AB23" s="472"/>
      <c r="AC23" s="525"/>
      <c r="AD23" s="486"/>
      <c r="AE23" s="527"/>
      <c r="AF23" s="464"/>
      <c r="AG23" s="88"/>
      <c r="AH23" s="274"/>
      <c r="AI23" s="593"/>
      <c r="AJ23" s="113"/>
      <c r="AK23" s="265"/>
      <c r="AL23" s="287"/>
      <c r="AM23" s="231"/>
    </row>
    <row r="24" spans="1:39" s="322" customFormat="1" ht="14.25" outlineLevel="1">
      <c r="A24" s="223"/>
      <c r="B24" s="634"/>
      <c r="C24" s="319"/>
      <c r="D24" s="381" t="s">
        <v>134</v>
      </c>
      <c r="E24" s="367"/>
      <c r="F24" s="337"/>
      <c r="G24" s="420"/>
      <c r="H24" s="345"/>
      <c r="I24" s="323"/>
      <c r="J24" s="325"/>
      <c r="K24" s="324"/>
      <c r="L24" s="348"/>
      <c r="M24" s="350"/>
      <c r="N24" s="325"/>
      <c r="O24" s="351"/>
      <c r="P24" s="486"/>
      <c r="Q24" s="471"/>
      <c r="R24" s="486"/>
      <c r="S24" s="471"/>
      <c r="T24" s="328"/>
      <c r="U24" s="337"/>
      <c r="V24" s="320"/>
      <c r="W24" s="55"/>
      <c r="X24" s="325"/>
      <c r="Y24" s="325"/>
      <c r="Z24" s="326"/>
      <c r="AA24" s="337"/>
      <c r="AB24" s="472"/>
      <c r="AC24" s="529"/>
      <c r="AD24" s="486"/>
      <c r="AE24" s="527"/>
      <c r="AF24" s="464"/>
      <c r="AG24" s="327"/>
      <c r="AH24" s="274"/>
      <c r="AI24" s="594"/>
      <c r="AJ24" s="113"/>
      <c r="AK24" s="68"/>
      <c r="AL24" s="287"/>
      <c r="AM24" s="321"/>
    </row>
    <row r="25" spans="1:39" s="322" customFormat="1" ht="14.25" outlineLevel="1">
      <c r="A25" s="223"/>
      <c r="B25" s="634"/>
      <c r="C25" s="319"/>
      <c r="D25" s="381" t="s">
        <v>143</v>
      </c>
      <c r="E25" s="367"/>
      <c r="F25" s="337"/>
      <c r="G25" s="420"/>
      <c r="H25" s="345"/>
      <c r="I25" s="323"/>
      <c r="J25" s="325"/>
      <c r="K25" s="324"/>
      <c r="L25" s="348"/>
      <c r="M25" s="350"/>
      <c r="N25" s="325"/>
      <c r="O25" s="351"/>
      <c r="P25" s="486"/>
      <c r="Q25" s="471"/>
      <c r="R25" s="486"/>
      <c r="S25" s="471"/>
      <c r="T25" s="328"/>
      <c r="U25" s="337"/>
      <c r="V25" s="320"/>
      <c r="W25" s="55"/>
      <c r="X25" s="325"/>
      <c r="Y25" s="325"/>
      <c r="Z25" s="326"/>
      <c r="AA25" s="337"/>
      <c r="AB25" s="472"/>
      <c r="AC25" s="529"/>
      <c r="AD25" s="486"/>
      <c r="AE25" s="527"/>
      <c r="AF25" s="464"/>
      <c r="AG25" s="327"/>
      <c r="AH25" s="274"/>
      <c r="AI25" s="594"/>
      <c r="AJ25" s="113"/>
      <c r="AK25" s="68"/>
      <c r="AL25" s="287"/>
      <c r="AM25" s="321"/>
    </row>
    <row r="26" spans="1:39" s="322" customFormat="1" ht="14.25" outlineLevel="1">
      <c r="A26" s="223"/>
      <c r="B26" s="634"/>
      <c r="C26" s="319"/>
      <c r="D26" s="381" t="s">
        <v>136</v>
      </c>
      <c r="E26" s="367"/>
      <c r="F26" s="337"/>
      <c r="G26" s="420"/>
      <c r="H26" s="345"/>
      <c r="I26" s="323"/>
      <c r="J26" s="325"/>
      <c r="K26" s="324"/>
      <c r="L26" s="348"/>
      <c r="M26" s="350"/>
      <c r="N26" s="325"/>
      <c r="O26" s="351"/>
      <c r="P26" s="486"/>
      <c r="Q26" s="471"/>
      <c r="R26" s="486"/>
      <c r="S26" s="471"/>
      <c r="T26" s="328"/>
      <c r="U26" s="337"/>
      <c r="V26" s="320"/>
      <c r="W26" s="55"/>
      <c r="X26" s="325"/>
      <c r="Y26" s="325"/>
      <c r="Z26" s="326"/>
      <c r="AA26" s="337"/>
      <c r="AB26" s="472"/>
      <c r="AC26" s="529"/>
      <c r="AD26" s="486"/>
      <c r="AE26" s="527"/>
      <c r="AF26" s="464"/>
      <c r="AG26" s="327"/>
      <c r="AH26" s="274"/>
      <c r="AI26" s="594"/>
      <c r="AJ26" s="113"/>
      <c r="AK26" s="68"/>
      <c r="AL26" s="287"/>
      <c r="AM26" s="321"/>
    </row>
    <row r="27" spans="1:39" s="322" customFormat="1" ht="14.25" outlineLevel="1">
      <c r="A27" s="223"/>
      <c r="B27" s="634"/>
      <c r="C27" s="319"/>
      <c r="D27" s="378" t="s">
        <v>137</v>
      </c>
      <c r="E27" s="367"/>
      <c r="F27" s="337"/>
      <c r="G27" s="420"/>
      <c r="H27" s="345"/>
      <c r="I27" s="323"/>
      <c r="J27" s="325"/>
      <c r="K27" s="324"/>
      <c r="L27" s="348"/>
      <c r="M27" s="350"/>
      <c r="N27" s="325"/>
      <c r="O27" s="351"/>
      <c r="P27" s="486"/>
      <c r="Q27" s="471"/>
      <c r="R27" s="486"/>
      <c r="S27" s="471"/>
      <c r="T27" s="328"/>
      <c r="U27" s="337"/>
      <c r="V27" s="320"/>
      <c r="W27" s="55"/>
      <c r="X27" s="325"/>
      <c r="Y27" s="325"/>
      <c r="Z27" s="326"/>
      <c r="AA27" s="337"/>
      <c r="AB27" s="472"/>
      <c r="AC27" s="529"/>
      <c r="AD27" s="486"/>
      <c r="AE27" s="527"/>
      <c r="AF27" s="464"/>
      <c r="AG27" s="327"/>
      <c r="AH27" s="274"/>
      <c r="AI27" s="594"/>
      <c r="AJ27" s="113"/>
      <c r="AK27" s="68"/>
      <c r="AL27" s="287"/>
      <c r="AM27" s="321"/>
    </row>
    <row r="28" spans="1:39" s="322" customFormat="1" ht="14.25" outlineLevel="1">
      <c r="A28" s="223"/>
      <c r="B28" s="634"/>
      <c r="C28" s="319"/>
      <c r="D28" s="378" t="s">
        <v>138</v>
      </c>
      <c r="E28" s="367"/>
      <c r="F28" s="337"/>
      <c r="G28" s="420"/>
      <c r="H28" s="345"/>
      <c r="I28" s="323"/>
      <c r="J28" s="325"/>
      <c r="K28" s="324"/>
      <c r="L28" s="348"/>
      <c r="M28" s="350"/>
      <c r="N28" s="325"/>
      <c r="O28" s="351"/>
      <c r="P28" s="486"/>
      <c r="Q28" s="471"/>
      <c r="R28" s="486"/>
      <c r="S28" s="471"/>
      <c r="T28" s="328"/>
      <c r="U28" s="337"/>
      <c r="V28" s="320"/>
      <c r="W28" s="55"/>
      <c r="X28" s="325"/>
      <c r="Y28" s="325"/>
      <c r="Z28" s="326"/>
      <c r="AA28" s="337"/>
      <c r="AB28" s="472"/>
      <c r="AC28" s="529"/>
      <c r="AD28" s="486"/>
      <c r="AE28" s="527"/>
      <c r="AF28" s="464"/>
      <c r="AG28" s="327"/>
      <c r="AH28" s="274"/>
      <c r="AI28" s="594"/>
      <c r="AJ28" s="113"/>
      <c r="AK28" s="68"/>
      <c r="AL28" s="287"/>
      <c r="AM28" s="321"/>
    </row>
    <row r="29" spans="1:39" s="322" customFormat="1" ht="14.25" outlineLevel="1">
      <c r="A29" s="223"/>
      <c r="B29" s="634"/>
      <c r="C29" s="319"/>
      <c r="D29" s="379" t="s">
        <v>139</v>
      </c>
      <c r="E29" s="367"/>
      <c r="F29" s="337"/>
      <c r="G29" s="420"/>
      <c r="H29" s="345"/>
      <c r="I29" s="323"/>
      <c r="J29" s="325"/>
      <c r="K29" s="324"/>
      <c r="L29" s="348"/>
      <c r="M29" s="350"/>
      <c r="N29" s="325"/>
      <c r="O29" s="351"/>
      <c r="P29" s="486"/>
      <c r="Q29" s="471"/>
      <c r="R29" s="486"/>
      <c r="S29" s="471"/>
      <c r="T29" s="328"/>
      <c r="U29" s="337"/>
      <c r="V29" s="320"/>
      <c r="W29" s="55"/>
      <c r="X29" s="325"/>
      <c r="Y29" s="325"/>
      <c r="Z29" s="326"/>
      <c r="AA29" s="337"/>
      <c r="AB29" s="472"/>
      <c r="AC29" s="529"/>
      <c r="AD29" s="486"/>
      <c r="AE29" s="527"/>
      <c r="AF29" s="464"/>
      <c r="AG29" s="327"/>
      <c r="AH29" s="274"/>
      <c r="AI29" s="594"/>
      <c r="AJ29" s="113"/>
      <c r="AK29" s="68"/>
      <c r="AL29" s="329"/>
      <c r="AM29" s="321"/>
    </row>
    <row r="30" spans="1:39" s="322" customFormat="1" ht="14.25" outlineLevel="1">
      <c r="A30" s="223"/>
      <c r="B30" s="634"/>
      <c r="C30" s="319"/>
      <c r="D30" s="377" t="s">
        <v>216</v>
      </c>
      <c r="E30" s="367"/>
      <c r="F30" s="337"/>
      <c r="G30" s="432" t="s">
        <v>205</v>
      </c>
      <c r="H30" s="345"/>
      <c r="I30" s="323"/>
      <c r="J30" s="325"/>
      <c r="K30" s="324"/>
      <c r="L30" s="348"/>
      <c r="M30" s="350"/>
      <c r="N30" s="325"/>
      <c r="O30" s="351"/>
      <c r="P30" s="486"/>
      <c r="Q30" s="471"/>
      <c r="R30" s="486"/>
      <c r="S30" s="471"/>
      <c r="T30" s="328"/>
      <c r="U30" s="337"/>
      <c r="V30" s="320"/>
      <c r="W30" s="55"/>
      <c r="X30" s="325"/>
      <c r="Y30" s="325"/>
      <c r="Z30" s="326"/>
      <c r="AA30" s="337"/>
      <c r="AB30" s="472"/>
      <c r="AC30" s="529"/>
      <c r="AD30" s="486"/>
      <c r="AE30" s="527"/>
      <c r="AF30" s="464"/>
      <c r="AG30" s="327"/>
      <c r="AH30" s="274"/>
      <c r="AI30" s="594"/>
      <c r="AJ30" s="113"/>
      <c r="AK30" s="68"/>
      <c r="AL30" s="287"/>
      <c r="AM30" s="321"/>
    </row>
    <row r="31" spans="1:39" s="322" customFormat="1" ht="15" outlineLevel="1" thickBot="1">
      <c r="A31" s="223"/>
      <c r="B31" s="634"/>
      <c r="C31" s="319"/>
      <c r="D31" s="377" t="s">
        <v>216</v>
      </c>
      <c r="E31" s="334"/>
      <c r="F31" s="613"/>
      <c r="G31" s="433"/>
      <c r="H31" s="345"/>
      <c r="I31" s="323"/>
      <c r="J31" s="325"/>
      <c r="K31" s="324"/>
      <c r="L31" s="348"/>
      <c r="M31" s="350"/>
      <c r="N31" s="325"/>
      <c r="O31" s="351"/>
      <c r="P31" s="486"/>
      <c r="Q31" s="471"/>
      <c r="R31" s="486"/>
      <c r="S31" s="471"/>
      <c r="T31" s="328"/>
      <c r="U31" s="337"/>
      <c r="V31" s="320"/>
      <c r="W31" s="55"/>
      <c r="X31" s="325"/>
      <c r="Y31" s="325"/>
      <c r="Z31" s="326"/>
      <c r="AA31" s="337"/>
      <c r="AB31" s="472"/>
      <c r="AC31" s="529"/>
      <c r="AD31" s="486"/>
      <c r="AE31" s="527"/>
      <c r="AF31" s="464"/>
      <c r="AG31" s="327"/>
      <c r="AH31" s="274"/>
      <c r="AI31" s="594"/>
      <c r="AJ31" s="113"/>
      <c r="AK31" s="68"/>
      <c r="AL31" s="287"/>
      <c r="AM31" s="321"/>
    </row>
    <row r="32" spans="1:39" s="243" customFormat="1" ht="26.25" thickBot="1">
      <c r="A32" s="333" t="str">
        <f>FIXED($D$8,0,1)</f>
        <v>0</v>
      </c>
      <c r="B32" s="635" t="str">
        <f>FIXED($I$4,0,1)</f>
        <v>0</v>
      </c>
      <c r="C32" s="224" t="s">
        <v>169</v>
      </c>
      <c r="D32" s="380" t="s">
        <v>144</v>
      </c>
      <c r="E32" s="453"/>
      <c r="F32" s="612"/>
      <c r="G32" s="431"/>
      <c r="H32" s="282"/>
      <c r="I32" s="14"/>
      <c r="J32" s="12"/>
      <c r="K32" s="458">
        <f>SUM(K23:K31)</f>
        <v>0</v>
      </c>
      <c r="L32" s="459">
        <f>SUM(L23:L31)</f>
        <v>0</v>
      </c>
      <c r="M32" s="460">
        <f>SUM(M23:M31)</f>
        <v>0</v>
      </c>
      <c r="N32" s="118"/>
      <c r="O32" s="352"/>
      <c r="P32" s="487">
        <f>SUM(P23:P31)</f>
        <v>0</v>
      </c>
      <c r="Q32" s="488">
        <f>SUM(Q23:Q31)</f>
        <v>0</v>
      </c>
      <c r="R32" s="487">
        <f>SUM(R23:R31)</f>
        <v>0</v>
      </c>
      <c r="S32" s="488">
        <f>SUM(S23:S31)</f>
        <v>0</v>
      </c>
      <c r="T32" s="239"/>
      <c r="U32" s="406"/>
      <c r="V32" s="306"/>
      <c r="W32" s="12"/>
      <c r="X32" s="240"/>
      <c r="Y32" s="240"/>
      <c r="Z32" s="241"/>
      <c r="AA32" s="244"/>
      <c r="AB32" s="459">
        <f>SUM(AB23:AB31)</f>
        <v>0</v>
      </c>
      <c r="AC32" s="531"/>
      <c r="AD32" s="532">
        <f>SUM(AD23:AD31)</f>
        <v>0</v>
      </c>
      <c r="AE32" s="533"/>
      <c r="AF32" s="534" t="str">
        <f>IF(AE32=0,"0",IF(AD32/AE32&gt;400,400*AE32,AD32))</f>
        <v>0</v>
      </c>
      <c r="AG32" s="89">
        <f>IF((AF32-E32)&gt;0,(AF32-E32),0)</f>
        <v>0</v>
      </c>
      <c r="AH32" s="276"/>
      <c r="AI32" s="592">
        <f>IF($AK$2="PME",$AK$5,IF($AK$2="ETI",$AK$6,AK7))</f>
        <v>0.35</v>
      </c>
      <c r="AJ32" s="79">
        <f>IF(AK2="choisir","",AI32*AF32)</f>
        <v>0</v>
      </c>
      <c r="AK32" s="53" t="str">
        <f>IF(Q32&lt;&gt;0,IF((Q32+AB32)-AD32=0,"OK","!"),IF(P32&lt;&gt;0,IF((P32+AB32)-AD32=0,"OK","!"),IF((K32+AB32)-AD32=0,"OK","!")))</f>
        <v>OK</v>
      </c>
      <c r="AL32" s="286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42"/>
    </row>
    <row r="33" spans="1:39" s="232" customFormat="1" ht="15" outlineLevel="1">
      <c r="A33" s="223"/>
      <c r="B33" s="634"/>
      <c r="C33" s="24"/>
      <c r="D33" s="376" t="s">
        <v>234</v>
      </c>
      <c r="E33" s="365"/>
      <c r="F33" s="421"/>
      <c r="G33" s="421"/>
      <c r="H33" s="370"/>
      <c r="I33" s="323"/>
      <c r="J33" s="229"/>
      <c r="K33" s="253"/>
      <c r="L33" s="347"/>
      <c r="M33" s="353"/>
      <c r="N33" s="229"/>
      <c r="O33" s="354"/>
      <c r="P33" s="490"/>
      <c r="Q33" s="491"/>
      <c r="R33" s="490"/>
      <c r="S33" s="491"/>
      <c r="T33" s="228"/>
      <c r="U33" s="337"/>
      <c r="V33" s="254"/>
      <c r="W33" s="267"/>
      <c r="X33" s="229"/>
      <c r="Y33" s="229"/>
      <c r="Z33" s="230"/>
      <c r="AA33" s="337"/>
      <c r="AB33" s="535"/>
      <c r="AC33" s="525"/>
      <c r="AD33" s="486"/>
      <c r="AE33" s="527"/>
      <c r="AF33" s="464"/>
      <c r="AG33" s="88"/>
      <c r="AH33" s="274"/>
      <c r="AI33" s="593"/>
      <c r="AJ33" s="113"/>
      <c r="AK33" s="265"/>
      <c r="AL33" s="287"/>
      <c r="AM33" s="231"/>
    </row>
    <row r="34" spans="1:39" s="322" customFormat="1" ht="14.25" outlineLevel="1">
      <c r="A34" s="223"/>
      <c r="B34" s="634"/>
      <c r="C34" s="319"/>
      <c r="D34" s="377" t="s">
        <v>134</v>
      </c>
      <c r="E34" s="335"/>
      <c r="F34" s="419"/>
      <c r="G34" s="419"/>
      <c r="H34" s="345"/>
      <c r="I34" s="323"/>
      <c r="J34" s="325"/>
      <c r="K34" s="324"/>
      <c r="L34" s="348"/>
      <c r="M34" s="350"/>
      <c r="N34" s="325"/>
      <c r="O34" s="351"/>
      <c r="P34" s="457"/>
      <c r="Q34" s="324"/>
      <c r="R34" s="324"/>
      <c r="S34" s="485"/>
      <c r="T34" s="345"/>
      <c r="U34" s="337"/>
      <c r="V34" s="343"/>
      <c r="W34" s="325"/>
      <c r="X34" s="325"/>
      <c r="Y34" s="325"/>
      <c r="Z34" s="345"/>
      <c r="AA34" s="337"/>
      <c r="AB34" s="465"/>
      <c r="AC34" s="529"/>
      <c r="AD34" s="350"/>
      <c r="AE34" s="527"/>
      <c r="AF34" s="470"/>
      <c r="AG34" s="327"/>
      <c r="AH34" s="274"/>
      <c r="AI34" s="594"/>
      <c r="AJ34" s="113"/>
      <c r="AK34" s="68"/>
      <c r="AL34" s="285"/>
      <c r="AM34" s="321"/>
    </row>
    <row r="35" spans="1:39" s="322" customFormat="1" ht="14.25" outlineLevel="1">
      <c r="A35" s="223"/>
      <c r="B35" s="634"/>
      <c r="C35" s="319"/>
      <c r="D35" s="377" t="s">
        <v>135</v>
      </c>
      <c r="E35" s="335"/>
      <c r="F35" s="419"/>
      <c r="G35" s="419"/>
      <c r="H35" s="345"/>
      <c r="I35" s="325"/>
      <c r="J35" s="325"/>
      <c r="K35" s="324"/>
      <c r="L35" s="348"/>
      <c r="M35" s="350"/>
      <c r="N35" s="325"/>
      <c r="O35" s="349"/>
      <c r="P35" s="457"/>
      <c r="Q35" s="324"/>
      <c r="R35" s="324"/>
      <c r="S35" s="485"/>
      <c r="T35" s="345"/>
      <c r="U35" s="337"/>
      <c r="V35" s="343"/>
      <c r="W35" s="325"/>
      <c r="X35" s="325"/>
      <c r="Y35" s="325"/>
      <c r="Z35" s="345"/>
      <c r="AA35" s="337"/>
      <c r="AB35" s="472"/>
      <c r="AC35" s="529"/>
      <c r="AD35" s="350"/>
      <c r="AE35" s="527"/>
      <c r="AF35" s="470"/>
      <c r="AG35" s="327"/>
      <c r="AH35" s="274"/>
      <c r="AI35" s="594"/>
      <c r="AJ35" s="113"/>
      <c r="AK35" s="264"/>
      <c r="AL35" s="285"/>
      <c r="AM35" s="321"/>
    </row>
    <row r="36" spans="1:39" s="322" customFormat="1" ht="14.25" outlineLevel="1">
      <c r="A36" s="223"/>
      <c r="B36" s="634"/>
      <c r="C36" s="319"/>
      <c r="D36" s="730" t="s">
        <v>136</v>
      </c>
      <c r="E36" s="367"/>
      <c r="F36" s="420"/>
      <c r="G36" s="420"/>
      <c r="H36" s="345"/>
      <c r="I36" s="325"/>
      <c r="J36" s="325"/>
      <c r="K36" s="324"/>
      <c r="L36" s="348"/>
      <c r="M36" s="350"/>
      <c r="N36" s="325"/>
      <c r="O36" s="349"/>
      <c r="P36" s="457"/>
      <c r="Q36" s="324"/>
      <c r="R36" s="324"/>
      <c r="S36" s="485"/>
      <c r="T36" s="345"/>
      <c r="U36" s="337"/>
      <c r="V36" s="343"/>
      <c r="W36" s="325"/>
      <c r="X36" s="325"/>
      <c r="Y36" s="325"/>
      <c r="Z36" s="345"/>
      <c r="AA36" s="337"/>
      <c r="AB36" s="472"/>
      <c r="AC36" s="529"/>
      <c r="AD36" s="350"/>
      <c r="AE36" s="527"/>
      <c r="AF36" s="470"/>
      <c r="AG36" s="327"/>
      <c r="AH36" s="274"/>
      <c r="AI36" s="594"/>
      <c r="AJ36" s="113"/>
      <c r="AK36" s="264"/>
      <c r="AL36" s="285"/>
      <c r="AM36" s="321"/>
    </row>
    <row r="37" spans="1:39" s="322" customFormat="1" ht="14.25" outlineLevel="1">
      <c r="A37" s="223"/>
      <c r="B37" s="634"/>
      <c r="C37" s="319"/>
      <c r="D37" s="731"/>
      <c r="E37" s="367"/>
      <c r="F37" s="420"/>
      <c r="G37" s="420"/>
      <c r="H37" s="345"/>
      <c r="I37" s="325"/>
      <c r="J37" s="325"/>
      <c r="K37" s="324"/>
      <c r="L37" s="348"/>
      <c r="M37" s="350"/>
      <c r="N37" s="325"/>
      <c r="O37" s="349"/>
      <c r="P37" s="457"/>
      <c r="Q37" s="324"/>
      <c r="R37" s="324"/>
      <c r="S37" s="324"/>
      <c r="T37" s="345"/>
      <c r="U37" s="337"/>
      <c r="V37" s="343"/>
      <c r="W37" s="325"/>
      <c r="X37" s="325"/>
      <c r="Y37" s="325"/>
      <c r="Z37" s="345"/>
      <c r="AA37" s="337"/>
      <c r="AB37" s="472"/>
      <c r="AC37" s="529"/>
      <c r="AD37" s="350"/>
      <c r="AE37" s="527"/>
      <c r="AF37" s="470"/>
      <c r="AG37" s="327"/>
      <c r="AH37" s="274"/>
      <c r="AI37" s="594"/>
      <c r="AJ37" s="113"/>
      <c r="AK37" s="55"/>
      <c r="AL37" s="285"/>
      <c r="AM37" s="321"/>
    </row>
    <row r="38" spans="1:39" s="238" customFormat="1" ht="14.25" outlineLevel="1">
      <c r="A38" s="333"/>
      <c r="B38" s="635"/>
      <c r="C38" s="225"/>
      <c r="D38" s="378" t="s">
        <v>137</v>
      </c>
      <c r="E38" s="335"/>
      <c r="F38" s="419"/>
      <c r="G38" s="419"/>
      <c r="H38" s="345"/>
      <c r="I38" s="325"/>
      <c r="J38" s="325"/>
      <c r="K38" s="324"/>
      <c r="L38" s="348"/>
      <c r="M38" s="350"/>
      <c r="N38" s="325"/>
      <c r="O38" s="349"/>
      <c r="P38" s="457"/>
      <c r="Q38" s="324"/>
      <c r="R38" s="324"/>
      <c r="S38" s="324"/>
      <c r="T38" s="345"/>
      <c r="U38" s="337"/>
      <c r="V38" s="343"/>
      <c r="W38" s="325"/>
      <c r="X38" s="325"/>
      <c r="Y38" s="325"/>
      <c r="Z38" s="345"/>
      <c r="AA38" s="337"/>
      <c r="AB38" s="472"/>
      <c r="AC38" s="529"/>
      <c r="AD38" s="350"/>
      <c r="AE38" s="527"/>
      <c r="AF38" s="470"/>
      <c r="AG38" s="327"/>
      <c r="AH38" s="274"/>
      <c r="AI38" s="594"/>
      <c r="AJ38" s="113"/>
      <c r="AK38" s="55"/>
      <c r="AL38" s="285"/>
      <c r="AM38" s="237"/>
    </row>
    <row r="39" spans="1:39" s="322" customFormat="1" ht="14.25" outlineLevel="1">
      <c r="A39" s="223"/>
      <c r="B39" s="634"/>
      <c r="C39" s="330"/>
      <c r="D39" s="378" t="s">
        <v>138</v>
      </c>
      <c r="E39" s="335"/>
      <c r="F39" s="419"/>
      <c r="G39" s="419"/>
      <c r="H39" s="345"/>
      <c r="I39" s="325"/>
      <c r="J39" s="325"/>
      <c r="K39" s="324"/>
      <c r="L39" s="348"/>
      <c r="M39" s="350"/>
      <c r="N39" s="325"/>
      <c r="O39" s="349"/>
      <c r="P39" s="457"/>
      <c r="Q39" s="324"/>
      <c r="R39" s="324"/>
      <c r="S39" s="485"/>
      <c r="T39" s="345"/>
      <c r="U39" s="337"/>
      <c r="V39" s="343"/>
      <c r="W39" s="325"/>
      <c r="X39" s="325"/>
      <c r="Y39" s="325"/>
      <c r="Z39" s="345"/>
      <c r="AA39" s="337"/>
      <c r="AB39" s="472"/>
      <c r="AC39" s="529"/>
      <c r="AD39" s="350"/>
      <c r="AE39" s="527"/>
      <c r="AF39" s="470"/>
      <c r="AG39" s="327"/>
      <c r="AH39" s="274"/>
      <c r="AI39" s="594"/>
      <c r="AJ39" s="113"/>
      <c r="AK39" s="55"/>
      <c r="AL39" s="285"/>
      <c r="AM39" s="321"/>
    </row>
    <row r="40" spans="1:39" s="322" customFormat="1" ht="14.25" outlineLevel="1">
      <c r="A40" s="223"/>
      <c r="B40" s="634"/>
      <c r="C40" s="330"/>
      <c r="D40" s="379" t="s">
        <v>139</v>
      </c>
      <c r="E40" s="335"/>
      <c r="F40" s="419"/>
      <c r="G40" s="419"/>
      <c r="H40" s="345"/>
      <c r="I40" s="325"/>
      <c r="J40" s="325"/>
      <c r="K40" s="324"/>
      <c r="L40" s="348"/>
      <c r="M40" s="350"/>
      <c r="N40" s="325"/>
      <c r="O40" s="349"/>
      <c r="P40" s="457"/>
      <c r="Q40" s="324"/>
      <c r="R40" s="324"/>
      <c r="S40" s="485"/>
      <c r="T40" s="345"/>
      <c r="U40" s="337"/>
      <c r="V40" s="343"/>
      <c r="W40" s="325"/>
      <c r="X40" s="325"/>
      <c r="Y40" s="325"/>
      <c r="Z40" s="345"/>
      <c r="AA40" s="337"/>
      <c r="AB40" s="472"/>
      <c r="AC40" s="529"/>
      <c r="AD40" s="350"/>
      <c r="AE40" s="527"/>
      <c r="AF40" s="470"/>
      <c r="AG40" s="327"/>
      <c r="AH40" s="274"/>
      <c r="AI40" s="594"/>
      <c r="AJ40" s="113"/>
      <c r="AK40" s="55"/>
      <c r="AL40" s="285"/>
      <c r="AM40" s="321"/>
    </row>
    <row r="41" spans="1:39" s="322" customFormat="1" ht="14.25" outlineLevel="1">
      <c r="A41" s="223"/>
      <c r="B41" s="634"/>
      <c r="C41" s="330"/>
      <c r="D41" s="377" t="s">
        <v>216</v>
      </c>
      <c r="E41" s="335"/>
      <c r="F41" s="419"/>
      <c r="G41" s="432" t="s">
        <v>205</v>
      </c>
      <c r="H41" s="345"/>
      <c r="I41" s="325"/>
      <c r="J41" s="325"/>
      <c r="K41" s="324"/>
      <c r="L41" s="348"/>
      <c r="M41" s="350"/>
      <c r="N41" s="325"/>
      <c r="O41" s="349"/>
      <c r="P41" s="457"/>
      <c r="Q41" s="324"/>
      <c r="R41" s="324"/>
      <c r="S41" s="485"/>
      <c r="T41" s="345"/>
      <c r="U41" s="337"/>
      <c r="V41" s="343"/>
      <c r="W41" s="325"/>
      <c r="X41" s="325"/>
      <c r="Y41" s="325"/>
      <c r="Z41" s="345"/>
      <c r="AA41" s="337"/>
      <c r="AB41" s="472"/>
      <c r="AC41" s="529"/>
      <c r="AD41" s="350"/>
      <c r="AE41" s="527"/>
      <c r="AF41" s="470"/>
      <c r="AG41" s="327"/>
      <c r="AH41" s="274"/>
      <c r="AI41" s="594"/>
      <c r="AJ41" s="113"/>
      <c r="AK41" s="55"/>
      <c r="AL41" s="285"/>
      <c r="AM41" s="321"/>
    </row>
    <row r="42" spans="1:39" s="322" customFormat="1" ht="15" outlineLevel="1" thickBot="1">
      <c r="A42" s="223"/>
      <c r="B42" s="634"/>
      <c r="C42" s="330"/>
      <c r="D42" s="377" t="s">
        <v>216</v>
      </c>
      <c r="E42" s="334"/>
      <c r="F42" s="605"/>
      <c r="G42" s="433"/>
      <c r="H42" s="345"/>
      <c r="I42" s="323"/>
      <c r="K42" s="324"/>
      <c r="L42" s="457"/>
      <c r="M42" s="350"/>
      <c r="N42" s="325"/>
      <c r="O42" s="351"/>
      <c r="P42" s="486"/>
      <c r="Q42" s="471"/>
      <c r="R42" s="471"/>
      <c r="S42" s="486"/>
      <c r="U42" s="338"/>
      <c r="V42" s="320"/>
      <c r="W42" s="344"/>
      <c r="X42" s="325"/>
      <c r="Y42" s="325"/>
      <c r="Z42" s="326"/>
      <c r="AA42" s="338"/>
      <c r="AB42" s="472"/>
      <c r="AC42" s="529"/>
      <c r="AD42" s="530"/>
      <c r="AE42" s="527"/>
      <c r="AF42" s="470"/>
      <c r="AG42" s="327"/>
      <c r="AH42" s="274"/>
      <c r="AI42" s="594"/>
      <c r="AJ42" s="113"/>
      <c r="AK42" s="68"/>
      <c r="AL42" s="285"/>
      <c r="AM42" s="321"/>
    </row>
    <row r="43" spans="1:39" s="243" customFormat="1" ht="26.25" thickBot="1">
      <c r="A43" s="333" t="str">
        <f>FIXED($D$8,0,1)</f>
        <v>0</v>
      </c>
      <c r="B43" s="635" t="str">
        <f>FIXED($I$4,0,1)</f>
        <v>0</v>
      </c>
      <c r="C43" s="224" t="s">
        <v>238</v>
      </c>
      <c r="D43" s="380" t="s">
        <v>236</v>
      </c>
      <c r="E43" s="453"/>
      <c r="F43" s="612"/>
      <c r="G43" s="431"/>
      <c r="H43" s="282"/>
      <c r="I43" s="14"/>
      <c r="J43" s="12"/>
      <c r="K43" s="458">
        <f>SUM(K33:K42)</f>
        <v>0</v>
      </c>
      <c r="L43" s="459">
        <f>SUM(L33:L42)</f>
        <v>0</v>
      </c>
      <c r="M43" s="460">
        <f>SUM(M33:M42)</f>
        <v>0</v>
      </c>
      <c r="N43" s="118"/>
      <c r="O43" s="352"/>
      <c r="P43" s="487">
        <f>SUM(P33:P42)</f>
        <v>0</v>
      </c>
      <c r="Q43" s="488">
        <f>SUM(Q33:Q42)</f>
        <v>0</v>
      </c>
      <c r="R43" s="489">
        <f>SUM(R33:R42)</f>
        <v>0</v>
      </c>
      <c r="S43" s="488">
        <f>SUM(S33:S42)</f>
        <v>0</v>
      </c>
      <c r="T43" s="239"/>
      <c r="U43" s="406"/>
      <c r="V43" s="306"/>
      <c r="W43" s="12"/>
      <c r="X43" s="240"/>
      <c r="Y43" s="240"/>
      <c r="Z43" s="241"/>
      <c r="AA43" s="244"/>
      <c r="AB43" s="459">
        <f>SUM(AB33:AB42)</f>
        <v>0</v>
      </c>
      <c r="AC43" s="531"/>
      <c r="AD43" s="532">
        <f>SUM(AD33:AD42)</f>
        <v>0</v>
      </c>
      <c r="AE43" s="533"/>
      <c r="AF43" s="534" t="str">
        <f>IF(AE43=0,"0",IF(AD43/AE43&gt;400,400*AE43,AD43))</f>
        <v>0</v>
      </c>
      <c r="AG43" s="89">
        <f>IF((AF43-E43)&gt;0,(AF43-E43),0)</f>
        <v>0</v>
      </c>
      <c r="AH43" s="276"/>
      <c r="AI43" s="592">
        <f>IF($AK$2="PME",$AK$5,IF($AK$2="ETI",$AK$6,AK28))</f>
        <v>0.35</v>
      </c>
      <c r="AJ43" s="79">
        <f>IF(AK23="choisir","",AI43*AF43)</f>
        <v>0</v>
      </c>
      <c r="AK43" s="53" t="str">
        <f>IF(Q43&lt;&gt;0,IF((Q43+AB43)-AD43=0,"OK","!"),IF(P43&lt;&gt;0,IF((P43+AB43)-AD43=0,"OK","!"),IF((K43+AB43)-AD43=0,"OK","!")))</f>
        <v>OK</v>
      </c>
      <c r="AL43" s="286" t="str">
        <f>IF(AF43="0","S/O",IF(AD43=AF43,"Plafond non atteint :instruire toutes les factures",IF(SUM(AD33:AD42)&gt;=AF43,"Les factures contrôlés permettent de plafonner le batiment","Les factures contrôlés ne permettent pas d'atteindre le plafond du batiment")))</f>
        <v>S/O</v>
      </c>
      <c r="AM43" s="242"/>
    </row>
    <row r="44" spans="1:39" s="232" customFormat="1" ht="15" outlineLevel="1">
      <c r="A44" s="223"/>
      <c r="B44" s="634"/>
      <c r="C44" s="24"/>
      <c r="D44" s="376" t="s">
        <v>235</v>
      </c>
      <c r="E44" s="365"/>
      <c r="F44" s="336"/>
      <c r="G44" s="421"/>
      <c r="H44" s="370"/>
      <c r="I44" s="323"/>
      <c r="J44" s="229"/>
      <c r="K44" s="253"/>
      <c r="L44" s="347"/>
      <c r="M44" s="353"/>
      <c r="N44" s="229"/>
      <c r="O44" s="354"/>
      <c r="P44" s="486"/>
      <c r="Q44" s="471"/>
      <c r="R44" s="486"/>
      <c r="S44" s="471"/>
      <c r="T44" s="228"/>
      <c r="U44" s="337"/>
      <c r="V44" s="254"/>
      <c r="W44" s="267"/>
      <c r="X44" s="229"/>
      <c r="Y44" s="229"/>
      <c r="Z44" s="230"/>
      <c r="AA44" s="337"/>
      <c r="AB44" s="472"/>
      <c r="AC44" s="525"/>
      <c r="AD44" s="486"/>
      <c r="AE44" s="527"/>
      <c r="AF44" s="464"/>
      <c r="AG44" s="88"/>
      <c r="AH44" s="274"/>
      <c r="AI44" s="593"/>
      <c r="AJ44" s="113"/>
      <c r="AK44" s="68"/>
      <c r="AL44" s="287"/>
      <c r="AM44" s="231"/>
    </row>
    <row r="45" spans="1:39" s="322" customFormat="1" ht="14.25" outlineLevel="1">
      <c r="A45" s="223"/>
      <c r="B45" s="634"/>
      <c r="C45" s="319"/>
      <c r="D45" s="377" t="s">
        <v>134</v>
      </c>
      <c r="E45" s="335"/>
      <c r="F45" s="419"/>
      <c r="G45" s="419"/>
      <c r="H45" s="345"/>
      <c r="I45" s="323"/>
      <c r="J45" s="325"/>
      <c r="K45" s="324"/>
      <c r="L45" s="348"/>
      <c r="M45" s="350"/>
      <c r="N45" s="325"/>
      <c r="O45" s="351"/>
      <c r="P45" s="457"/>
      <c r="Q45" s="324"/>
      <c r="R45" s="324"/>
      <c r="S45" s="485"/>
      <c r="T45" s="345"/>
      <c r="U45" s="337"/>
      <c r="V45" s="343"/>
      <c r="W45" s="325"/>
      <c r="X45" s="325"/>
      <c r="Y45" s="325"/>
      <c r="Z45" s="345"/>
      <c r="AA45" s="337"/>
      <c r="AB45" s="465"/>
      <c r="AC45" s="529"/>
      <c r="AD45" s="350"/>
      <c r="AE45" s="527"/>
      <c r="AF45" s="470"/>
      <c r="AG45" s="327"/>
      <c r="AH45" s="274"/>
      <c r="AI45" s="594"/>
      <c r="AJ45" s="113"/>
      <c r="AK45" s="68"/>
      <c r="AL45" s="285"/>
      <c r="AM45" s="321"/>
    </row>
    <row r="46" spans="1:39" s="322" customFormat="1" ht="14.25" outlineLevel="1">
      <c r="A46" s="223"/>
      <c r="B46" s="634"/>
      <c r="C46" s="319"/>
      <c r="D46" s="377" t="s">
        <v>135</v>
      </c>
      <c r="E46" s="335"/>
      <c r="F46" s="419"/>
      <c r="G46" s="419"/>
      <c r="H46" s="345"/>
      <c r="I46" s="325"/>
      <c r="J46" s="325"/>
      <c r="K46" s="324"/>
      <c r="L46" s="348"/>
      <c r="M46" s="350"/>
      <c r="N46" s="325"/>
      <c r="O46" s="349"/>
      <c r="P46" s="457"/>
      <c r="Q46" s="324"/>
      <c r="R46" s="324"/>
      <c r="S46" s="485"/>
      <c r="T46" s="345"/>
      <c r="U46" s="337"/>
      <c r="V46" s="343"/>
      <c r="W46" s="325"/>
      <c r="X46" s="325"/>
      <c r="Y46" s="325"/>
      <c r="Z46" s="345"/>
      <c r="AA46" s="337"/>
      <c r="AB46" s="472"/>
      <c r="AC46" s="529"/>
      <c r="AD46" s="350"/>
      <c r="AE46" s="527"/>
      <c r="AF46" s="470"/>
      <c r="AG46" s="327"/>
      <c r="AH46" s="274"/>
      <c r="AI46" s="594"/>
      <c r="AJ46" s="113"/>
      <c r="AK46" s="264"/>
      <c r="AL46" s="285"/>
      <c r="AM46" s="321"/>
    </row>
    <row r="47" spans="1:39" s="322" customFormat="1" ht="14.25" outlineLevel="1">
      <c r="A47" s="223"/>
      <c r="B47" s="634"/>
      <c r="C47" s="319"/>
      <c r="D47" s="730" t="s">
        <v>136</v>
      </c>
      <c r="E47" s="367"/>
      <c r="F47" s="420"/>
      <c r="G47" s="420"/>
      <c r="H47" s="345"/>
      <c r="I47" s="325"/>
      <c r="J47" s="325"/>
      <c r="K47" s="324"/>
      <c r="L47" s="348"/>
      <c r="M47" s="350"/>
      <c r="N47" s="325"/>
      <c r="O47" s="349"/>
      <c r="P47" s="457"/>
      <c r="Q47" s="324"/>
      <c r="R47" s="324"/>
      <c r="S47" s="485"/>
      <c r="T47" s="345"/>
      <c r="U47" s="337"/>
      <c r="V47" s="343"/>
      <c r="W47" s="325"/>
      <c r="X47" s="325"/>
      <c r="Y47" s="325"/>
      <c r="Z47" s="345"/>
      <c r="AA47" s="337"/>
      <c r="AB47" s="472"/>
      <c r="AC47" s="529"/>
      <c r="AD47" s="350"/>
      <c r="AE47" s="527"/>
      <c r="AF47" s="470"/>
      <c r="AG47" s="327"/>
      <c r="AH47" s="274"/>
      <c r="AI47" s="594"/>
      <c r="AJ47" s="113"/>
      <c r="AK47" s="264"/>
      <c r="AL47" s="285"/>
      <c r="AM47" s="321"/>
    </row>
    <row r="48" spans="1:39" s="322" customFormat="1" ht="14.25" outlineLevel="1">
      <c r="A48" s="223"/>
      <c r="B48" s="634"/>
      <c r="C48" s="319"/>
      <c r="D48" s="773"/>
      <c r="E48" s="367"/>
      <c r="F48" s="420"/>
      <c r="G48" s="420"/>
      <c r="H48" s="345"/>
      <c r="I48" s="325"/>
      <c r="J48" s="325"/>
      <c r="K48" s="324"/>
      <c r="L48" s="348"/>
      <c r="M48" s="350"/>
      <c r="N48" s="325"/>
      <c r="O48" s="349"/>
      <c r="P48" s="457"/>
      <c r="Q48" s="324"/>
      <c r="R48" s="324"/>
      <c r="S48" s="324"/>
      <c r="T48" s="345"/>
      <c r="U48" s="337"/>
      <c r="V48" s="343"/>
      <c r="W48" s="325"/>
      <c r="X48" s="325"/>
      <c r="Y48" s="325"/>
      <c r="Z48" s="345"/>
      <c r="AA48" s="337"/>
      <c r="AB48" s="472"/>
      <c r="AC48" s="529"/>
      <c r="AD48" s="350"/>
      <c r="AE48" s="527"/>
      <c r="AF48" s="470"/>
      <c r="AG48" s="327"/>
      <c r="AH48" s="274"/>
      <c r="AI48" s="594"/>
      <c r="AJ48" s="113"/>
      <c r="AK48" s="55"/>
      <c r="AL48" s="285"/>
      <c r="AM48" s="321"/>
    </row>
    <row r="49" spans="1:39" s="238" customFormat="1" ht="14.25" outlineLevel="1">
      <c r="A49" s="333"/>
      <c r="B49" s="635"/>
      <c r="C49" s="225"/>
      <c r="D49" s="378" t="s">
        <v>137</v>
      </c>
      <c r="E49" s="335"/>
      <c r="F49" s="419"/>
      <c r="G49" s="419"/>
      <c r="H49" s="345"/>
      <c r="I49" s="325"/>
      <c r="J49" s="325"/>
      <c r="K49" s="324"/>
      <c r="L49" s="348"/>
      <c r="M49" s="350"/>
      <c r="N49" s="325"/>
      <c r="O49" s="349"/>
      <c r="P49" s="457"/>
      <c r="Q49" s="324"/>
      <c r="R49" s="324"/>
      <c r="S49" s="324"/>
      <c r="T49" s="345"/>
      <c r="U49" s="337"/>
      <c r="V49" s="343"/>
      <c r="W49" s="325"/>
      <c r="X49" s="325"/>
      <c r="Y49" s="325"/>
      <c r="Z49" s="345"/>
      <c r="AA49" s="337"/>
      <c r="AB49" s="472"/>
      <c r="AC49" s="529"/>
      <c r="AD49" s="350"/>
      <c r="AE49" s="527"/>
      <c r="AF49" s="470"/>
      <c r="AG49" s="327"/>
      <c r="AH49" s="274"/>
      <c r="AI49" s="594"/>
      <c r="AJ49" s="113"/>
      <c r="AK49" s="55"/>
      <c r="AL49" s="285"/>
      <c r="AM49" s="237"/>
    </row>
    <row r="50" spans="1:39" s="322" customFormat="1" ht="14.25" outlineLevel="1">
      <c r="A50" s="223"/>
      <c r="B50" s="634"/>
      <c r="C50" s="330"/>
      <c r="D50" s="378" t="s">
        <v>138</v>
      </c>
      <c r="E50" s="335"/>
      <c r="F50" s="419"/>
      <c r="G50" s="419"/>
      <c r="H50" s="345"/>
      <c r="I50" s="325"/>
      <c r="J50" s="325"/>
      <c r="K50" s="324"/>
      <c r="L50" s="348"/>
      <c r="M50" s="350"/>
      <c r="N50" s="325"/>
      <c r="O50" s="349"/>
      <c r="P50" s="457"/>
      <c r="Q50" s="324"/>
      <c r="R50" s="324"/>
      <c r="S50" s="485"/>
      <c r="T50" s="345"/>
      <c r="U50" s="337"/>
      <c r="V50" s="343"/>
      <c r="W50" s="325"/>
      <c r="X50" s="325"/>
      <c r="Y50" s="325"/>
      <c r="Z50" s="345"/>
      <c r="AA50" s="337"/>
      <c r="AB50" s="472"/>
      <c r="AC50" s="529"/>
      <c r="AD50" s="350"/>
      <c r="AE50" s="527"/>
      <c r="AF50" s="470"/>
      <c r="AG50" s="327"/>
      <c r="AH50" s="274"/>
      <c r="AI50" s="594"/>
      <c r="AJ50" s="113"/>
      <c r="AK50" s="55"/>
      <c r="AL50" s="285"/>
      <c r="AM50" s="321"/>
    </row>
    <row r="51" spans="1:39" s="322" customFormat="1" ht="14.25" outlineLevel="1">
      <c r="A51" s="223"/>
      <c r="B51" s="634"/>
      <c r="C51" s="330"/>
      <c r="D51" s="379" t="s">
        <v>139</v>
      </c>
      <c r="E51" s="335"/>
      <c r="F51" s="419"/>
      <c r="G51" s="419"/>
      <c r="H51" s="345"/>
      <c r="I51" s="325"/>
      <c r="J51" s="325"/>
      <c r="K51" s="324"/>
      <c r="L51" s="348"/>
      <c r="M51" s="350"/>
      <c r="N51" s="325"/>
      <c r="O51" s="349"/>
      <c r="P51" s="457"/>
      <c r="Q51" s="324"/>
      <c r="R51" s="324"/>
      <c r="S51" s="485"/>
      <c r="T51" s="345"/>
      <c r="U51" s="337"/>
      <c r="V51" s="343"/>
      <c r="W51" s="325"/>
      <c r="X51" s="325"/>
      <c r="Y51" s="325"/>
      <c r="Z51" s="345"/>
      <c r="AA51" s="337"/>
      <c r="AB51" s="472"/>
      <c r="AC51" s="529"/>
      <c r="AD51" s="350"/>
      <c r="AE51" s="527"/>
      <c r="AF51" s="470"/>
      <c r="AG51" s="327"/>
      <c r="AH51" s="274"/>
      <c r="AI51" s="594"/>
      <c r="AJ51" s="113"/>
      <c r="AK51" s="55"/>
      <c r="AL51" s="285"/>
      <c r="AM51" s="321"/>
    </row>
    <row r="52" spans="1:39" s="238" customFormat="1" ht="14.25" outlineLevel="1">
      <c r="A52" s="333"/>
      <c r="B52" s="635"/>
      <c r="C52" s="225"/>
      <c r="D52" s="377" t="s">
        <v>216</v>
      </c>
      <c r="E52" s="335"/>
      <c r="F52" s="419"/>
      <c r="G52" s="432" t="s">
        <v>205</v>
      </c>
      <c r="H52" s="345"/>
      <c r="I52" s="325"/>
      <c r="J52" s="325"/>
      <c r="K52" s="324"/>
      <c r="L52" s="348"/>
      <c r="M52" s="350"/>
      <c r="N52" s="325"/>
      <c r="O52" s="349"/>
      <c r="P52" s="457"/>
      <c r="Q52" s="324"/>
      <c r="R52" s="324"/>
      <c r="S52" s="485"/>
      <c r="T52" s="345"/>
      <c r="U52" s="337"/>
      <c r="V52" s="343"/>
      <c r="W52" s="325"/>
      <c r="X52" s="325"/>
      <c r="Y52" s="325"/>
      <c r="Z52" s="345"/>
      <c r="AA52" s="337"/>
      <c r="AB52" s="472"/>
      <c r="AC52" s="529"/>
      <c r="AD52" s="350"/>
      <c r="AE52" s="527"/>
      <c r="AF52" s="470"/>
      <c r="AG52" s="327"/>
      <c r="AH52" s="274"/>
      <c r="AI52" s="594"/>
      <c r="AJ52" s="113"/>
      <c r="AK52" s="55"/>
      <c r="AL52" s="285"/>
      <c r="AM52" s="237"/>
    </row>
    <row r="53" spans="1:39" s="238" customFormat="1" ht="15" outlineLevel="1" thickBot="1">
      <c r="A53" s="333"/>
      <c r="B53" s="635"/>
      <c r="C53" s="225"/>
      <c r="D53" s="377" t="s">
        <v>216</v>
      </c>
      <c r="E53" s="334"/>
      <c r="F53" s="605"/>
      <c r="G53" s="433"/>
      <c r="H53" s="345"/>
      <c r="I53" s="323"/>
      <c r="J53" s="322"/>
      <c r="K53" s="324"/>
      <c r="L53" s="457"/>
      <c r="M53" s="350"/>
      <c r="N53" s="325"/>
      <c r="O53" s="351"/>
      <c r="P53" s="486"/>
      <c r="Q53" s="471"/>
      <c r="R53" s="471"/>
      <c r="S53" s="486"/>
      <c r="T53" s="322"/>
      <c r="U53" s="338"/>
      <c r="V53" s="320"/>
      <c r="W53" s="344"/>
      <c r="X53" s="325"/>
      <c r="Y53" s="325"/>
      <c r="Z53" s="326"/>
      <c r="AA53" s="338"/>
      <c r="AB53" s="472"/>
      <c r="AC53" s="529"/>
      <c r="AD53" s="530"/>
      <c r="AE53" s="527"/>
      <c r="AF53" s="470"/>
      <c r="AG53" s="327"/>
      <c r="AH53" s="274"/>
      <c r="AI53" s="594"/>
      <c r="AJ53" s="113"/>
      <c r="AK53" s="68"/>
      <c r="AL53" s="285"/>
      <c r="AM53" s="237"/>
    </row>
    <row r="54" spans="1:39" s="243" customFormat="1" ht="26.25" thickBot="1">
      <c r="A54" s="333" t="str">
        <f>FIXED($D$8,0,1)</f>
        <v>0</v>
      </c>
      <c r="B54" s="635" t="str">
        <f>FIXED($I$4,0,1)</f>
        <v>0</v>
      </c>
      <c r="C54" s="224" t="s">
        <v>239</v>
      </c>
      <c r="D54" s="380" t="s">
        <v>237</v>
      </c>
      <c r="E54" s="453"/>
      <c r="F54" s="612"/>
      <c r="G54" s="431"/>
      <c r="H54" s="282"/>
      <c r="I54" s="14"/>
      <c r="J54" s="12"/>
      <c r="K54" s="458">
        <f>SUM(K44:K53)</f>
        <v>0</v>
      </c>
      <c r="L54" s="459">
        <f>SUM(L44:L53)</f>
        <v>0</v>
      </c>
      <c r="M54" s="460">
        <f>SUM(M44:M53)</f>
        <v>0</v>
      </c>
      <c r="N54" s="118"/>
      <c r="O54" s="352"/>
      <c r="P54" s="487">
        <f>SUM(P44:P53)</f>
        <v>0</v>
      </c>
      <c r="Q54" s="488">
        <f>SUM(Q44:Q53)</f>
        <v>0</v>
      </c>
      <c r="R54" s="489">
        <f>SUM(R44:R53)</f>
        <v>0</v>
      </c>
      <c r="S54" s="488">
        <f>SUM(S44:S53)</f>
        <v>0</v>
      </c>
      <c r="T54" s="239"/>
      <c r="U54" s="406"/>
      <c r="V54" s="306"/>
      <c r="W54" s="12"/>
      <c r="X54" s="240"/>
      <c r="Y54" s="240"/>
      <c r="Z54" s="241"/>
      <c r="AA54" s="244"/>
      <c r="AB54" s="459">
        <f>SUM(AB44:AB53)</f>
        <v>0</v>
      </c>
      <c r="AC54" s="531"/>
      <c r="AD54" s="532">
        <f>SUM(AD44:AD53)</f>
        <v>0</v>
      </c>
      <c r="AE54" s="533"/>
      <c r="AF54" s="534" t="str">
        <f>IF(AE54=0,"0",IF(AD54/AE54&gt;400,400*AE54,AD54))</f>
        <v>0</v>
      </c>
      <c r="AG54" s="89">
        <f>IF((AF54-E54)&gt;0,(AF54-E54),0)</f>
        <v>0</v>
      </c>
      <c r="AH54" s="276"/>
      <c r="AI54" s="592">
        <f>IF($AK$2="PME",$AK$5,IF($AK$2="ETI",$AK$6,AK39))</f>
        <v>0.35</v>
      </c>
      <c r="AJ54" s="79">
        <f>IF(AK34="choisir","",AI54*AF54)</f>
        <v>0</v>
      </c>
      <c r="AK54" s="53" t="str">
        <f>IF(Q54&lt;&gt;0,IF((Q54+AB54)-AD54=0,"OK","!"),IF(P54&lt;&gt;0,IF((P54+AB54)-AD54=0,"OK","!"),IF((K54+AB54)-AD54=0,"OK","!")))</f>
        <v>OK</v>
      </c>
      <c r="AL54" s="286" t="str">
        <f>IF(AF54="0","S/O",IF(AD54=AF54,"Plafond non atteint :instruire toutes les factures",IF(SUM(AD44:AD53)&gt;=AF54,"Les factures contrôlés permettent de plafonner le batiment","Les factures contrôlés ne permettent pas d'atteindre le plafond du batiment")))</f>
        <v>S/O</v>
      </c>
      <c r="AM54" s="242"/>
    </row>
    <row r="55" spans="1:39" s="232" customFormat="1" ht="15" outlineLevel="1">
      <c r="A55" s="226"/>
      <c r="B55" s="636"/>
      <c r="C55" s="227"/>
      <c r="D55" s="382" t="s">
        <v>156</v>
      </c>
      <c r="E55" s="365"/>
      <c r="F55" s="421"/>
      <c r="G55" s="421"/>
      <c r="H55" s="370"/>
      <c r="I55" s="323"/>
      <c r="J55" s="229"/>
      <c r="K55" s="253"/>
      <c r="L55" s="347"/>
      <c r="M55" s="353"/>
      <c r="N55" s="229"/>
      <c r="O55" s="354"/>
      <c r="P55" s="498"/>
      <c r="Q55" s="499"/>
      <c r="R55" s="498"/>
      <c r="S55" s="499"/>
      <c r="T55" s="228"/>
      <c r="U55" s="337"/>
      <c r="V55" s="254"/>
      <c r="W55" s="267"/>
      <c r="X55" s="229"/>
      <c r="Y55" s="229"/>
      <c r="Z55" s="230"/>
      <c r="AA55" s="337"/>
      <c r="AB55" s="545"/>
      <c r="AC55" s="525"/>
      <c r="AD55" s="486"/>
      <c r="AE55" s="527"/>
      <c r="AF55" s="499"/>
      <c r="AG55" s="250"/>
      <c r="AH55" s="275"/>
      <c r="AI55" s="593"/>
      <c r="AJ55" s="100"/>
      <c r="AK55" s="268"/>
      <c r="AL55" s="290"/>
      <c r="AM55" s="231"/>
    </row>
    <row r="56" spans="1:39" s="322" customFormat="1" ht="14.25" outlineLevel="1">
      <c r="A56" s="223"/>
      <c r="B56" s="634"/>
      <c r="C56" s="319"/>
      <c r="D56" s="381" t="s">
        <v>134</v>
      </c>
      <c r="E56" s="367"/>
      <c r="F56" s="420"/>
      <c r="G56" s="420"/>
      <c r="H56" s="345"/>
      <c r="I56" s="323"/>
      <c r="J56" s="325"/>
      <c r="K56" s="324"/>
      <c r="L56" s="348"/>
      <c r="M56" s="350"/>
      <c r="N56" s="325"/>
      <c r="O56" s="351"/>
      <c r="P56" s="486"/>
      <c r="Q56" s="471"/>
      <c r="R56" s="486"/>
      <c r="S56" s="471"/>
      <c r="T56" s="328"/>
      <c r="U56" s="337"/>
      <c r="V56" s="320"/>
      <c r="W56" s="55"/>
      <c r="X56" s="325"/>
      <c r="Y56" s="325"/>
      <c r="Z56" s="326"/>
      <c r="AA56" s="337"/>
      <c r="AB56" s="472"/>
      <c r="AC56" s="529"/>
      <c r="AD56" s="486"/>
      <c r="AE56" s="527"/>
      <c r="AF56" s="464"/>
      <c r="AG56" s="327"/>
      <c r="AH56" s="274"/>
      <c r="AI56" s="594"/>
      <c r="AJ56" s="113"/>
      <c r="AK56" s="68"/>
      <c r="AL56" s="287"/>
      <c r="AM56" s="321"/>
    </row>
    <row r="57" spans="1:39" s="322" customFormat="1" ht="14.25" outlineLevel="1">
      <c r="A57" s="223"/>
      <c r="B57" s="634"/>
      <c r="C57" s="319"/>
      <c r="D57" s="381" t="s">
        <v>143</v>
      </c>
      <c r="E57" s="367"/>
      <c r="F57" s="420"/>
      <c r="G57" s="420"/>
      <c r="H57" s="345"/>
      <c r="I57" s="323"/>
      <c r="J57" s="325"/>
      <c r="K57" s="324"/>
      <c r="L57" s="348"/>
      <c r="M57" s="350"/>
      <c r="N57" s="325"/>
      <c r="O57" s="351"/>
      <c r="P57" s="486"/>
      <c r="Q57" s="471"/>
      <c r="R57" s="486"/>
      <c r="S57" s="471"/>
      <c r="T57" s="328"/>
      <c r="U57" s="337"/>
      <c r="V57" s="320"/>
      <c r="W57" s="55"/>
      <c r="X57" s="325"/>
      <c r="Y57" s="325"/>
      <c r="Z57" s="326"/>
      <c r="AA57" s="337"/>
      <c r="AB57" s="472"/>
      <c r="AC57" s="529"/>
      <c r="AD57" s="486"/>
      <c r="AE57" s="527"/>
      <c r="AF57" s="464"/>
      <c r="AG57" s="327"/>
      <c r="AH57" s="274"/>
      <c r="AI57" s="594"/>
      <c r="AJ57" s="113"/>
      <c r="AK57" s="68"/>
      <c r="AL57" s="287"/>
      <c r="AM57" s="321"/>
    </row>
    <row r="58" spans="1:39" s="322" customFormat="1" ht="14.25" outlineLevel="1">
      <c r="A58" s="223"/>
      <c r="B58" s="634"/>
      <c r="C58" s="319"/>
      <c r="D58" s="381" t="s">
        <v>136</v>
      </c>
      <c r="E58" s="367"/>
      <c r="F58" s="420"/>
      <c r="G58" s="420"/>
      <c r="H58" s="345"/>
      <c r="I58" s="323"/>
      <c r="J58" s="325"/>
      <c r="K58" s="324"/>
      <c r="L58" s="348"/>
      <c r="M58" s="350"/>
      <c r="N58" s="325"/>
      <c r="O58" s="351"/>
      <c r="P58" s="486"/>
      <c r="Q58" s="471"/>
      <c r="R58" s="486"/>
      <c r="S58" s="471"/>
      <c r="T58" s="328"/>
      <c r="U58" s="337"/>
      <c r="V58" s="320"/>
      <c r="W58" s="55"/>
      <c r="X58" s="325"/>
      <c r="Y58" s="325"/>
      <c r="Z58" s="326"/>
      <c r="AA58" s="337"/>
      <c r="AB58" s="472"/>
      <c r="AC58" s="529"/>
      <c r="AD58" s="486"/>
      <c r="AE58" s="527"/>
      <c r="AF58" s="464"/>
      <c r="AG58" s="327"/>
      <c r="AH58" s="274"/>
      <c r="AI58" s="594"/>
      <c r="AJ58" s="113"/>
      <c r="AK58" s="68"/>
      <c r="AL58" s="287"/>
      <c r="AM58" s="321"/>
    </row>
    <row r="59" spans="1:39" s="322" customFormat="1" ht="14.25" outlineLevel="1">
      <c r="A59" s="223"/>
      <c r="B59" s="634"/>
      <c r="C59" s="319"/>
      <c r="D59" s="378" t="s">
        <v>137</v>
      </c>
      <c r="E59" s="367"/>
      <c r="F59" s="420"/>
      <c r="G59" s="420"/>
      <c r="H59" s="345"/>
      <c r="I59" s="323"/>
      <c r="J59" s="325"/>
      <c r="K59" s="324"/>
      <c r="L59" s="348"/>
      <c r="M59" s="350"/>
      <c r="N59" s="325"/>
      <c r="O59" s="351"/>
      <c r="P59" s="486"/>
      <c r="Q59" s="471"/>
      <c r="R59" s="486"/>
      <c r="S59" s="471"/>
      <c r="T59" s="328"/>
      <c r="U59" s="337"/>
      <c r="V59" s="320"/>
      <c r="W59" s="55"/>
      <c r="X59" s="325"/>
      <c r="Y59" s="325"/>
      <c r="Z59" s="326"/>
      <c r="AA59" s="337"/>
      <c r="AB59" s="472"/>
      <c r="AC59" s="529"/>
      <c r="AD59" s="486"/>
      <c r="AE59" s="527"/>
      <c r="AF59" s="464"/>
      <c r="AG59" s="327"/>
      <c r="AH59" s="274"/>
      <c r="AI59" s="594"/>
      <c r="AJ59" s="113"/>
      <c r="AK59" s="68"/>
      <c r="AL59" s="287"/>
      <c r="AM59" s="321"/>
    </row>
    <row r="60" spans="1:39" s="322" customFormat="1" ht="14.25" outlineLevel="1">
      <c r="A60" s="223"/>
      <c r="B60" s="634"/>
      <c r="C60" s="319"/>
      <c r="D60" s="378" t="s">
        <v>138</v>
      </c>
      <c r="E60" s="367"/>
      <c r="F60" s="420"/>
      <c r="G60" s="420"/>
      <c r="H60" s="345"/>
      <c r="I60" s="323"/>
      <c r="J60" s="325"/>
      <c r="K60" s="324"/>
      <c r="L60" s="348"/>
      <c r="M60" s="350"/>
      <c r="N60" s="325"/>
      <c r="O60" s="351"/>
      <c r="P60" s="486"/>
      <c r="Q60" s="471"/>
      <c r="R60" s="486"/>
      <c r="S60" s="471"/>
      <c r="T60" s="328"/>
      <c r="U60" s="337"/>
      <c r="V60" s="320"/>
      <c r="W60" s="55"/>
      <c r="X60" s="325"/>
      <c r="Y60" s="325"/>
      <c r="Z60" s="326"/>
      <c r="AA60" s="337"/>
      <c r="AB60" s="472"/>
      <c r="AC60" s="529"/>
      <c r="AD60" s="486"/>
      <c r="AE60" s="527"/>
      <c r="AF60" s="464"/>
      <c r="AG60" s="327"/>
      <c r="AH60" s="274"/>
      <c r="AI60" s="594"/>
      <c r="AJ60" s="113"/>
      <c r="AK60" s="68"/>
      <c r="AL60" s="287"/>
      <c r="AM60" s="321"/>
    </row>
    <row r="61" spans="1:39" s="322" customFormat="1" ht="14.25" outlineLevel="1">
      <c r="A61" s="223"/>
      <c r="B61" s="634"/>
      <c r="C61" s="319"/>
      <c r="D61" s="379" t="s">
        <v>139</v>
      </c>
      <c r="E61" s="367"/>
      <c r="F61" s="420"/>
      <c r="G61" s="420"/>
      <c r="H61" s="345"/>
      <c r="I61" s="323"/>
      <c r="J61" s="325"/>
      <c r="K61" s="324"/>
      <c r="L61" s="348"/>
      <c r="M61" s="350"/>
      <c r="N61" s="325"/>
      <c r="O61" s="351"/>
      <c r="P61" s="486"/>
      <c r="Q61" s="471"/>
      <c r="R61" s="486"/>
      <c r="S61" s="471"/>
      <c r="T61" s="328"/>
      <c r="U61" s="337"/>
      <c r="V61" s="320"/>
      <c r="W61" s="55"/>
      <c r="X61" s="325"/>
      <c r="Y61" s="325"/>
      <c r="Z61" s="326"/>
      <c r="AA61" s="337"/>
      <c r="AB61" s="472"/>
      <c r="AC61" s="529"/>
      <c r="AD61" s="486"/>
      <c r="AE61" s="527"/>
      <c r="AF61" s="464"/>
      <c r="AG61" s="327"/>
      <c r="AH61" s="274"/>
      <c r="AI61" s="594"/>
      <c r="AJ61" s="113"/>
      <c r="AK61" s="68"/>
      <c r="AL61" s="287"/>
      <c r="AM61" s="321"/>
    </row>
    <row r="62" spans="1:39" s="322" customFormat="1" ht="14.25" outlineLevel="1">
      <c r="A62" s="223"/>
      <c r="B62" s="634"/>
      <c r="C62" s="319"/>
      <c r="D62" s="377" t="s">
        <v>216</v>
      </c>
      <c r="E62" s="367"/>
      <c r="F62" s="420"/>
      <c r="G62" s="432" t="s">
        <v>205</v>
      </c>
      <c r="H62" s="345"/>
      <c r="I62" s="323"/>
      <c r="J62" s="325"/>
      <c r="K62" s="324"/>
      <c r="L62" s="348"/>
      <c r="M62" s="350"/>
      <c r="N62" s="325"/>
      <c r="O62" s="351"/>
      <c r="P62" s="486"/>
      <c r="Q62" s="471"/>
      <c r="R62" s="486"/>
      <c r="S62" s="471"/>
      <c r="T62" s="328"/>
      <c r="U62" s="337"/>
      <c r="V62" s="320"/>
      <c r="W62" s="55"/>
      <c r="X62" s="325"/>
      <c r="Y62" s="325"/>
      <c r="Z62" s="326"/>
      <c r="AA62" s="337"/>
      <c r="AB62" s="472"/>
      <c r="AC62" s="529"/>
      <c r="AD62" s="486"/>
      <c r="AE62" s="527"/>
      <c r="AF62" s="464"/>
      <c r="AG62" s="327"/>
      <c r="AH62" s="274"/>
      <c r="AI62" s="594"/>
      <c r="AJ62" s="113"/>
      <c r="AK62" s="68"/>
      <c r="AL62" s="287"/>
      <c r="AM62" s="321"/>
    </row>
    <row r="63" spans="1:39" s="322" customFormat="1" ht="15" outlineLevel="1" thickBot="1">
      <c r="A63" s="223"/>
      <c r="B63" s="634"/>
      <c r="C63" s="319"/>
      <c r="D63" s="377" t="s">
        <v>216</v>
      </c>
      <c r="E63" s="364"/>
      <c r="F63" s="607"/>
      <c r="G63" s="433"/>
      <c r="H63" s="345"/>
      <c r="I63" s="323"/>
      <c r="J63" s="325"/>
      <c r="K63" s="324"/>
      <c r="L63" s="348"/>
      <c r="M63" s="350"/>
      <c r="N63" s="325"/>
      <c r="O63" s="351"/>
      <c r="P63" s="486"/>
      <c r="Q63" s="471"/>
      <c r="R63" s="486"/>
      <c r="S63" s="471"/>
      <c r="T63" s="328"/>
      <c r="U63" s="337"/>
      <c r="V63" s="320"/>
      <c r="W63" s="55"/>
      <c r="X63" s="325"/>
      <c r="Y63" s="325"/>
      <c r="Z63" s="326"/>
      <c r="AA63" s="337"/>
      <c r="AB63" s="472"/>
      <c r="AC63" s="529"/>
      <c r="AD63" s="486"/>
      <c r="AE63" s="527"/>
      <c r="AF63" s="464"/>
      <c r="AG63" s="327"/>
      <c r="AH63" s="274"/>
      <c r="AI63" s="594"/>
      <c r="AJ63" s="113"/>
      <c r="AK63" s="68"/>
      <c r="AL63" s="287"/>
      <c r="AM63" s="321"/>
    </row>
    <row r="64" spans="1:39" s="243" customFormat="1" ht="15.75" thickBot="1">
      <c r="A64" s="333" t="str">
        <f>FIXED($D$8,0,1)</f>
        <v>0</v>
      </c>
      <c r="B64" s="635" t="str">
        <f>FIXED($I$4,0,1)</f>
        <v>0</v>
      </c>
      <c r="C64" s="20" t="s">
        <v>176</v>
      </c>
      <c r="D64" s="384" t="s">
        <v>157</v>
      </c>
      <c r="E64" s="453"/>
      <c r="F64" s="612"/>
      <c r="G64" s="431"/>
      <c r="H64" s="282"/>
      <c r="I64" s="14"/>
      <c r="J64" s="12"/>
      <c r="K64" s="458">
        <f>SUM(K55:K63)</f>
        <v>0</v>
      </c>
      <c r="L64" s="459">
        <f>SUM(L55:L63)</f>
        <v>0</v>
      </c>
      <c r="M64" s="460">
        <f>SUM(M55:M63)</f>
        <v>0</v>
      </c>
      <c r="N64" s="118"/>
      <c r="O64" s="352"/>
      <c r="P64" s="500">
        <f>SUM(P55:P63)</f>
        <v>0</v>
      </c>
      <c r="Q64" s="458">
        <f>SUM(Q55:Q63)</f>
        <v>0</v>
      </c>
      <c r="R64" s="500">
        <f>SUM(R55:R63)</f>
        <v>0</v>
      </c>
      <c r="S64" s="458">
        <f>SUM(S55:S63)</f>
        <v>0</v>
      </c>
      <c r="T64" s="239"/>
      <c r="U64" s="406"/>
      <c r="V64" s="306"/>
      <c r="W64" s="12"/>
      <c r="X64" s="240"/>
      <c r="Y64" s="240"/>
      <c r="Z64" s="241"/>
      <c r="AA64" s="244"/>
      <c r="AB64" s="459">
        <f>SUM(AB55:AB63)</f>
        <v>0</v>
      </c>
      <c r="AC64" s="531"/>
      <c r="AD64" s="543">
        <f>SUM(AD55:AD63)</f>
        <v>0</v>
      </c>
      <c r="AE64" s="533"/>
      <c r="AF64" s="534" t="str">
        <f>IF(AE64=0,"0",IF(AD64/AE64&gt;800,800*AE64,AD64))</f>
        <v>0</v>
      </c>
      <c r="AG64" s="89">
        <f>IF((AF64-E64)&gt;0,(AF64-E64),0)</f>
        <v>0</v>
      </c>
      <c r="AH64" s="276"/>
      <c r="AI64" s="592">
        <f>IF($AK$2="PME",$AK$5,IF($AK$2="ETI",$AK$6,AK7))</f>
        <v>0.35</v>
      </c>
      <c r="AJ64" s="85">
        <f>IF(AK2="choisir","",AF64*AI64)</f>
        <v>0</v>
      </c>
      <c r="AK64" s="53" t="str">
        <f>IF(Q64&lt;&gt;0,IF((Q64+AB64)-AD64=0,"OK","!"),IF(P64&lt;&gt;0,IF((P64+AB64)-AD64=0,"OK","!"),IF((K64+AB64)-AD64=0,"OK","!")))</f>
        <v>OK</v>
      </c>
      <c r="AL64" s="286" t="str">
        <f>IF(AF64="0","S/O",IF(AD64=AF64,"Plafond non atteint :instruire toutes les factures",IF(SUM(AD55:AD63)&gt;=AF64,"Les factures contrôlés permettent de plafonner le batiment","Les factures contrôlés ne permettent pas d'atteindre le plafond du batiment")))</f>
        <v>S/O</v>
      </c>
      <c r="AM64" s="242"/>
    </row>
    <row r="65" spans="1:39" s="232" customFormat="1" ht="15" outlineLevel="1">
      <c r="A65" s="226"/>
      <c r="B65" s="636"/>
      <c r="C65" s="26"/>
      <c r="D65" s="382" t="s">
        <v>158</v>
      </c>
      <c r="E65" s="365"/>
      <c r="F65" s="421"/>
      <c r="G65" s="418"/>
      <c r="H65" s="370"/>
      <c r="I65" s="323"/>
      <c r="J65" s="229"/>
      <c r="K65" s="253"/>
      <c r="L65" s="347"/>
      <c r="M65" s="353"/>
      <c r="N65" s="229"/>
      <c r="O65" s="354"/>
      <c r="P65" s="470"/>
      <c r="Q65" s="464"/>
      <c r="R65" s="470"/>
      <c r="S65" s="464"/>
      <c r="T65" s="228"/>
      <c r="U65" s="337"/>
      <c r="V65" s="254"/>
      <c r="W65" s="267"/>
      <c r="X65" s="229"/>
      <c r="Y65" s="229"/>
      <c r="Z65" s="230"/>
      <c r="AA65" s="337"/>
      <c r="AB65" s="465"/>
      <c r="AC65" s="525"/>
      <c r="AD65" s="486"/>
      <c r="AE65" s="527"/>
      <c r="AF65" s="464"/>
      <c r="AG65" s="90"/>
      <c r="AH65" s="273"/>
      <c r="AI65" s="593"/>
      <c r="AJ65" s="84"/>
      <c r="AK65" s="55"/>
      <c r="AL65" s="291"/>
      <c r="AM65" s="231"/>
    </row>
    <row r="66" spans="1:39" s="322" customFormat="1" ht="14.25" outlineLevel="1">
      <c r="A66" s="223"/>
      <c r="B66" s="634"/>
      <c r="C66" s="319"/>
      <c r="D66" s="381" t="s">
        <v>134</v>
      </c>
      <c r="E66" s="367"/>
      <c r="F66" s="420"/>
      <c r="G66" s="423"/>
      <c r="H66" s="345"/>
      <c r="I66" s="323"/>
      <c r="J66" s="325"/>
      <c r="K66" s="324"/>
      <c r="L66" s="348"/>
      <c r="M66" s="350"/>
      <c r="N66" s="325"/>
      <c r="O66" s="351"/>
      <c r="P66" s="486"/>
      <c r="Q66" s="471"/>
      <c r="R66" s="486"/>
      <c r="S66" s="471"/>
      <c r="T66" s="328"/>
      <c r="U66" s="337"/>
      <c r="V66" s="320"/>
      <c r="W66" s="55"/>
      <c r="X66" s="325"/>
      <c r="Y66" s="325"/>
      <c r="Z66" s="326"/>
      <c r="AA66" s="337"/>
      <c r="AB66" s="472"/>
      <c r="AC66" s="529"/>
      <c r="AD66" s="486"/>
      <c r="AE66" s="527"/>
      <c r="AF66" s="464"/>
      <c r="AG66" s="327"/>
      <c r="AH66" s="274"/>
      <c r="AI66" s="594"/>
      <c r="AJ66" s="113"/>
      <c r="AK66" s="68"/>
      <c r="AL66" s="287"/>
      <c r="AM66" s="321"/>
    </row>
    <row r="67" spans="1:39" s="322" customFormat="1" ht="14.25" outlineLevel="1">
      <c r="A67" s="223"/>
      <c r="B67" s="634"/>
      <c r="C67" s="319"/>
      <c r="D67" s="381" t="s">
        <v>143</v>
      </c>
      <c r="E67" s="367"/>
      <c r="F67" s="420"/>
      <c r="G67" s="423"/>
      <c r="H67" s="345"/>
      <c r="I67" s="323"/>
      <c r="J67" s="325"/>
      <c r="K67" s="324"/>
      <c r="L67" s="348"/>
      <c r="M67" s="350"/>
      <c r="N67" s="325"/>
      <c r="O67" s="351"/>
      <c r="P67" s="486"/>
      <c r="Q67" s="471"/>
      <c r="R67" s="486"/>
      <c r="S67" s="471"/>
      <c r="T67" s="328"/>
      <c r="U67" s="337"/>
      <c r="V67" s="320"/>
      <c r="W67" s="55"/>
      <c r="X67" s="325"/>
      <c r="Y67" s="325"/>
      <c r="Z67" s="326"/>
      <c r="AA67" s="337"/>
      <c r="AB67" s="472"/>
      <c r="AC67" s="529"/>
      <c r="AD67" s="486"/>
      <c r="AE67" s="527"/>
      <c r="AF67" s="464"/>
      <c r="AG67" s="327"/>
      <c r="AH67" s="274"/>
      <c r="AI67" s="594"/>
      <c r="AJ67" s="113"/>
      <c r="AK67" s="68"/>
      <c r="AL67" s="287"/>
      <c r="AM67" s="321"/>
    </row>
    <row r="68" spans="1:39" s="322" customFormat="1" ht="14.25" outlineLevel="1">
      <c r="A68" s="223"/>
      <c r="B68" s="634"/>
      <c r="C68" s="319"/>
      <c r="D68" s="381" t="s">
        <v>136</v>
      </c>
      <c r="E68" s="367"/>
      <c r="F68" s="420"/>
      <c r="G68" s="423"/>
      <c r="H68" s="345"/>
      <c r="I68" s="323"/>
      <c r="J68" s="325"/>
      <c r="K68" s="324"/>
      <c r="L68" s="348"/>
      <c r="M68" s="350"/>
      <c r="N68" s="325"/>
      <c r="O68" s="351"/>
      <c r="P68" s="486"/>
      <c r="Q68" s="471"/>
      <c r="R68" s="486"/>
      <c r="S68" s="471"/>
      <c r="T68" s="328"/>
      <c r="U68" s="337"/>
      <c r="V68" s="320"/>
      <c r="W68" s="55"/>
      <c r="X68" s="325"/>
      <c r="Y68" s="325"/>
      <c r="Z68" s="326"/>
      <c r="AA68" s="337"/>
      <c r="AB68" s="472"/>
      <c r="AC68" s="529"/>
      <c r="AD68" s="486"/>
      <c r="AE68" s="527"/>
      <c r="AF68" s="464"/>
      <c r="AG68" s="327"/>
      <c r="AH68" s="274"/>
      <c r="AI68" s="594"/>
      <c r="AJ68" s="113"/>
      <c r="AK68" s="68"/>
      <c r="AL68" s="287"/>
      <c r="AM68" s="321"/>
    </row>
    <row r="69" spans="1:39" s="322" customFormat="1" ht="14.25" outlineLevel="1">
      <c r="A69" s="223"/>
      <c r="B69" s="634"/>
      <c r="C69" s="319"/>
      <c r="D69" s="378" t="s">
        <v>137</v>
      </c>
      <c r="E69" s="367"/>
      <c r="F69" s="420"/>
      <c r="G69" s="423"/>
      <c r="H69" s="345"/>
      <c r="I69" s="323"/>
      <c r="J69" s="325"/>
      <c r="K69" s="324"/>
      <c r="L69" s="348"/>
      <c r="M69" s="350"/>
      <c r="N69" s="325"/>
      <c r="O69" s="351"/>
      <c r="P69" s="486"/>
      <c r="Q69" s="471"/>
      <c r="R69" s="486"/>
      <c r="S69" s="471"/>
      <c r="T69" s="328"/>
      <c r="U69" s="337"/>
      <c r="V69" s="320"/>
      <c r="W69" s="55"/>
      <c r="X69" s="325"/>
      <c r="Y69" s="325"/>
      <c r="Z69" s="326"/>
      <c r="AA69" s="337"/>
      <c r="AB69" s="472"/>
      <c r="AC69" s="529"/>
      <c r="AD69" s="486"/>
      <c r="AE69" s="527"/>
      <c r="AF69" s="464"/>
      <c r="AG69" s="327"/>
      <c r="AH69" s="274"/>
      <c r="AI69" s="594"/>
      <c r="AJ69" s="113"/>
      <c r="AK69" s="68"/>
      <c r="AL69" s="287"/>
      <c r="AM69" s="321"/>
    </row>
    <row r="70" spans="1:39" s="322" customFormat="1" ht="14.25" outlineLevel="1">
      <c r="A70" s="223"/>
      <c r="B70" s="634"/>
      <c r="C70" s="319"/>
      <c r="D70" s="378" t="s">
        <v>138</v>
      </c>
      <c r="E70" s="367"/>
      <c r="F70" s="420"/>
      <c r="G70" s="423"/>
      <c r="H70" s="345"/>
      <c r="I70" s="323"/>
      <c r="J70" s="325"/>
      <c r="K70" s="324"/>
      <c r="L70" s="348"/>
      <c r="M70" s="350"/>
      <c r="N70" s="325"/>
      <c r="O70" s="351"/>
      <c r="P70" s="486"/>
      <c r="Q70" s="471"/>
      <c r="R70" s="486"/>
      <c r="S70" s="471"/>
      <c r="T70" s="328"/>
      <c r="U70" s="337"/>
      <c r="V70" s="320"/>
      <c r="W70" s="55"/>
      <c r="X70" s="325"/>
      <c r="Y70" s="325"/>
      <c r="Z70" s="326"/>
      <c r="AA70" s="337"/>
      <c r="AB70" s="472"/>
      <c r="AC70" s="529"/>
      <c r="AD70" s="486"/>
      <c r="AE70" s="527"/>
      <c r="AF70" s="464"/>
      <c r="AG70" s="327"/>
      <c r="AH70" s="274"/>
      <c r="AI70" s="594"/>
      <c r="AJ70" s="113"/>
      <c r="AK70" s="68"/>
      <c r="AL70" s="287"/>
      <c r="AM70" s="321"/>
    </row>
    <row r="71" spans="1:39" s="322" customFormat="1" ht="14.25" outlineLevel="1">
      <c r="A71" s="223"/>
      <c r="B71" s="634"/>
      <c r="C71" s="319"/>
      <c r="D71" s="379" t="s">
        <v>139</v>
      </c>
      <c r="E71" s="367"/>
      <c r="F71" s="420"/>
      <c r="G71" s="423"/>
      <c r="H71" s="345"/>
      <c r="I71" s="323"/>
      <c r="J71" s="325"/>
      <c r="K71" s="324"/>
      <c r="L71" s="348"/>
      <c r="M71" s="350"/>
      <c r="N71" s="325"/>
      <c r="O71" s="351"/>
      <c r="P71" s="486"/>
      <c r="Q71" s="471"/>
      <c r="R71" s="486"/>
      <c r="S71" s="471"/>
      <c r="T71" s="328"/>
      <c r="U71" s="337"/>
      <c r="V71" s="320"/>
      <c r="W71" s="55"/>
      <c r="X71" s="325"/>
      <c r="Y71" s="325"/>
      <c r="Z71" s="326"/>
      <c r="AA71" s="337"/>
      <c r="AB71" s="472"/>
      <c r="AC71" s="529"/>
      <c r="AD71" s="486"/>
      <c r="AE71" s="527"/>
      <c r="AF71" s="464"/>
      <c r="AG71" s="327"/>
      <c r="AH71" s="274"/>
      <c r="AI71" s="594"/>
      <c r="AJ71" s="113"/>
      <c r="AK71" s="68"/>
      <c r="AL71" s="287"/>
      <c r="AM71" s="321"/>
    </row>
    <row r="72" spans="1:39" s="322" customFormat="1" ht="14.25" outlineLevel="1">
      <c r="A72" s="223"/>
      <c r="B72" s="634"/>
      <c r="C72" s="319"/>
      <c r="D72" s="377" t="s">
        <v>216</v>
      </c>
      <c r="E72" s="367"/>
      <c r="F72" s="420"/>
      <c r="G72" s="432" t="s">
        <v>205</v>
      </c>
      <c r="H72" s="345"/>
      <c r="I72" s="323"/>
      <c r="J72" s="325"/>
      <c r="K72" s="324"/>
      <c r="L72" s="348"/>
      <c r="M72" s="350"/>
      <c r="N72" s="325"/>
      <c r="O72" s="351"/>
      <c r="P72" s="486"/>
      <c r="Q72" s="471"/>
      <c r="R72" s="486"/>
      <c r="S72" s="471"/>
      <c r="T72" s="328"/>
      <c r="U72" s="337"/>
      <c r="V72" s="320"/>
      <c r="W72" s="55"/>
      <c r="X72" s="325"/>
      <c r="Y72" s="325"/>
      <c r="Z72" s="326"/>
      <c r="AA72" s="337"/>
      <c r="AB72" s="472"/>
      <c r="AC72" s="529"/>
      <c r="AD72" s="486"/>
      <c r="AE72" s="527"/>
      <c r="AF72" s="464"/>
      <c r="AG72" s="327"/>
      <c r="AH72" s="274"/>
      <c r="AI72" s="594"/>
      <c r="AJ72" s="113"/>
      <c r="AK72" s="68"/>
      <c r="AL72" s="287"/>
      <c r="AM72" s="321"/>
    </row>
    <row r="73" spans="1:39" s="322" customFormat="1" ht="15" outlineLevel="1" thickBot="1">
      <c r="A73" s="223"/>
      <c r="B73" s="634"/>
      <c r="C73" s="319"/>
      <c r="D73" s="377" t="s">
        <v>216</v>
      </c>
      <c r="E73" s="334"/>
      <c r="F73" s="605"/>
      <c r="G73" s="433"/>
      <c r="H73" s="345"/>
      <c r="I73" s="323"/>
      <c r="J73" s="325"/>
      <c r="K73" s="324"/>
      <c r="L73" s="348"/>
      <c r="M73" s="350"/>
      <c r="N73" s="325"/>
      <c r="O73" s="351"/>
      <c r="P73" s="486"/>
      <c r="Q73" s="471"/>
      <c r="R73" s="486"/>
      <c r="S73" s="471"/>
      <c r="T73" s="328"/>
      <c r="U73" s="337"/>
      <c r="V73" s="320"/>
      <c r="W73" s="55"/>
      <c r="X73" s="325"/>
      <c r="Y73" s="325"/>
      <c r="Z73" s="326"/>
      <c r="AA73" s="337"/>
      <c r="AB73" s="472"/>
      <c r="AC73" s="529"/>
      <c r="AD73" s="486"/>
      <c r="AE73" s="527"/>
      <c r="AF73" s="464"/>
      <c r="AG73" s="327"/>
      <c r="AH73" s="274"/>
      <c r="AI73" s="594"/>
      <c r="AJ73" s="113"/>
      <c r="AK73" s="68"/>
      <c r="AL73" s="287"/>
      <c r="AM73" s="321"/>
    </row>
    <row r="74" spans="1:39" s="243" customFormat="1" ht="15.75" thickBot="1">
      <c r="A74" s="333" t="str">
        <f>FIXED($D$8,0,1)</f>
        <v>0</v>
      </c>
      <c r="B74" s="635" t="str">
        <f>FIXED($I$4,0,1)</f>
        <v>0</v>
      </c>
      <c r="C74" s="20" t="s">
        <v>177</v>
      </c>
      <c r="D74" s="384" t="s">
        <v>159</v>
      </c>
      <c r="E74" s="453"/>
      <c r="F74" s="612"/>
      <c r="G74" s="431"/>
      <c r="H74" s="282"/>
      <c r="I74" s="14"/>
      <c r="J74" s="12"/>
      <c r="K74" s="458">
        <f>SUM(K65:K73)</f>
        <v>0</v>
      </c>
      <c r="L74" s="459">
        <f>SUM(L65:L73)</f>
        <v>0</v>
      </c>
      <c r="M74" s="460">
        <f>SUM(M65:M73)</f>
        <v>0</v>
      </c>
      <c r="N74" s="118"/>
      <c r="O74" s="352"/>
      <c r="P74" s="500">
        <f>SUM(P65:P73)</f>
        <v>0</v>
      </c>
      <c r="Q74" s="458">
        <f>SUM(Q65:Q73)</f>
        <v>0</v>
      </c>
      <c r="R74" s="500">
        <f>SUM(R65:R73)</f>
        <v>0</v>
      </c>
      <c r="S74" s="458">
        <f>SUM(S65:S73)</f>
        <v>0</v>
      </c>
      <c r="T74" s="239"/>
      <c r="U74" s="406"/>
      <c r="V74" s="306"/>
      <c r="W74" s="12"/>
      <c r="X74" s="240"/>
      <c r="Y74" s="240"/>
      <c r="Z74" s="241"/>
      <c r="AA74" s="244"/>
      <c r="AB74" s="459">
        <f>SUM(AB65:AB73)</f>
        <v>0</v>
      </c>
      <c r="AC74" s="531"/>
      <c r="AD74" s="543">
        <f>SUM(AD65:AD73)</f>
        <v>0</v>
      </c>
      <c r="AE74" s="533"/>
      <c r="AF74" s="534" t="str">
        <f>IF(AE74=0,"0",IF(AD74/AE74&gt;800,800*AE74,AD74))</f>
        <v>0</v>
      </c>
      <c r="AG74" s="89">
        <f>IF((AF74-E74)&gt;0,(AF74-E74),0)</f>
        <v>0</v>
      </c>
      <c r="AH74" s="276"/>
      <c r="AI74" s="592">
        <f>IF($AK$2="PME",$AK$5,IF($AK$2="ETI",$AK$6,$AK$7))</f>
        <v>0.35</v>
      </c>
      <c r="AJ74" s="81">
        <f>IF(AK2="choisir","",AF74*AI74)</f>
        <v>0</v>
      </c>
      <c r="AK74" s="53" t="str">
        <f>IF(Q74&lt;&gt;0,IF((Q74+AB74)-AD74=0,"OK","!"),IF(P74&lt;&gt;0,IF((P74+AB74)-AD74=0,"OK","!"),IF((K74+AB74)-AD74=0,"OK","!")))</f>
        <v>OK</v>
      </c>
      <c r="AL74" s="286" t="str">
        <f>IF(AF74="0","S/O",IF(AD74=AF74,"Plafond non atteint :instruire toutes les factures",IF(SUM(AD65:AD73)&gt;=AF74,"Les factures contrôlés permettent de plafonner le batiment","Les factures contrôlés ne permettent pas d'atteindre le plafond du batiment")))</f>
        <v>S/O</v>
      </c>
      <c r="AM74" s="242"/>
    </row>
    <row r="75" spans="1:39" s="232" customFormat="1" ht="15" outlineLevel="1">
      <c r="A75" s="226"/>
      <c r="B75" s="636"/>
      <c r="C75" s="26"/>
      <c r="D75" s="382" t="s">
        <v>160</v>
      </c>
      <c r="E75" s="365"/>
      <c r="F75" s="421"/>
      <c r="G75" s="418"/>
      <c r="H75" s="370"/>
      <c r="I75" s="323"/>
      <c r="J75" s="229"/>
      <c r="K75" s="253"/>
      <c r="L75" s="347"/>
      <c r="M75" s="353"/>
      <c r="N75" s="229"/>
      <c r="O75" s="354"/>
      <c r="P75" s="498"/>
      <c r="Q75" s="499"/>
      <c r="R75" s="498"/>
      <c r="S75" s="499"/>
      <c r="T75" s="228"/>
      <c r="U75" s="337"/>
      <c r="V75" s="254"/>
      <c r="W75" s="267"/>
      <c r="X75" s="229"/>
      <c r="Y75" s="229"/>
      <c r="Z75" s="230"/>
      <c r="AA75" s="337"/>
      <c r="AB75" s="545"/>
      <c r="AC75" s="525"/>
      <c r="AD75" s="546"/>
      <c r="AE75" s="547"/>
      <c r="AF75" s="548"/>
      <c r="AG75" s="251"/>
      <c r="AH75" s="54"/>
      <c r="AI75" s="593"/>
      <c r="AJ75" s="261"/>
      <c r="AK75" s="267"/>
      <c r="AL75" s="289"/>
      <c r="AM75" s="231"/>
    </row>
    <row r="76" spans="1:39" s="322" customFormat="1" ht="14.25" outlineLevel="1">
      <c r="A76" s="223"/>
      <c r="B76" s="634"/>
      <c r="C76" s="330"/>
      <c r="D76" s="381" t="s">
        <v>146</v>
      </c>
      <c r="E76" s="367"/>
      <c r="F76" s="420"/>
      <c r="G76" s="423"/>
      <c r="H76" s="345"/>
      <c r="I76" s="323"/>
      <c r="J76" s="325"/>
      <c r="K76" s="324"/>
      <c r="L76" s="348"/>
      <c r="M76" s="350"/>
      <c r="N76" s="325"/>
      <c r="O76" s="351"/>
      <c r="P76" s="470"/>
      <c r="Q76" s="464"/>
      <c r="R76" s="470"/>
      <c r="S76" s="464"/>
      <c r="T76" s="328"/>
      <c r="U76" s="337"/>
      <c r="V76" s="320"/>
      <c r="W76" s="55"/>
      <c r="X76" s="325"/>
      <c r="Y76" s="325"/>
      <c r="Z76" s="326"/>
      <c r="AA76" s="337"/>
      <c r="AB76" s="465"/>
      <c r="AC76" s="529"/>
      <c r="AD76" s="486"/>
      <c r="AE76" s="549"/>
      <c r="AF76" s="550"/>
      <c r="AG76" s="252"/>
      <c r="AH76" s="19"/>
      <c r="AI76" s="594"/>
      <c r="AJ76" s="262"/>
      <c r="AK76" s="55"/>
      <c r="AL76" s="291"/>
      <c r="AM76" s="321"/>
    </row>
    <row r="77" spans="1:39" s="322" customFormat="1" ht="14.25" outlineLevel="1">
      <c r="A77" s="223"/>
      <c r="B77" s="634"/>
      <c r="C77" s="330"/>
      <c r="D77" s="377" t="s">
        <v>216</v>
      </c>
      <c r="E77" s="367"/>
      <c r="F77" s="420"/>
      <c r="G77" s="423"/>
      <c r="H77" s="345"/>
      <c r="I77" s="323"/>
      <c r="J77" s="325"/>
      <c r="K77" s="324"/>
      <c r="L77" s="348"/>
      <c r="M77" s="350"/>
      <c r="N77" s="325"/>
      <c r="O77" s="351"/>
      <c r="P77" s="470"/>
      <c r="Q77" s="464"/>
      <c r="R77" s="470"/>
      <c r="S77" s="464"/>
      <c r="T77" s="328"/>
      <c r="U77" s="337"/>
      <c r="V77" s="320"/>
      <c r="W77" s="55"/>
      <c r="X77" s="325"/>
      <c r="Y77" s="325"/>
      <c r="Z77" s="326"/>
      <c r="AA77" s="337"/>
      <c r="AB77" s="465"/>
      <c r="AC77" s="529"/>
      <c r="AD77" s="486"/>
      <c r="AE77" s="549"/>
      <c r="AF77" s="550"/>
      <c r="AG77" s="252"/>
      <c r="AH77" s="19"/>
      <c r="AI77" s="594"/>
      <c r="AJ77" s="262"/>
      <c r="AK77" s="55"/>
      <c r="AL77" s="291"/>
      <c r="AM77" s="321"/>
    </row>
    <row r="78" spans="1:39" s="238" customFormat="1" ht="25.5" outlineLevel="1">
      <c r="A78" s="333" t="str">
        <f>FIXED($D$8,0,1)</f>
        <v>0</v>
      </c>
      <c r="B78" s="635" t="str">
        <f>FIXED($I$4,0,1)</f>
        <v>0</v>
      </c>
      <c r="C78" s="225" t="s">
        <v>178</v>
      </c>
      <c r="D78" s="383" t="s">
        <v>161</v>
      </c>
      <c r="E78" s="390"/>
      <c r="F78" s="422"/>
      <c r="G78" s="424"/>
      <c r="H78" s="366"/>
      <c r="I78" s="452"/>
      <c r="J78" s="235"/>
      <c r="K78" s="461">
        <f>SUM(K75:K77)</f>
        <v>0</v>
      </c>
      <c r="L78" s="462">
        <f>SUM(L75:L77)</f>
        <v>0</v>
      </c>
      <c r="M78" s="463">
        <f>SUM(M75:M77)</f>
        <v>0</v>
      </c>
      <c r="N78" s="235"/>
      <c r="O78" s="355"/>
      <c r="P78" s="494">
        <f>SUM(P75:P77)</f>
        <v>0</v>
      </c>
      <c r="Q78" s="497">
        <f>SUM(Q75:Q77)</f>
        <v>0</v>
      </c>
      <c r="R78" s="494">
        <f>SUM(R75:R77)</f>
        <v>0</v>
      </c>
      <c r="S78" s="497">
        <f>SUM(S75:S77)</f>
        <v>0</v>
      </c>
      <c r="T78" s="234"/>
      <c r="U78" s="340"/>
      <c r="V78" s="255"/>
      <c r="W78" s="233"/>
      <c r="X78" s="235"/>
      <c r="Y78" s="235"/>
      <c r="Z78" s="312"/>
      <c r="AA78" s="340"/>
      <c r="AB78" s="544">
        <f>SUM(AB75:AB77)</f>
        <v>0</v>
      </c>
      <c r="AC78" s="537"/>
      <c r="AD78" s="494">
        <f>SUM(AD73:AD77)</f>
        <v>0</v>
      </c>
      <c r="AE78" s="538"/>
      <c r="AF78" s="539" t="str">
        <f>IF(AD82-AD81=0,"0",IF(MID($I$5,6,2)&gt;="15",AD78,AD78*(AF82-AF81)/(AD82-AD81)))</f>
        <v>0</v>
      </c>
      <c r="AG78" s="249"/>
      <c r="AH78" s="277"/>
      <c r="AI78" s="597">
        <f>IF($AK$2="PME",$AK$5,IF($AK$2="ETI",$AK$6,AK35))</f>
        <v>0.35</v>
      </c>
      <c r="AJ78" s="260"/>
      <c r="AK78" s="266"/>
      <c r="AL78" s="288"/>
      <c r="AM78" s="237"/>
    </row>
    <row r="79" spans="1:39" s="322" customFormat="1" ht="14.25" outlineLevel="1">
      <c r="A79" s="223"/>
      <c r="B79" s="634"/>
      <c r="C79" s="330"/>
      <c r="D79" s="381" t="s">
        <v>149</v>
      </c>
      <c r="E79" s="367"/>
      <c r="F79" s="420"/>
      <c r="G79" s="423"/>
      <c r="H79" s="345"/>
      <c r="I79" s="323"/>
      <c r="J79" s="325"/>
      <c r="K79" s="464"/>
      <c r="L79" s="465"/>
      <c r="M79" s="466"/>
      <c r="N79" s="325"/>
      <c r="O79" s="351"/>
      <c r="P79" s="470"/>
      <c r="Q79" s="464"/>
      <c r="R79" s="470"/>
      <c r="S79" s="464"/>
      <c r="T79" s="328"/>
      <c r="U79" s="337"/>
      <c r="V79" s="320"/>
      <c r="W79" s="55"/>
      <c r="X79" s="325"/>
      <c r="Y79" s="325"/>
      <c r="Z79" s="326"/>
      <c r="AA79" s="337"/>
      <c r="AB79" s="536"/>
      <c r="AC79" s="529"/>
      <c r="AD79" s="540"/>
      <c r="AE79" s="527"/>
      <c r="AF79" s="464"/>
      <c r="AG79" s="331"/>
      <c r="AH79" s="273"/>
      <c r="AI79" s="594"/>
      <c r="AJ79" s="84"/>
      <c r="AK79" s="55"/>
      <c r="AL79" s="291"/>
      <c r="AM79" s="321"/>
    </row>
    <row r="80" spans="1:39" s="322" customFormat="1" ht="14.25" outlineLevel="1">
      <c r="A80" s="223"/>
      <c r="B80" s="634"/>
      <c r="C80" s="330"/>
      <c r="D80" s="377" t="s">
        <v>216</v>
      </c>
      <c r="E80" s="367"/>
      <c r="F80" s="420"/>
      <c r="G80" s="432" t="s">
        <v>205</v>
      </c>
      <c r="H80" s="345"/>
      <c r="I80" s="323"/>
      <c r="J80" s="325"/>
      <c r="K80" s="464"/>
      <c r="L80" s="465"/>
      <c r="M80" s="466"/>
      <c r="N80" s="325"/>
      <c r="O80" s="351"/>
      <c r="P80" s="470"/>
      <c r="Q80" s="464"/>
      <c r="R80" s="470"/>
      <c r="S80" s="464"/>
      <c r="T80" s="328"/>
      <c r="U80" s="337"/>
      <c r="V80" s="320"/>
      <c r="W80" s="55"/>
      <c r="X80" s="325"/>
      <c r="Y80" s="325"/>
      <c r="Z80" s="326"/>
      <c r="AA80" s="337"/>
      <c r="AB80" s="536"/>
      <c r="AC80" s="529"/>
      <c r="AD80" s="492"/>
      <c r="AE80" s="527"/>
      <c r="AF80" s="464"/>
      <c r="AG80" s="331"/>
      <c r="AH80" s="273"/>
      <c r="AI80" s="594"/>
      <c r="AJ80" s="84"/>
      <c r="AK80" s="55"/>
      <c r="AL80" s="291"/>
      <c r="AM80" s="321"/>
    </row>
    <row r="81" spans="1:39" s="238" customFormat="1" ht="26.25" outlineLevel="1" thickBot="1">
      <c r="A81" s="333" t="str">
        <f>FIXED($D$8,0,1)</f>
        <v>0</v>
      </c>
      <c r="B81" s="635" t="str">
        <f>FIXED($I$4,0,1)</f>
        <v>0</v>
      </c>
      <c r="C81" s="225" t="s">
        <v>179</v>
      </c>
      <c r="D81" s="383" t="s">
        <v>162</v>
      </c>
      <c r="E81" s="391"/>
      <c r="F81" s="606"/>
      <c r="G81" s="433"/>
      <c r="H81" s="366"/>
      <c r="I81" s="452"/>
      <c r="J81" s="235"/>
      <c r="K81" s="461">
        <f>SUM(K79:K80)</f>
        <v>0</v>
      </c>
      <c r="L81" s="462">
        <f>SUM(L79:L80)</f>
        <v>0</v>
      </c>
      <c r="M81" s="463">
        <f>SUM(M79:M80)</f>
        <v>0</v>
      </c>
      <c r="N81" s="235"/>
      <c r="O81" s="355"/>
      <c r="P81" s="494">
        <f>SUM(P79:P80)</f>
        <v>0</v>
      </c>
      <c r="Q81" s="497">
        <f>SUM(Q79:Q80)</f>
        <v>0</v>
      </c>
      <c r="R81" s="494">
        <f>SUM(R79:R80)</f>
        <v>0</v>
      </c>
      <c r="S81" s="497">
        <f>SUM(S79:S80)</f>
        <v>0</v>
      </c>
      <c r="T81" s="234"/>
      <c r="U81" s="246"/>
      <c r="V81" s="255"/>
      <c r="W81" s="233"/>
      <c r="X81" s="235"/>
      <c r="Y81" s="235"/>
      <c r="Z81" s="236"/>
      <c r="AA81" s="246" t="s">
        <v>184</v>
      </c>
      <c r="AB81" s="462">
        <f>SUM(AB79:AB80)</f>
        <v>0</v>
      </c>
      <c r="AC81" s="537"/>
      <c r="AD81" s="494">
        <f>SUM(AD79:AD80)</f>
        <v>0</v>
      </c>
      <c r="AE81" s="541" t="s">
        <v>184</v>
      </c>
      <c r="AF81" s="497">
        <f>IF(MID($I$5,6,2)&gt;="15",AD81,IF(AD81&gt;AF82,AF82,AD81))</f>
        <v>0</v>
      </c>
      <c r="AG81" s="249"/>
      <c r="AH81" s="277"/>
      <c r="AI81" s="597">
        <f>IF($AK$2="PME",40%,IF($AK$2="ETI",20%,10%))</f>
        <v>0.4</v>
      </c>
      <c r="AJ81" s="260"/>
      <c r="AK81" s="266"/>
      <c r="AL81" s="288"/>
      <c r="AM81" s="237"/>
    </row>
    <row r="82" spans="1:39" s="243" customFormat="1" ht="18.75" thickBot="1">
      <c r="A82" s="333" t="str">
        <f>FIXED($D$8,0,1)</f>
        <v>0</v>
      </c>
      <c r="B82" s="635" t="str">
        <f>FIXED($I$4,0,1)</f>
        <v>0</v>
      </c>
      <c r="C82" s="20" t="s">
        <v>180</v>
      </c>
      <c r="D82" s="384" t="s">
        <v>163</v>
      </c>
      <c r="E82" s="453"/>
      <c r="F82" s="612"/>
      <c r="G82" s="431"/>
      <c r="H82" s="282"/>
      <c r="I82" s="14"/>
      <c r="J82" s="12"/>
      <c r="K82" s="458">
        <f>SUM(K81,K78)</f>
        <v>0</v>
      </c>
      <c r="L82" s="459">
        <f>SUM(L81,L78)</f>
        <v>0</v>
      </c>
      <c r="M82" s="460">
        <f>SUM(M81,M78)</f>
        <v>0</v>
      </c>
      <c r="N82" s="118"/>
      <c r="O82" s="352"/>
      <c r="P82" s="500">
        <f>SUM(P81,P78)</f>
        <v>0</v>
      </c>
      <c r="Q82" s="458">
        <f>SUM(Q81,Q78)</f>
        <v>0</v>
      </c>
      <c r="R82" s="500">
        <f>SUM(R81,R78)</f>
        <v>0</v>
      </c>
      <c r="S82" s="458">
        <f>SUM(S81,S78)</f>
        <v>0</v>
      </c>
      <c r="T82" s="239"/>
      <c r="U82" s="407"/>
      <c r="V82" s="306"/>
      <c r="W82" s="12"/>
      <c r="X82" s="240"/>
      <c r="Y82" s="240"/>
      <c r="Z82" s="241"/>
      <c r="AA82" s="247"/>
      <c r="AB82" s="542">
        <f>SUM(AB81,AB78)</f>
        <v>0</v>
      </c>
      <c r="AC82" s="531"/>
      <c r="AD82" s="543">
        <f>SUM(AD81,AD78)</f>
        <v>0</v>
      </c>
      <c r="AE82" s="533">
        <v>0</v>
      </c>
      <c r="AF82" s="534">
        <f>IF(AE82=0,0,IF(MID($I$5,6,2)&gt;="15",AD82,IF(AD82/AE82&gt;400,400*AE82,AD82)))</f>
        <v>0</v>
      </c>
      <c r="AG82" s="89">
        <f>IF((AF82-E82)&gt;0,(AF82-E82),0)</f>
        <v>0</v>
      </c>
      <c r="AH82" s="603" t="s">
        <v>221</v>
      </c>
      <c r="AI82" s="592"/>
      <c r="AJ82" s="595">
        <f>IF(AK2="choisir","",AF78*AI78+AF81*AI81)</f>
        <v>0</v>
      </c>
      <c r="AK82" s="53" t="str">
        <f>IF(Q82&lt;&gt;0,IF((Q82+AB82)-AD82=0,"OK","!"),IF(P82&lt;&gt;0,IF((P82+AB82)-AD82=0,"OK","!"),IF((K82+AB82)-AD82=0,"OK","!")))</f>
        <v>OK</v>
      </c>
      <c r="AL82" s="286" t="str">
        <f>IF(AF82=0,"S/O",IF(MID($I$5,6,2)&gt;=15,"pas de plafond en 2015, surface indicative",IF(AD82=AF82,"Plafond non atteint :instruire toutes les factures",IF(SUM(AD79:AD80,AD73:AD77)&gt;=AF82,"Les factures contrôlés permettent de plafonner le batiment","Les factures contrôlés ne permettent pas d'atteindre le plafond du batiment"))))</f>
        <v>S/O</v>
      </c>
      <c r="AM82" s="242"/>
    </row>
    <row r="83" spans="1:39" s="232" customFormat="1" ht="15" outlineLevel="1">
      <c r="A83" s="226"/>
      <c r="B83" s="636"/>
      <c r="C83" s="26"/>
      <c r="D83" s="382" t="s">
        <v>164</v>
      </c>
      <c r="E83" s="365"/>
      <c r="F83" s="421"/>
      <c r="G83" s="418"/>
      <c r="H83" s="370"/>
      <c r="I83" s="323"/>
      <c r="J83" s="229"/>
      <c r="K83" s="253"/>
      <c r="L83" s="347"/>
      <c r="M83" s="353"/>
      <c r="N83" s="229"/>
      <c r="O83" s="354"/>
      <c r="P83" s="498"/>
      <c r="Q83" s="499"/>
      <c r="R83" s="498"/>
      <c r="S83" s="499"/>
      <c r="T83" s="228"/>
      <c r="U83" s="337"/>
      <c r="V83" s="254"/>
      <c r="W83" s="267"/>
      <c r="X83" s="229"/>
      <c r="Y83" s="229"/>
      <c r="Z83" s="230"/>
      <c r="AA83" s="337"/>
      <c r="AB83" s="545"/>
      <c r="AC83" s="525"/>
      <c r="AD83" s="546"/>
      <c r="AE83" s="527"/>
      <c r="AF83" s="548"/>
      <c r="AG83" s="251"/>
      <c r="AH83" s="54"/>
      <c r="AI83" s="593"/>
      <c r="AJ83" s="261"/>
      <c r="AK83" s="267"/>
      <c r="AL83" s="289"/>
      <c r="AM83" s="231"/>
    </row>
    <row r="84" spans="1:39" s="322" customFormat="1" ht="14.25" outlineLevel="1">
      <c r="A84" s="223"/>
      <c r="B84" s="634"/>
      <c r="C84" s="330"/>
      <c r="D84" s="381" t="s">
        <v>146</v>
      </c>
      <c r="E84" s="367"/>
      <c r="F84" s="420"/>
      <c r="G84" s="423"/>
      <c r="H84" s="345"/>
      <c r="I84" s="323"/>
      <c r="J84" s="325"/>
      <c r="K84" s="324"/>
      <c r="L84" s="348"/>
      <c r="M84" s="350"/>
      <c r="N84" s="325"/>
      <c r="O84" s="351"/>
      <c r="P84" s="470"/>
      <c r="Q84" s="464"/>
      <c r="R84" s="470"/>
      <c r="S84" s="464"/>
      <c r="T84" s="328"/>
      <c r="U84" s="337"/>
      <c r="V84" s="320"/>
      <c r="W84" s="55"/>
      <c r="X84" s="325"/>
      <c r="Y84" s="325"/>
      <c r="Z84" s="326"/>
      <c r="AA84" s="337"/>
      <c r="AB84" s="465"/>
      <c r="AC84" s="529"/>
      <c r="AD84" s="486"/>
      <c r="AE84" s="527"/>
      <c r="AF84" s="550"/>
      <c r="AG84" s="252"/>
      <c r="AH84" s="19"/>
      <c r="AI84" s="594"/>
      <c r="AJ84" s="262"/>
      <c r="AK84" s="55"/>
      <c r="AL84" s="291"/>
      <c r="AM84" s="321"/>
    </row>
    <row r="85" spans="1:39" s="322" customFormat="1" ht="14.25" outlineLevel="1">
      <c r="A85" s="223"/>
      <c r="B85" s="634"/>
      <c r="C85" s="330"/>
      <c r="D85" s="377" t="s">
        <v>216</v>
      </c>
      <c r="E85" s="367"/>
      <c r="F85" s="420"/>
      <c r="G85" s="423"/>
      <c r="H85" s="345"/>
      <c r="I85" s="323"/>
      <c r="J85" s="325"/>
      <c r="K85" s="324"/>
      <c r="L85" s="348"/>
      <c r="M85" s="350"/>
      <c r="N85" s="325"/>
      <c r="O85" s="351"/>
      <c r="P85" s="470"/>
      <c r="Q85" s="464"/>
      <c r="R85" s="470"/>
      <c r="S85" s="464"/>
      <c r="T85" s="328"/>
      <c r="U85" s="337"/>
      <c r="V85" s="320"/>
      <c r="W85" s="55"/>
      <c r="X85" s="325"/>
      <c r="Y85" s="325"/>
      <c r="Z85" s="326"/>
      <c r="AA85" s="337"/>
      <c r="AB85" s="465"/>
      <c r="AC85" s="529"/>
      <c r="AD85" s="486"/>
      <c r="AE85" s="527"/>
      <c r="AF85" s="550"/>
      <c r="AG85" s="252"/>
      <c r="AH85" s="19"/>
      <c r="AI85" s="594"/>
      <c r="AJ85" s="262"/>
      <c r="AK85" s="55"/>
      <c r="AL85" s="291"/>
      <c r="AM85" s="321"/>
    </row>
    <row r="86" spans="1:39" s="238" customFormat="1" ht="25.5" outlineLevel="1">
      <c r="A86" s="333" t="str">
        <f>FIXED($D$8,0,1)</f>
        <v>0</v>
      </c>
      <c r="B86" s="635" t="str">
        <f>FIXED($I$4,0,1)</f>
        <v>0</v>
      </c>
      <c r="C86" s="225" t="s">
        <v>181</v>
      </c>
      <c r="D86" s="383" t="s">
        <v>165</v>
      </c>
      <c r="E86" s="390"/>
      <c r="F86" s="422"/>
      <c r="G86" s="424"/>
      <c r="H86" s="366"/>
      <c r="I86" s="452"/>
      <c r="J86" s="235"/>
      <c r="K86" s="461">
        <f>SUM(K83:K85)</f>
        <v>0</v>
      </c>
      <c r="L86" s="462">
        <f>SUM(L83:L85)</f>
        <v>0</v>
      </c>
      <c r="M86" s="463">
        <f>SUM(M83:M85)</f>
        <v>0</v>
      </c>
      <c r="N86" s="235"/>
      <c r="O86" s="355"/>
      <c r="P86" s="494">
        <f>SUM(P83:P85)</f>
        <v>0</v>
      </c>
      <c r="Q86" s="497">
        <f>SUM(Q83:Q85)</f>
        <v>0</v>
      </c>
      <c r="R86" s="494">
        <f>SUM(R83:R85)</f>
        <v>0</v>
      </c>
      <c r="S86" s="497">
        <f>SUM(S83:S85)</f>
        <v>0</v>
      </c>
      <c r="T86" s="234"/>
      <c r="U86" s="340"/>
      <c r="V86" s="255"/>
      <c r="W86" s="233"/>
      <c r="X86" s="235"/>
      <c r="Y86" s="235"/>
      <c r="Z86" s="312"/>
      <c r="AA86" s="340"/>
      <c r="AB86" s="544">
        <f>SUM(AB83:AB85)</f>
        <v>0</v>
      </c>
      <c r="AC86" s="537"/>
      <c r="AD86" s="494">
        <f>SUM(AD81:AD85)</f>
        <v>0</v>
      </c>
      <c r="AE86" s="538"/>
      <c r="AF86" s="539" t="str">
        <f>IF(AD90-AD89=0,"0",IF(MID($I$5,6,2)&gt;="15",AD86,AD86*(AF90-AF89)/(AD90-AD89)))</f>
        <v>0</v>
      </c>
      <c r="AG86" s="249"/>
      <c r="AH86" s="277"/>
      <c r="AI86" s="597">
        <f>IF($AK$2="PME",$AK$5,IF($AK$2="ETI",$AK$6,AK44))</f>
        <v>0.35</v>
      </c>
      <c r="AJ86" s="260"/>
      <c r="AK86" s="266"/>
      <c r="AL86" s="288"/>
      <c r="AM86" s="237"/>
    </row>
    <row r="87" spans="1:39" s="322" customFormat="1" ht="14.25" outlineLevel="1">
      <c r="A87" s="223"/>
      <c r="B87" s="634"/>
      <c r="C87" s="330"/>
      <c r="D87" s="381" t="s">
        <v>149</v>
      </c>
      <c r="E87" s="367"/>
      <c r="F87" s="420"/>
      <c r="G87" s="423"/>
      <c r="H87" s="345"/>
      <c r="I87" s="323"/>
      <c r="J87" s="325"/>
      <c r="K87" s="464"/>
      <c r="L87" s="465"/>
      <c r="M87" s="466"/>
      <c r="N87" s="325"/>
      <c r="O87" s="351"/>
      <c r="P87" s="470"/>
      <c r="Q87" s="464"/>
      <c r="R87" s="470"/>
      <c r="S87" s="464"/>
      <c r="T87" s="328"/>
      <c r="U87" s="337"/>
      <c r="V87" s="320"/>
      <c r="W87" s="55"/>
      <c r="X87" s="325"/>
      <c r="Y87" s="325"/>
      <c r="Z87" s="326"/>
      <c r="AA87" s="337"/>
      <c r="AB87" s="536"/>
      <c r="AC87" s="529"/>
      <c r="AD87" s="540"/>
      <c r="AE87" s="527"/>
      <c r="AF87" s="464"/>
      <c r="AG87" s="331"/>
      <c r="AH87" s="273"/>
      <c r="AI87" s="594"/>
      <c r="AJ87" s="84"/>
      <c r="AK87" s="55"/>
      <c r="AL87" s="291"/>
      <c r="AM87" s="321"/>
    </row>
    <row r="88" spans="1:39" s="322" customFormat="1" ht="14.25" outlineLevel="1">
      <c r="A88" s="223"/>
      <c r="B88" s="634"/>
      <c r="C88" s="330"/>
      <c r="D88" s="381"/>
      <c r="E88" s="367"/>
      <c r="F88" s="420"/>
      <c r="G88" s="432" t="s">
        <v>205</v>
      </c>
      <c r="H88" s="345"/>
      <c r="I88" s="323"/>
      <c r="J88" s="325"/>
      <c r="K88" s="464"/>
      <c r="L88" s="465"/>
      <c r="M88" s="466"/>
      <c r="N88" s="325"/>
      <c r="O88" s="351"/>
      <c r="P88" s="470"/>
      <c r="Q88" s="464"/>
      <c r="R88" s="470"/>
      <c r="S88" s="464"/>
      <c r="T88" s="328"/>
      <c r="U88" s="337"/>
      <c r="V88" s="320"/>
      <c r="W88" s="55"/>
      <c r="X88" s="325"/>
      <c r="Y88" s="325"/>
      <c r="Z88" s="326"/>
      <c r="AA88" s="337"/>
      <c r="AB88" s="536"/>
      <c r="AC88" s="529"/>
      <c r="AD88" s="492"/>
      <c r="AE88" s="527"/>
      <c r="AF88" s="464"/>
      <c r="AG88" s="331"/>
      <c r="AH88" s="273"/>
      <c r="AI88" s="594"/>
      <c r="AJ88" s="84"/>
      <c r="AK88" s="55"/>
      <c r="AL88" s="291"/>
      <c r="AM88" s="321"/>
    </row>
    <row r="89" spans="1:39" s="238" customFormat="1" ht="26.25" outlineLevel="1" thickBot="1">
      <c r="A89" s="333" t="str">
        <f>FIXED($D$8,0,1)</f>
        <v>0</v>
      </c>
      <c r="B89" s="635" t="str">
        <f>FIXED($I$4,0,1)</f>
        <v>0</v>
      </c>
      <c r="C89" s="225" t="s">
        <v>182</v>
      </c>
      <c r="D89" s="383" t="s">
        <v>166</v>
      </c>
      <c r="E89" s="454"/>
      <c r="F89" s="608"/>
      <c r="G89" s="433"/>
      <c r="H89" s="366"/>
      <c r="I89" s="452"/>
      <c r="J89" s="235"/>
      <c r="K89" s="461">
        <f>SUM(K87:K88)</f>
        <v>0</v>
      </c>
      <c r="L89" s="462">
        <f>SUM(L87:L88)</f>
        <v>0</v>
      </c>
      <c r="M89" s="463">
        <f>SUM(M87:M88)</f>
        <v>0</v>
      </c>
      <c r="N89" s="235"/>
      <c r="O89" s="355"/>
      <c r="P89" s="494">
        <f>SUM(P87:P88)</f>
        <v>0</v>
      </c>
      <c r="Q89" s="497">
        <f>SUM(Q87:Q88)</f>
        <v>0</v>
      </c>
      <c r="R89" s="494">
        <f>SUM(R87:R88)</f>
        <v>0</v>
      </c>
      <c r="S89" s="497">
        <f>SUM(S87:S88)</f>
        <v>0</v>
      </c>
      <c r="T89" s="234"/>
      <c r="U89" s="246"/>
      <c r="V89" s="255"/>
      <c r="W89" s="233"/>
      <c r="X89" s="235"/>
      <c r="Y89" s="235"/>
      <c r="Z89" s="236"/>
      <c r="AA89" s="246" t="s">
        <v>184</v>
      </c>
      <c r="AB89" s="462">
        <f>SUM(AB87:AB88)</f>
        <v>0</v>
      </c>
      <c r="AC89" s="537"/>
      <c r="AD89" s="494">
        <f>SUM(AD87:AD88)</f>
        <v>0</v>
      </c>
      <c r="AE89" s="541" t="s">
        <v>184</v>
      </c>
      <c r="AF89" s="497">
        <f>IF(MID($I$5,6,2)&gt;="15",AD89,IF(AD89&gt;AF90,AF90,AD89))</f>
        <v>0</v>
      </c>
      <c r="AG89" s="249"/>
      <c r="AH89" s="277"/>
      <c r="AI89" s="597">
        <f>IF($AK$2="PME",40%,IF($AK$2="ETI",20%,10%))</f>
        <v>0.4</v>
      </c>
      <c r="AJ89" s="260"/>
      <c r="AK89" s="266"/>
      <c r="AL89" s="288"/>
      <c r="AM89" s="237"/>
    </row>
    <row r="90" spans="1:39" s="243" customFormat="1" ht="27.75" customHeight="1" thickBot="1">
      <c r="A90" s="333" t="str">
        <f>FIXED($D$8,0,1)</f>
        <v>0</v>
      </c>
      <c r="B90" s="635" t="str">
        <f>FIXED($I$4,0,1)</f>
        <v>0</v>
      </c>
      <c r="C90" s="20" t="s">
        <v>183</v>
      </c>
      <c r="D90" s="384" t="s">
        <v>167</v>
      </c>
      <c r="E90" s="453"/>
      <c r="F90" s="612"/>
      <c r="G90" s="431"/>
      <c r="H90" s="282"/>
      <c r="I90" s="14"/>
      <c r="J90" s="12"/>
      <c r="K90" s="458">
        <f>SUM(K89,K86)</f>
        <v>0</v>
      </c>
      <c r="L90" s="459">
        <f>SUM(L89,L86)</f>
        <v>0</v>
      </c>
      <c r="M90" s="460">
        <f>SUM(M89,M86)</f>
        <v>0</v>
      </c>
      <c r="N90" s="118"/>
      <c r="O90" s="352"/>
      <c r="P90" s="500">
        <f>SUM(P89,P86)</f>
        <v>0</v>
      </c>
      <c r="Q90" s="458">
        <f>SUM(Q89,Q86)</f>
        <v>0</v>
      </c>
      <c r="R90" s="500">
        <f>SUM(R89,R86)</f>
        <v>0</v>
      </c>
      <c r="S90" s="458">
        <f>SUM(S89,S86)</f>
        <v>0</v>
      </c>
      <c r="T90" s="239"/>
      <c r="U90" s="407"/>
      <c r="V90" s="306"/>
      <c r="W90" s="12"/>
      <c r="X90" s="240"/>
      <c r="Y90" s="240"/>
      <c r="Z90" s="241"/>
      <c r="AA90" s="247"/>
      <c r="AB90" s="542">
        <f>SUM(AB89,AB86)</f>
        <v>0</v>
      </c>
      <c r="AC90" s="531"/>
      <c r="AD90" s="543">
        <f>SUM(AD89,AD86)</f>
        <v>0</v>
      </c>
      <c r="AE90" s="533">
        <v>0</v>
      </c>
      <c r="AF90" s="534">
        <f>IF(AE90=0,0,IF(MID($I$5,6,2)&gt;="15",AD90,IF(AD90/AE90&gt;400,400*AE90,AD90)))</f>
        <v>0</v>
      </c>
      <c r="AG90" s="89">
        <f>IF((AF90-E90)&gt;0,(AF90-E90),0)</f>
        <v>0</v>
      </c>
      <c r="AH90" s="603" t="s">
        <v>221</v>
      </c>
      <c r="AI90" s="592"/>
      <c r="AJ90" s="595">
        <f>IF(AK2="choisir","",AF86*AI86+AF89*AI89)</f>
        <v>0</v>
      </c>
      <c r="AK90" s="53" t="str">
        <f>IF(Q90&lt;&gt;0,IF((Q90+AB90)-AD90=0,"OK","!"),IF(P90&lt;&gt;0,IF((P90+AB90)-AD90=0,"OK","!"),IF((K90+AB90)-AD90=0,"OK","!")))</f>
        <v>OK</v>
      </c>
      <c r="AL90" s="286" t="str">
        <f>IF(AF90=0,"S/O",IF(MID($I$5,6,2)&gt;=15,"pas de plafond en 2015, surface indicative",IF(AD90=AF90,"Plafond non atteint :instruire toutes les factures",IF(SUM(AD87:AD88,AD81:AD85)&gt;=AF90,"Les factures contrôlés permettent de plafonner le batiment","Les factures contrôlés ne permettent pas d'atteindre le plafond du batiment"))))</f>
        <v>S/O</v>
      </c>
      <c r="AM90" s="242"/>
    </row>
    <row r="91" spans="1:39" s="16" customFormat="1" ht="12.75" outlineLevel="1">
      <c r="A91" s="194"/>
      <c r="B91" s="637"/>
      <c r="C91" s="26"/>
      <c r="D91" s="376" t="s">
        <v>6</v>
      </c>
      <c r="E91" s="365"/>
      <c r="F91" s="365"/>
      <c r="G91" s="368"/>
      <c r="H91" s="369"/>
      <c r="I91" s="147"/>
      <c r="J91" s="148"/>
      <c r="K91" s="467"/>
      <c r="L91" s="468"/>
      <c r="M91" s="469"/>
      <c r="N91" s="149"/>
      <c r="O91" s="356"/>
      <c r="P91" s="470"/>
      <c r="Q91" s="464"/>
      <c r="R91" s="470"/>
      <c r="S91" s="464"/>
      <c r="T91" s="19"/>
      <c r="U91" s="337"/>
      <c r="V91" s="307"/>
      <c r="W91" s="10"/>
      <c r="X91" s="10"/>
      <c r="Y91" s="18"/>
      <c r="Z91" s="10"/>
      <c r="AA91" s="337"/>
      <c r="AB91" s="465"/>
      <c r="AC91" s="551"/>
      <c r="AD91" s="486"/>
      <c r="AE91" s="527"/>
      <c r="AF91" s="527"/>
      <c r="AG91" s="90"/>
      <c r="AH91" s="273"/>
      <c r="AI91" s="598"/>
      <c r="AJ91" s="84"/>
      <c r="AK91" s="55"/>
      <c r="AL91" s="291"/>
      <c r="AM91" s="281"/>
    </row>
    <row r="92" spans="1:39" s="16" customFormat="1" ht="12.75" outlineLevel="1">
      <c r="A92" s="194"/>
      <c r="B92" s="637"/>
      <c r="C92" s="330"/>
      <c r="D92" s="377" t="s">
        <v>7</v>
      </c>
      <c r="E92" s="367"/>
      <c r="F92" s="367"/>
      <c r="G92" s="368"/>
      <c r="H92" s="281"/>
      <c r="I92" s="17"/>
      <c r="J92" s="17"/>
      <c r="K92" s="464"/>
      <c r="L92" s="465"/>
      <c r="M92" s="466"/>
      <c r="N92" s="120"/>
      <c r="O92" s="357"/>
      <c r="P92" s="470"/>
      <c r="Q92" s="464"/>
      <c r="R92" s="470"/>
      <c r="S92" s="464"/>
      <c r="T92" s="19"/>
      <c r="U92" s="337"/>
      <c r="V92" s="307"/>
      <c r="W92" s="10"/>
      <c r="X92" s="10"/>
      <c r="Y92" s="18"/>
      <c r="Z92" s="10"/>
      <c r="AA92" s="337"/>
      <c r="AB92" s="465"/>
      <c r="AC92" s="551"/>
      <c r="AD92" s="486"/>
      <c r="AE92" s="527"/>
      <c r="AF92" s="527"/>
      <c r="AG92" s="331"/>
      <c r="AH92" s="273"/>
      <c r="AI92" s="598"/>
      <c r="AJ92" s="84"/>
      <c r="AK92" s="55"/>
      <c r="AL92" s="291"/>
      <c r="AM92" s="281"/>
    </row>
    <row r="93" spans="1:39" s="16" customFormat="1" ht="12.75" outlineLevel="1">
      <c r="A93" s="195"/>
      <c r="B93" s="638"/>
      <c r="C93" s="330"/>
      <c r="D93" s="385" t="s">
        <v>8</v>
      </c>
      <c r="E93" s="367"/>
      <c r="F93" s="367"/>
      <c r="G93" s="368"/>
      <c r="H93" s="369"/>
      <c r="I93" s="147"/>
      <c r="J93" s="18"/>
      <c r="K93" s="470"/>
      <c r="L93" s="465"/>
      <c r="M93" s="466"/>
      <c r="N93" s="149"/>
      <c r="O93" s="356"/>
      <c r="P93" s="501"/>
      <c r="Q93" s="467"/>
      <c r="R93" s="501"/>
      <c r="S93" s="467"/>
      <c r="T93" s="297"/>
      <c r="U93" s="337"/>
      <c r="V93" s="307"/>
      <c r="W93" s="10"/>
      <c r="X93" s="10"/>
      <c r="Y93" s="18"/>
      <c r="Z93" s="146"/>
      <c r="AA93" s="337"/>
      <c r="AB93" s="468"/>
      <c r="AC93" s="551"/>
      <c r="AD93" s="483"/>
      <c r="AE93" s="527"/>
      <c r="AF93" s="527"/>
      <c r="AG93" s="332"/>
      <c r="AH93" s="279"/>
      <c r="AI93" s="599"/>
      <c r="AJ93" s="150"/>
      <c r="AK93" s="151"/>
      <c r="AL93" s="292"/>
      <c r="AM93" s="281"/>
    </row>
    <row r="94" spans="1:39" s="16" customFormat="1" ht="25.5" outlineLevel="1">
      <c r="A94" s="195"/>
      <c r="B94" s="638"/>
      <c r="C94" s="330"/>
      <c r="D94" s="381" t="s">
        <v>9</v>
      </c>
      <c r="E94" s="367"/>
      <c r="F94" s="367"/>
      <c r="G94" s="368"/>
      <c r="H94" s="281"/>
      <c r="I94" s="17"/>
      <c r="J94" s="18"/>
      <c r="K94" s="464"/>
      <c r="L94" s="465"/>
      <c r="M94" s="466"/>
      <c r="N94" s="120"/>
      <c r="O94" s="357"/>
      <c r="P94" s="470"/>
      <c r="Q94" s="464"/>
      <c r="R94" s="470"/>
      <c r="S94" s="464"/>
      <c r="T94" s="19"/>
      <c r="U94" s="337"/>
      <c r="V94" s="307"/>
      <c r="W94" s="10"/>
      <c r="X94" s="10"/>
      <c r="Y94" s="18"/>
      <c r="Z94" s="10"/>
      <c r="AA94" s="337"/>
      <c r="AB94" s="465"/>
      <c r="AC94" s="551"/>
      <c r="AD94" s="486"/>
      <c r="AE94" s="527"/>
      <c r="AF94" s="527"/>
      <c r="AG94" s="331"/>
      <c r="AH94" s="273"/>
      <c r="AI94" s="598"/>
      <c r="AJ94" s="84"/>
      <c r="AK94" s="55"/>
      <c r="AL94" s="291"/>
      <c r="AM94" s="281"/>
    </row>
    <row r="95" spans="1:39" s="16" customFormat="1" ht="12.75" outlineLevel="1">
      <c r="A95" s="195"/>
      <c r="B95" s="638"/>
      <c r="C95" s="330"/>
      <c r="D95" s="381" t="s">
        <v>10</v>
      </c>
      <c r="E95" s="367"/>
      <c r="F95" s="367"/>
      <c r="G95" s="368"/>
      <c r="H95" s="281"/>
      <c r="I95" s="17"/>
      <c r="J95" s="18"/>
      <c r="K95" s="464"/>
      <c r="L95" s="465"/>
      <c r="M95" s="466"/>
      <c r="N95" s="120"/>
      <c r="O95" s="357"/>
      <c r="P95" s="470"/>
      <c r="Q95" s="464"/>
      <c r="R95" s="470"/>
      <c r="S95" s="464"/>
      <c r="T95" s="19"/>
      <c r="U95" s="337"/>
      <c r="V95" s="307"/>
      <c r="W95" s="10"/>
      <c r="X95" s="10"/>
      <c r="Y95" s="18"/>
      <c r="Z95" s="10"/>
      <c r="AA95" s="337"/>
      <c r="AB95" s="465"/>
      <c r="AC95" s="551"/>
      <c r="AD95" s="486"/>
      <c r="AE95" s="527"/>
      <c r="AF95" s="527"/>
      <c r="AG95" s="331"/>
      <c r="AH95" s="273"/>
      <c r="AI95" s="598"/>
      <c r="AJ95" s="84"/>
      <c r="AK95" s="55"/>
      <c r="AL95" s="291"/>
      <c r="AM95" s="281"/>
    </row>
    <row r="96" spans="1:39" s="16" customFormat="1" ht="12.75" outlineLevel="1">
      <c r="A96" s="195"/>
      <c r="B96" s="638"/>
      <c r="C96" s="330"/>
      <c r="D96" s="381" t="s">
        <v>11</v>
      </c>
      <c r="E96" s="367"/>
      <c r="F96" s="367"/>
      <c r="G96" s="368"/>
      <c r="H96" s="281"/>
      <c r="I96" s="17"/>
      <c r="J96" s="18"/>
      <c r="K96" s="464"/>
      <c r="L96" s="465"/>
      <c r="M96" s="466"/>
      <c r="N96" s="120"/>
      <c r="O96" s="357"/>
      <c r="P96" s="470"/>
      <c r="Q96" s="464"/>
      <c r="R96" s="470"/>
      <c r="S96" s="464"/>
      <c r="T96" s="19"/>
      <c r="U96" s="337"/>
      <c r="V96" s="307"/>
      <c r="W96" s="10"/>
      <c r="X96" s="10"/>
      <c r="Y96" s="18"/>
      <c r="Z96" s="10"/>
      <c r="AA96" s="337"/>
      <c r="AB96" s="465"/>
      <c r="AC96" s="551"/>
      <c r="AD96" s="486"/>
      <c r="AE96" s="527"/>
      <c r="AF96" s="527"/>
      <c r="AG96" s="331"/>
      <c r="AH96" s="273"/>
      <c r="AI96" s="598"/>
      <c r="AJ96" s="84"/>
      <c r="AK96" s="55"/>
      <c r="AL96" s="291"/>
      <c r="AM96" s="281"/>
    </row>
    <row r="97" spans="1:39" s="16" customFormat="1" ht="12.75" outlineLevel="1">
      <c r="A97" s="195"/>
      <c r="B97" s="638"/>
      <c r="C97" s="330"/>
      <c r="D97" s="381" t="s">
        <v>12</v>
      </c>
      <c r="E97" s="367"/>
      <c r="F97" s="367"/>
      <c r="G97" s="368"/>
      <c r="H97" s="281"/>
      <c r="I97" s="17"/>
      <c r="J97" s="18"/>
      <c r="K97" s="464"/>
      <c r="L97" s="465"/>
      <c r="M97" s="466"/>
      <c r="N97" s="120"/>
      <c r="O97" s="357"/>
      <c r="P97" s="470"/>
      <c r="Q97" s="464"/>
      <c r="R97" s="470"/>
      <c r="S97" s="464"/>
      <c r="T97" s="19"/>
      <c r="U97" s="337"/>
      <c r="V97" s="307"/>
      <c r="W97" s="10"/>
      <c r="X97" s="10"/>
      <c r="Y97" s="18"/>
      <c r="Z97" s="10"/>
      <c r="AA97" s="337"/>
      <c r="AB97" s="465"/>
      <c r="AC97" s="551"/>
      <c r="AD97" s="486"/>
      <c r="AE97" s="527"/>
      <c r="AF97" s="527"/>
      <c r="AG97" s="331"/>
      <c r="AH97" s="273"/>
      <c r="AI97" s="598"/>
      <c r="AJ97" s="84"/>
      <c r="AK97" s="55"/>
      <c r="AL97" s="291"/>
      <c r="AM97" s="281"/>
    </row>
    <row r="98" spans="1:39" s="16" customFormat="1" ht="12.75" outlineLevel="1">
      <c r="A98" s="195"/>
      <c r="B98" s="638"/>
      <c r="C98" s="330"/>
      <c r="D98" s="381" t="s">
        <v>13</v>
      </c>
      <c r="E98" s="367"/>
      <c r="F98" s="367"/>
      <c r="G98" s="368"/>
      <c r="H98" s="281"/>
      <c r="I98" s="17"/>
      <c r="J98" s="18"/>
      <c r="K98" s="464"/>
      <c r="L98" s="465"/>
      <c r="M98" s="466"/>
      <c r="N98" s="120"/>
      <c r="O98" s="357"/>
      <c r="P98" s="470"/>
      <c r="Q98" s="464"/>
      <c r="R98" s="470"/>
      <c r="S98" s="464"/>
      <c r="T98" s="19"/>
      <c r="U98" s="337"/>
      <c r="V98" s="307"/>
      <c r="W98" s="10"/>
      <c r="X98" s="10"/>
      <c r="Y98" s="18"/>
      <c r="Z98" s="10"/>
      <c r="AA98" s="337"/>
      <c r="AB98" s="465"/>
      <c r="AC98" s="551"/>
      <c r="AD98" s="486"/>
      <c r="AE98" s="527"/>
      <c r="AF98" s="527"/>
      <c r="AG98" s="331"/>
      <c r="AH98" s="273"/>
      <c r="AI98" s="598"/>
      <c r="AJ98" s="84"/>
      <c r="AK98" s="55"/>
      <c r="AL98" s="291"/>
      <c r="AM98" s="281"/>
    </row>
    <row r="99" spans="1:39" s="16" customFormat="1" ht="12.75" outlineLevel="1">
      <c r="A99" s="195"/>
      <c r="B99" s="638"/>
      <c r="C99" s="330"/>
      <c r="D99" s="381" t="s">
        <v>14</v>
      </c>
      <c r="E99" s="367"/>
      <c r="F99" s="367"/>
      <c r="G99" s="368"/>
      <c r="H99" s="281"/>
      <c r="I99" s="17"/>
      <c r="J99" s="18"/>
      <c r="K99" s="464"/>
      <c r="L99" s="465"/>
      <c r="M99" s="466"/>
      <c r="N99" s="120"/>
      <c r="O99" s="357"/>
      <c r="P99" s="470"/>
      <c r="Q99" s="464"/>
      <c r="R99" s="470"/>
      <c r="S99" s="464"/>
      <c r="T99" s="19"/>
      <c r="U99" s="337"/>
      <c r="V99" s="307"/>
      <c r="W99" s="10"/>
      <c r="X99" s="10"/>
      <c r="Y99" s="18"/>
      <c r="Z99" s="10"/>
      <c r="AA99" s="337"/>
      <c r="AB99" s="465"/>
      <c r="AC99" s="551"/>
      <c r="AD99" s="486"/>
      <c r="AE99" s="527"/>
      <c r="AF99" s="527"/>
      <c r="AG99" s="331"/>
      <c r="AH99" s="273"/>
      <c r="AI99" s="598"/>
      <c r="AJ99" s="84"/>
      <c r="AK99" s="55"/>
      <c r="AL99" s="291"/>
      <c r="AM99" s="281"/>
    </row>
    <row r="100" spans="1:39" s="16" customFormat="1" ht="12.75" outlineLevel="1">
      <c r="A100" s="195"/>
      <c r="B100" s="638"/>
      <c r="C100" s="330"/>
      <c r="D100" s="381" t="s">
        <v>15</v>
      </c>
      <c r="E100" s="367"/>
      <c r="F100" s="367"/>
      <c r="G100" s="368"/>
      <c r="H100" s="281"/>
      <c r="I100" s="17"/>
      <c r="J100" s="18"/>
      <c r="K100" s="464"/>
      <c r="L100" s="465"/>
      <c r="M100" s="466"/>
      <c r="N100" s="120"/>
      <c r="O100" s="357"/>
      <c r="P100" s="470"/>
      <c r="Q100" s="464"/>
      <c r="R100" s="470"/>
      <c r="S100" s="464"/>
      <c r="T100" s="19"/>
      <c r="U100" s="337"/>
      <c r="V100" s="307"/>
      <c r="W100" s="10"/>
      <c r="X100" s="10"/>
      <c r="Y100" s="18"/>
      <c r="Z100" s="10"/>
      <c r="AA100" s="337"/>
      <c r="AB100" s="465"/>
      <c r="AC100" s="551"/>
      <c r="AD100" s="486"/>
      <c r="AE100" s="527"/>
      <c r="AF100" s="527"/>
      <c r="AG100" s="331"/>
      <c r="AH100" s="273"/>
      <c r="AI100" s="598"/>
      <c r="AJ100" s="84"/>
      <c r="AK100" s="55"/>
      <c r="AL100" s="291"/>
      <c r="AM100" s="281"/>
    </row>
    <row r="101" spans="1:39" s="16" customFormat="1" ht="25.5" outlineLevel="1">
      <c r="A101" s="195"/>
      <c r="B101" s="638"/>
      <c r="C101" s="330"/>
      <c r="D101" s="381" t="s">
        <v>16</v>
      </c>
      <c r="E101" s="367"/>
      <c r="F101" s="367"/>
      <c r="G101" s="368"/>
      <c r="H101" s="281"/>
      <c r="I101" s="17"/>
      <c r="J101" s="18"/>
      <c r="K101" s="464"/>
      <c r="L101" s="465"/>
      <c r="M101" s="466"/>
      <c r="N101" s="120"/>
      <c r="O101" s="357"/>
      <c r="P101" s="470"/>
      <c r="Q101" s="464"/>
      <c r="R101" s="470"/>
      <c r="S101" s="464"/>
      <c r="T101" s="19"/>
      <c r="U101" s="337"/>
      <c r="V101" s="307"/>
      <c r="W101" s="10"/>
      <c r="X101" s="10"/>
      <c r="Y101" s="18"/>
      <c r="Z101" s="10"/>
      <c r="AA101" s="337"/>
      <c r="AB101" s="465"/>
      <c r="AC101" s="551"/>
      <c r="AD101" s="486"/>
      <c r="AE101" s="527"/>
      <c r="AF101" s="527"/>
      <c r="AG101" s="331"/>
      <c r="AH101" s="273"/>
      <c r="AI101" s="598"/>
      <c r="AJ101" s="84"/>
      <c r="AK101" s="55"/>
      <c r="AL101" s="291"/>
      <c r="AM101" s="281"/>
    </row>
    <row r="102" spans="1:39" s="16" customFormat="1" ht="25.5" outlineLevel="1">
      <c r="A102" s="195"/>
      <c r="B102" s="638"/>
      <c r="C102" s="330"/>
      <c r="D102" s="381" t="s">
        <v>17</v>
      </c>
      <c r="E102" s="367"/>
      <c r="F102" s="367"/>
      <c r="G102" s="368"/>
      <c r="H102" s="281"/>
      <c r="I102" s="17"/>
      <c r="J102" s="18"/>
      <c r="K102" s="464"/>
      <c r="L102" s="465"/>
      <c r="M102" s="466"/>
      <c r="N102" s="120"/>
      <c r="O102" s="357"/>
      <c r="P102" s="470"/>
      <c r="Q102" s="464"/>
      <c r="R102" s="470"/>
      <c r="S102" s="464"/>
      <c r="T102" s="19"/>
      <c r="U102" s="337"/>
      <c r="V102" s="307"/>
      <c r="W102" s="10"/>
      <c r="X102" s="10"/>
      <c r="Y102" s="18"/>
      <c r="Z102" s="10"/>
      <c r="AA102" s="337"/>
      <c r="AB102" s="465"/>
      <c r="AC102" s="551"/>
      <c r="AD102" s="486"/>
      <c r="AE102" s="527"/>
      <c r="AF102" s="527"/>
      <c r="AG102" s="331"/>
      <c r="AH102" s="273"/>
      <c r="AI102" s="598"/>
      <c r="AJ102" s="84"/>
      <c r="AK102" s="55"/>
      <c r="AL102" s="291"/>
      <c r="AM102" s="281"/>
    </row>
    <row r="103" spans="1:39" s="16" customFormat="1" ht="12.75" outlineLevel="1">
      <c r="A103" s="195"/>
      <c r="B103" s="638"/>
      <c r="C103" s="330"/>
      <c r="D103" s="604" t="s">
        <v>140</v>
      </c>
      <c r="E103" s="364"/>
      <c r="F103" s="364"/>
      <c r="G103" s="368"/>
      <c r="H103" s="281"/>
      <c r="I103" s="17"/>
      <c r="J103" s="18"/>
      <c r="K103" s="464"/>
      <c r="L103" s="465"/>
      <c r="M103" s="466"/>
      <c r="N103" s="120"/>
      <c r="O103" s="357"/>
      <c r="P103" s="470"/>
      <c r="Q103" s="464"/>
      <c r="R103" s="470"/>
      <c r="S103" s="464"/>
      <c r="T103" s="19"/>
      <c r="U103" s="337"/>
      <c r="V103" s="307"/>
      <c r="W103" s="10"/>
      <c r="X103" s="10"/>
      <c r="Y103" s="18"/>
      <c r="Z103" s="10"/>
      <c r="AA103" s="337"/>
      <c r="AB103" s="465"/>
      <c r="AC103" s="552"/>
      <c r="AD103" s="486"/>
      <c r="AE103" s="527"/>
      <c r="AF103" s="527"/>
      <c r="AG103" s="331"/>
      <c r="AH103" s="273"/>
      <c r="AI103" s="598"/>
      <c r="AJ103" s="84"/>
      <c r="AK103" s="55"/>
      <c r="AL103" s="291"/>
      <c r="AM103" s="281"/>
    </row>
    <row r="104" spans="1:39" s="16" customFormat="1" ht="13.5" outlineLevel="1" thickBot="1">
      <c r="A104" s="195"/>
      <c r="B104" s="638"/>
      <c r="C104" s="330"/>
      <c r="D104" s="377" t="s">
        <v>216</v>
      </c>
      <c r="E104" s="334"/>
      <c r="F104" s="334"/>
      <c r="G104" s="429"/>
      <c r="H104" s="281"/>
      <c r="I104" s="17"/>
      <c r="J104" s="18"/>
      <c r="K104" s="464"/>
      <c r="L104" s="465"/>
      <c r="M104" s="466"/>
      <c r="N104" s="120"/>
      <c r="O104" s="357"/>
      <c r="P104" s="470"/>
      <c r="Q104" s="464"/>
      <c r="R104" s="470"/>
      <c r="S104" s="464"/>
      <c r="T104" s="19"/>
      <c r="U104" s="337"/>
      <c r="V104" s="307"/>
      <c r="W104" s="10"/>
      <c r="X104" s="10"/>
      <c r="Y104" s="18"/>
      <c r="Z104" s="10"/>
      <c r="AA104" s="337"/>
      <c r="AB104" s="551"/>
      <c r="AC104" s="552"/>
      <c r="AD104" s="486"/>
      <c r="AE104" s="527"/>
      <c r="AF104" s="527"/>
      <c r="AG104" s="331"/>
      <c r="AH104" s="273"/>
      <c r="AI104" s="598"/>
      <c r="AJ104" s="84"/>
      <c r="AK104" s="55"/>
      <c r="AL104" s="291"/>
      <c r="AM104" s="281"/>
    </row>
    <row r="105" spans="1:39" s="11" customFormat="1" ht="26.25" thickBot="1">
      <c r="A105" s="333" t="str">
        <f>FIXED($D$8,0,1)</f>
        <v>0</v>
      </c>
      <c r="B105" s="635" t="str">
        <f>FIXED($I$4,0,1)</f>
        <v>0</v>
      </c>
      <c r="C105" s="20" t="s">
        <v>18</v>
      </c>
      <c r="D105" s="384" t="s">
        <v>19</v>
      </c>
      <c r="E105" s="453"/>
      <c r="F105" s="430"/>
      <c r="G105" s="430"/>
      <c r="H105" s="282"/>
      <c r="I105" s="14"/>
      <c r="J105" s="12"/>
      <c r="K105" s="458">
        <f>SUM(K91:K104)</f>
        <v>0</v>
      </c>
      <c r="L105" s="459">
        <f>SUM(L91:L104)</f>
        <v>0</v>
      </c>
      <c r="M105" s="460">
        <f>SUM(M91:M104)</f>
        <v>0</v>
      </c>
      <c r="N105" s="118"/>
      <c r="O105" s="352"/>
      <c r="P105" s="500">
        <f>SUM(P91:P104)</f>
        <v>0</v>
      </c>
      <c r="Q105" s="458">
        <f>SUM(Q91:Q104)</f>
        <v>0</v>
      </c>
      <c r="R105" s="500">
        <f>SUM(R91:R104)</f>
        <v>0</v>
      </c>
      <c r="S105" s="458">
        <f>SUM(S91:S104)</f>
        <v>0</v>
      </c>
      <c r="T105" s="298"/>
      <c r="U105" s="341"/>
      <c r="V105" s="308"/>
      <c r="W105" s="134"/>
      <c r="X105" s="134"/>
      <c r="Y105" s="159"/>
      <c r="Z105" s="134"/>
      <c r="AA105" s="341"/>
      <c r="AB105" s="553">
        <f>SUM(AB91:AB104)</f>
        <v>0</v>
      </c>
      <c r="AC105" s="554"/>
      <c r="AD105" s="534">
        <f>SUM(AD91:AD104)</f>
        <v>0</v>
      </c>
      <c r="AE105" s="555"/>
      <c r="AF105" s="458">
        <f>AD105</f>
        <v>0</v>
      </c>
      <c r="AG105" s="89">
        <f>IF((AF105-E105)&gt;0,(AF105-E105),0)</f>
        <v>0</v>
      </c>
      <c r="AH105" s="276"/>
      <c r="AI105" s="592">
        <f>IF($AK$2="PME",$AK$5,IF($AK$2="ETI",$AK$6,$AK$7))</f>
        <v>0.35</v>
      </c>
      <c r="AJ105" s="81">
        <f>IF(AK2="choisir","",AF105*AI105)</f>
        <v>0</v>
      </c>
      <c r="AK105" s="53" t="str">
        <f>IF(Q105&lt;&gt;0,IF((Q105+AB105)-AD105=0,"OK","!"),IF(P105&lt;&gt;AB202,IF((P105+AB105)-AD105=0,"OK","!"),IF((K105+AB105)-AD105=0,"OK","!")))</f>
        <v>OK</v>
      </c>
      <c r="AL105" s="293"/>
      <c r="AM105" s="282"/>
    </row>
    <row r="106" spans="1:39" s="16" customFormat="1" ht="12.75" outlineLevel="1">
      <c r="A106" s="194"/>
      <c r="B106" s="637"/>
      <c r="C106" s="330"/>
      <c r="D106" s="381"/>
      <c r="E106" s="365"/>
      <c r="F106" s="367"/>
      <c r="G106" s="367"/>
      <c r="H106" s="281"/>
      <c r="I106" s="17"/>
      <c r="J106" s="18"/>
      <c r="K106" s="464"/>
      <c r="L106" s="465"/>
      <c r="M106" s="466"/>
      <c r="N106" s="120"/>
      <c r="O106" s="357"/>
      <c r="P106" s="470"/>
      <c r="Q106" s="464"/>
      <c r="R106" s="470"/>
      <c r="S106" s="464"/>
      <c r="T106" s="19"/>
      <c r="U106" s="337"/>
      <c r="V106" s="307"/>
      <c r="W106" s="10"/>
      <c r="X106" s="10"/>
      <c r="Y106" s="18"/>
      <c r="Z106" s="10"/>
      <c r="AA106" s="337"/>
      <c r="AB106" s="551"/>
      <c r="AC106" s="552"/>
      <c r="AD106" s="486"/>
      <c r="AE106" s="527"/>
      <c r="AF106" s="527"/>
      <c r="AG106" s="331"/>
      <c r="AH106" s="273"/>
      <c r="AI106" s="598"/>
      <c r="AJ106" s="84"/>
      <c r="AK106" s="55"/>
      <c r="AL106" s="291"/>
      <c r="AM106" s="281"/>
    </row>
    <row r="107" spans="1:39" s="16" customFormat="1" ht="12.75" outlineLevel="1">
      <c r="A107" s="194"/>
      <c r="B107" s="637"/>
      <c r="C107" s="330"/>
      <c r="D107" s="381"/>
      <c r="E107" s="367"/>
      <c r="F107" s="367"/>
      <c r="G107" s="367"/>
      <c r="H107" s="281"/>
      <c r="I107" s="17"/>
      <c r="J107" s="18"/>
      <c r="K107" s="464"/>
      <c r="L107" s="465"/>
      <c r="M107" s="466"/>
      <c r="N107" s="120"/>
      <c r="O107" s="357"/>
      <c r="P107" s="470"/>
      <c r="Q107" s="464"/>
      <c r="R107" s="470"/>
      <c r="S107" s="464"/>
      <c r="T107" s="19"/>
      <c r="U107" s="337"/>
      <c r="V107" s="307"/>
      <c r="W107" s="10"/>
      <c r="X107" s="10"/>
      <c r="Y107" s="18"/>
      <c r="Z107" s="10"/>
      <c r="AA107" s="337"/>
      <c r="AB107" s="551"/>
      <c r="AC107" s="552"/>
      <c r="AD107" s="486"/>
      <c r="AE107" s="527"/>
      <c r="AF107" s="527"/>
      <c r="AG107" s="331"/>
      <c r="AH107" s="273"/>
      <c r="AI107" s="598"/>
      <c r="AJ107" s="84"/>
      <c r="AK107" s="55"/>
      <c r="AL107" s="291"/>
      <c r="AM107" s="281"/>
    </row>
    <row r="108" spans="1:39" s="16" customFormat="1" ht="13.5" outlineLevel="1" thickBot="1">
      <c r="A108" s="194"/>
      <c r="B108" s="637"/>
      <c r="C108" s="330"/>
      <c r="D108" s="381"/>
      <c r="E108" s="335"/>
      <c r="F108" s="335"/>
      <c r="G108" s="335"/>
      <c r="H108" s="281"/>
      <c r="I108" s="17"/>
      <c r="J108" s="18"/>
      <c r="K108" s="464"/>
      <c r="L108" s="465"/>
      <c r="M108" s="466"/>
      <c r="N108" s="120"/>
      <c r="O108" s="357"/>
      <c r="P108" s="470"/>
      <c r="Q108" s="464"/>
      <c r="R108" s="470"/>
      <c r="S108" s="464"/>
      <c r="T108" s="19"/>
      <c r="U108" s="342"/>
      <c r="V108" s="307"/>
      <c r="W108" s="10"/>
      <c r="X108" s="10"/>
      <c r="Y108" s="18"/>
      <c r="Z108" s="10"/>
      <c r="AA108" s="342"/>
      <c r="AB108" s="551"/>
      <c r="AC108" s="552"/>
      <c r="AD108" s="486"/>
      <c r="AE108" s="527"/>
      <c r="AF108" s="527"/>
      <c r="AG108" s="331"/>
      <c r="AH108" s="273"/>
      <c r="AI108" s="598"/>
      <c r="AJ108" s="84"/>
      <c r="AK108" s="55"/>
      <c r="AL108" s="291"/>
      <c r="AM108" s="281"/>
    </row>
    <row r="109" spans="1:39" s="11" customFormat="1" ht="26.25" thickBot="1">
      <c r="A109" s="333" t="str">
        <f>FIXED($D$8,0,1)</f>
        <v>0</v>
      </c>
      <c r="B109" s="635" t="str">
        <f>FIXED($I$4,0,1)</f>
        <v>0</v>
      </c>
      <c r="C109" s="20" t="s">
        <v>20</v>
      </c>
      <c r="D109" s="384" t="s">
        <v>21</v>
      </c>
      <c r="E109" s="453"/>
      <c r="F109" s="430"/>
      <c r="G109" s="430"/>
      <c r="H109" s="282"/>
      <c r="I109" s="14"/>
      <c r="J109" s="12"/>
      <c r="K109" s="458">
        <f>SUM(K106:K108)</f>
        <v>0</v>
      </c>
      <c r="L109" s="459">
        <f>SUM(L106:L108)</f>
        <v>0</v>
      </c>
      <c r="M109" s="460">
        <f>SUM(M106:M108)</f>
        <v>0</v>
      </c>
      <c r="N109" s="118"/>
      <c r="O109" s="352"/>
      <c r="P109" s="500">
        <f>SUM(P106:P108)</f>
        <v>0</v>
      </c>
      <c r="Q109" s="458">
        <f>SUM(Q106:Q108)</f>
        <v>0</v>
      </c>
      <c r="R109" s="500">
        <f>SUM(R106:R108)</f>
        <v>0</v>
      </c>
      <c r="S109" s="458">
        <f>SUM(S106:S108)</f>
        <v>0</v>
      </c>
      <c r="T109" s="298"/>
      <c r="U109" s="341"/>
      <c r="V109" s="308"/>
      <c r="W109" s="134"/>
      <c r="X109" s="134"/>
      <c r="Y109" s="159"/>
      <c r="Z109" s="134"/>
      <c r="AA109" s="341"/>
      <c r="AB109" s="553">
        <f>SUM(AB106:AB108)</f>
        <v>0</v>
      </c>
      <c r="AC109" s="554"/>
      <c r="AD109" s="495">
        <f>SUM(AD106:AD108)</f>
        <v>0</v>
      </c>
      <c r="AE109" s="555"/>
      <c r="AF109" s="458">
        <f>AD109</f>
        <v>0</v>
      </c>
      <c r="AG109" s="89">
        <f>IF((AF109-E109)&gt;0,(AF109-E109),0)</f>
        <v>0</v>
      </c>
      <c r="AH109" s="276"/>
      <c r="AI109" s="601">
        <f>IF($AK$2="PME",40%,IF($AK$2="ETI",20%,10%))</f>
        <v>0.4</v>
      </c>
      <c r="AJ109" s="81">
        <f>IF(AK2="choisir","",AF109*AI109)</f>
        <v>0</v>
      </c>
      <c r="AK109" s="53" t="str">
        <f>IF(Q109&lt;&gt;0,IF((Q109+AB109)-AD109=0,"OK","!"),IF(P109&lt;&gt;0,IF((P109+AB109)-AD109=0,"OK","!"),IF((K109+AB109)-AD109=0,"OK","!")))</f>
        <v>OK</v>
      </c>
      <c r="AL109" s="293"/>
      <c r="AM109" s="282"/>
    </row>
    <row r="110" spans="1:39" s="16" customFormat="1" ht="12.75" outlineLevel="1">
      <c r="A110" s="194"/>
      <c r="B110" s="637"/>
      <c r="C110" s="330"/>
      <c r="D110" s="381"/>
      <c r="E110" s="335"/>
      <c r="F110" s="335"/>
      <c r="G110" s="335"/>
      <c r="H110" s="281"/>
      <c r="I110" s="17"/>
      <c r="J110" s="18"/>
      <c r="K110" s="464"/>
      <c r="L110" s="465"/>
      <c r="M110" s="466"/>
      <c r="N110" s="120"/>
      <c r="O110" s="357"/>
      <c r="P110" s="470"/>
      <c r="Q110" s="464"/>
      <c r="R110" s="470"/>
      <c r="S110" s="464"/>
      <c r="T110" s="19"/>
      <c r="U110" s="337"/>
      <c r="V110" s="307"/>
      <c r="W110" s="10"/>
      <c r="X110" s="10"/>
      <c r="Y110" s="18"/>
      <c r="Z110" s="10"/>
      <c r="AA110" s="337"/>
      <c r="AB110" s="551"/>
      <c r="AC110" s="552"/>
      <c r="AD110" s="486"/>
      <c r="AE110" s="527"/>
      <c r="AF110" s="527"/>
      <c r="AG110" s="331"/>
      <c r="AH110" s="273"/>
      <c r="AI110" s="598"/>
      <c r="AJ110" s="84"/>
      <c r="AK110" s="55"/>
      <c r="AL110" s="291"/>
      <c r="AM110" s="281"/>
    </row>
    <row r="111" spans="1:39" s="16" customFormat="1" ht="12.75" outlineLevel="1">
      <c r="A111" s="194"/>
      <c r="B111" s="637"/>
      <c r="C111" s="330"/>
      <c r="D111" s="381"/>
      <c r="E111" s="335"/>
      <c r="F111" s="335"/>
      <c r="G111" s="335"/>
      <c r="H111" s="281"/>
      <c r="I111" s="17"/>
      <c r="J111" s="18"/>
      <c r="K111" s="464"/>
      <c r="L111" s="465"/>
      <c r="M111" s="466"/>
      <c r="N111" s="120"/>
      <c r="O111" s="357"/>
      <c r="P111" s="470"/>
      <c r="Q111" s="464"/>
      <c r="R111" s="470"/>
      <c r="S111" s="464"/>
      <c r="T111" s="19"/>
      <c r="U111" s="337"/>
      <c r="V111" s="307"/>
      <c r="W111" s="10"/>
      <c r="X111" s="10"/>
      <c r="Y111" s="18"/>
      <c r="Z111" s="10"/>
      <c r="AA111" s="337"/>
      <c r="AB111" s="551"/>
      <c r="AC111" s="552"/>
      <c r="AD111" s="486"/>
      <c r="AE111" s="527"/>
      <c r="AF111" s="527"/>
      <c r="AG111" s="331"/>
      <c r="AH111" s="273"/>
      <c r="AI111" s="598"/>
      <c r="AJ111" s="84"/>
      <c r="AK111" s="55"/>
      <c r="AL111" s="291"/>
      <c r="AM111" s="281"/>
    </row>
    <row r="112" spans="1:39" s="16" customFormat="1" ht="13.5" outlineLevel="1" thickBot="1">
      <c r="A112" s="194"/>
      <c r="B112" s="637"/>
      <c r="C112" s="330"/>
      <c r="D112" s="381"/>
      <c r="E112" s="335"/>
      <c r="F112" s="335"/>
      <c r="G112" s="335"/>
      <c r="H112" s="281"/>
      <c r="I112" s="17"/>
      <c r="J112" s="18"/>
      <c r="K112" s="464"/>
      <c r="L112" s="465"/>
      <c r="M112" s="466"/>
      <c r="N112" s="120"/>
      <c r="O112" s="357"/>
      <c r="P112" s="470"/>
      <c r="Q112" s="464"/>
      <c r="R112" s="470"/>
      <c r="S112" s="464"/>
      <c r="T112" s="19"/>
      <c r="U112" s="337"/>
      <c r="V112" s="307"/>
      <c r="W112" s="10"/>
      <c r="X112" s="10"/>
      <c r="Y112" s="18"/>
      <c r="Z112" s="10"/>
      <c r="AA112" s="337"/>
      <c r="AB112" s="551"/>
      <c r="AC112" s="552"/>
      <c r="AD112" s="486"/>
      <c r="AE112" s="527"/>
      <c r="AF112" s="527"/>
      <c r="AG112" s="331"/>
      <c r="AH112" s="273"/>
      <c r="AI112" s="598"/>
      <c r="AJ112" s="84"/>
      <c r="AK112" s="55"/>
      <c r="AL112" s="291"/>
      <c r="AM112" s="281"/>
    </row>
    <row r="113" spans="1:39" s="11" customFormat="1" ht="26.25" thickBot="1">
      <c r="A113" s="333" t="str">
        <f>FIXED($D$8,0,1)</f>
        <v>0</v>
      </c>
      <c r="B113" s="635" t="str">
        <f>FIXED($I$4,0,1)</f>
        <v>0</v>
      </c>
      <c r="C113" s="20" t="s">
        <v>22</v>
      </c>
      <c r="D113" s="384" t="s">
        <v>84</v>
      </c>
      <c r="E113" s="453"/>
      <c r="F113" s="430"/>
      <c r="G113" s="430"/>
      <c r="H113" s="282"/>
      <c r="I113" s="14"/>
      <c r="J113" s="12"/>
      <c r="K113" s="458">
        <f>SUM(K110:K112)</f>
        <v>0</v>
      </c>
      <c r="L113" s="459">
        <f>SUM(L110:L112)</f>
        <v>0</v>
      </c>
      <c r="M113" s="460">
        <f>SUM(M110:M112)</f>
        <v>0</v>
      </c>
      <c r="N113" s="118"/>
      <c r="O113" s="352"/>
      <c r="P113" s="500">
        <f>SUM(P110:P112)</f>
        <v>0</v>
      </c>
      <c r="Q113" s="458">
        <f>SUM(Q110:Q112)</f>
        <v>0</v>
      </c>
      <c r="R113" s="500">
        <f>SUM(R110:R112)</f>
        <v>0</v>
      </c>
      <c r="S113" s="458">
        <f>SUM(S110:S112)</f>
        <v>0</v>
      </c>
      <c r="T113" s="298"/>
      <c r="U113" s="341"/>
      <c r="V113" s="308"/>
      <c r="W113" s="134"/>
      <c r="X113" s="134"/>
      <c r="Y113" s="159"/>
      <c r="Z113" s="134"/>
      <c r="AA113" s="341"/>
      <c r="AB113" s="553">
        <f>SUM(AB110:AB112)</f>
        <v>0</v>
      </c>
      <c r="AC113" s="554"/>
      <c r="AD113" s="495">
        <f>SUM(AD110:AD112)</f>
        <v>0</v>
      </c>
      <c r="AE113" s="555"/>
      <c r="AF113" s="458">
        <f>AD113</f>
        <v>0</v>
      </c>
      <c r="AG113" s="89">
        <f>IF((AF113-E113)&gt;0,(AF113-E113),0)</f>
        <v>0</v>
      </c>
      <c r="AH113" s="276"/>
      <c r="AI113" s="601">
        <f>IF($AK$2="PME",40%,IF($AK$2="ETI",20%,10%))</f>
        <v>0.4</v>
      </c>
      <c r="AJ113" s="81">
        <f>IF(AK2="choisir","",AF113*AI113)</f>
        <v>0</v>
      </c>
      <c r="AK113" s="53" t="str">
        <f>IF(Q113&lt;&gt;0,IF((Q113+AB113)-AD113=0,"OK","!"),IF(P113&lt;&gt;0,IF((P113+AB113)-AD113=0,"OK","!"),IF((K113+AB113)-AD113=0,"OK","!")))</f>
        <v>OK</v>
      </c>
      <c r="AL113" s="293"/>
      <c r="AM113" s="282"/>
    </row>
    <row r="114" spans="1:39" s="16" customFormat="1" ht="12.75" outlineLevel="1">
      <c r="A114" s="194"/>
      <c r="B114" s="637"/>
      <c r="C114" s="26"/>
      <c r="D114" s="381"/>
      <c r="E114" s="335"/>
      <c r="F114" s="335"/>
      <c r="G114" s="335"/>
      <c r="H114" s="281"/>
      <c r="I114" s="17"/>
      <c r="J114" s="18"/>
      <c r="K114" s="464"/>
      <c r="L114" s="465"/>
      <c r="M114" s="466"/>
      <c r="N114" s="120"/>
      <c r="O114" s="357"/>
      <c r="P114" s="470"/>
      <c r="Q114" s="464"/>
      <c r="R114" s="470"/>
      <c r="S114" s="464"/>
      <c r="T114" s="19"/>
      <c r="U114" s="342"/>
      <c r="V114" s="307"/>
      <c r="W114" s="10"/>
      <c r="X114" s="10"/>
      <c r="Y114" s="18"/>
      <c r="Z114" s="10"/>
      <c r="AA114" s="342"/>
      <c r="AB114" s="551"/>
      <c r="AC114" s="552"/>
      <c r="AD114" s="486"/>
      <c r="AE114" s="527"/>
      <c r="AF114" s="527"/>
      <c r="AG114" s="90"/>
      <c r="AH114" s="273"/>
      <c r="AI114" s="598"/>
      <c r="AJ114" s="84"/>
      <c r="AK114" s="55"/>
      <c r="AL114" s="291"/>
      <c r="AM114" s="281"/>
    </row>
    <row r="115" spans="1:39" s="16" customFormat="1" ht="12.75" outlineLevel="1">
      <c r="A115" s="194"/>
      <c r="B115" s="637"/>
      <c r="C115" s="26"/>
      <c r="D115" s="381"/>
      <c r="E115" s="335"/>
      <c r="F115" s="335"/>
      <c r="G115" s="335"/>
      <c r="H115" s="281"/>
      <c r="I115" s="17"/>
      <c r="J115" s="18"/>
      <c r="K115" s="464"/>
      <c r="L115" s="465"/>
      <c r="M115" s="466"/>
      <c r="N115" s="120"/>
      <c r="O115" s="357"/>
      <c r="P115" s="470"/>
      <c r="Q115" s="464"/>
      <c r="R115" s="470"/>
      <c r="S115" s="464"/>
      <c r="T115" s="19"/>
      <c r="U115" s="337"/>
      <c r="V115" s="307"/>
      <c r="W115" s="10"/>
      <c r="X115" s="10"/>
      <c r="Y115" s="18"/>
      <c r="Z115" s="10"/>
      <c r="AA115" s="337"/>
      <c r="AB115" s="551"/>
      <c r="AC115" s="552"/>
      <c r="AD115" s="486"/>
      <c r="AE115" s="527"/>
      <c r="AF115" s="527"/>
      <c r="AG115" s="90"/>
      <c r="AH115" s="273"/>
      <c r="AI115" s="598"/>
      <c r="AJ115" s="84"/>
      <c r="AK115" s="55"/>
      <c r="AL115" s="291"/>
      <c r="AM115" s="281"/>
    </row>
    <row r="116" spans="1:39" s="16" customFormat="1" ht="13.5" outlineLevel="1" thickBot="1">
      <c r="A116" s="194"/>
      <c r="B116" s="637"/>
      <c r="C116" s="26"/>
      <c r="D116" s="381"/>
      <c r="E116" s="335"/>
      <c r="F116" s="335"/>
      <c r="G116" s="335"/>
      <c r="H116" s="281"/>
      <c r="I116" s="17"/>
      <c r="J116" s="18"/>
      <c r="K116" s="464"/>
      <c r="L116" s="465"/>
      <c r="M116" s="466"/>
      <c r="N116" s="120"/>
      <c r="O116" s="357"/>
      <c r="P116" s="470"/>
      <c r="Q116" s="464"/>
      <c r="R116" s="470"/>
      <c r="S116" s="464"/>
      <c r="T116" s="19"/>
      <c r="U116" s="337"/>
      <c r="V116" s="307"/>
      <c r="W116" s="10"/>
      <c r="X116" s="10"/>
      <c r="Y116" s="18"/>
      <c r="Z116" s="10"/>
      <c r="AA116" s="337"/>
      <c r="AB116" s="551"/>
      <c r="AC116" s="552"/>
      <c r="AD116" s="486"/>
      <c r="AE116" s="527"/>
      <c r="AF116" s="527"/>
      <c r="AG116" s="90"/>
      <c r="AH116" s="273"/>
      <c r="AI116" s="598"/>
      <c r="AJ116" s="84"/>
      <c r="AK116" s="55"/>
      <c r="AL116" s="291"/>
      <c r="AM116" s="281"/>
    </row>
    <row r="117" spans="1:39" s="11" customFormat="1" ht="26.25" thickBot="1">
      <c r="A117" s="333" t="str">
        <f>FIXED($D$8,0,1)</f>
        <v>0</v>
      </c>
      <c r="B117" s="635" t="str">
        <f>FIXED($I$4,0,1)</f>
        <v>0</v>
      </c>
      <c r="C117" s="20" t="s">
        <v>23</v>
      </c>
      <c r="D117" s="384" t="s">
        <v>85</v>
      </c>
      <c r="E117" s="453"/>
      <c r="F117" s="430"/>
      <c r="G117" s="430"/>
      <c r="H117" s="282"/>
      <c r="I117" s="14"/>
      <c r="J117" s="12"/>
      <c r="K117" s="458">
        <f>SUM(K114:K116)</f>
        <v>0</v>
      </c>
      <c r="L117" s="459">
        <f>SUM(L114:L116)</f>
        <v>0</v>
      </c>
      <c r="M117" s="460">
        <f>SUM(M114:M116)</f>
        <v>0</v>
      </c>
      <c r="N117" s="118"/>
      <c r="O117" s="352"/>
      <c r="P117" s="500">
        <f>SUM(P114:P116)</f>
        <v>0</v>
      </c>
      <c r="Q117" s="458">
        <f>SUM(Q114:Q116)</f>
        <v>0</v>
      </c>
      <c r="R117" s="500">
        <f>SUM(R114:R116)</f>
        <v>0</v>
      </c>
      <c r="S117" s="458">
        <f>SUM(S114:S116)</f>
        <v>0</v>
      </c>
      <c r="T117" s="298"/>
      <c r="U117" s="341"/>
      <c r="V117" s="308"/>
      <c r="W117" s="134"/>
      <c r="X117" s="134"/>
      <c r="Y117" s="159"/>
      <c r="Z117" s="134"/>
      <c r="AA117" s="341"/>
      <c r="AB117" s="553">
        <f>SUM(AB114:AB116)</f>
        <v>0</v>
      </c>
      <c r="AC117" s="554"/>
      <c r="AD117" s="495">
        <f>SUM(AD114:AD116)</f>
        <v>0</v>
      </c>
      <c r="AE117" s="555"/>
      <c r="AF117" s="458">
        <f>AD117</f>
        <v>0</v>
      </c>
      <c r="AG117" s="89">
        <f>IF((AF117-E117)&gt;0,(AF117-E117),0)</f>
        <v>0</v>
      </c>
      <c r="AH117" s="276"/>
      <c r="AI117" s="601">
        <f>IF($AK$2="PME",40%,IF($AK$2="ETI",20%,10%))</f>
        <v>0.4</v>
      </c>
      <c r="AJ117" s="81">
        <f>IF(AK2="choisir","",AF117*AI117)</f>
        <v>0</v>
      </c>
      <c r="AK117" s="53" t="str">
        <f>IF(Q117&lt;&gt;0,IF((Q117+AB117)-AD117=0,"OK","!"),IF(P117&lt;&gt;0,IF((P117+AB117)-AD117=0,"OK","!"),IF((K117+AB117)-AD117=0,"OK","!")))</f>
        <v>OK</v>
      </c>
      <c r="AL117" s="293"/>
      <c r="AM117" s="282"/>
    </row>
    <row r="118" spans="1:39" s="6" customFormat="1" ht="12.75" outlineLevel="1">
      <c r="A118" s="195"/>
      <c r="B118" s="638"/>
      <c r="C118" s="24"/>
      <c r="D118" s="382" t="s">
        <v>24</v>
      </c>
      <c r="E118" s="335"/>
      <c r="F118" s="335"/>
      <c r="G118" s="335"/>
      <c r="H118" s="283"/>
      <c r="I118" s="8"/>
      <c r="J118" s="9"/>
      <c r="K118" s="471"/>
      <c r="L118" s="472"/>
      <c r="M118" s="473"/>
      <c r="N118" s="78"/>
      <c r="O118" s="358"/>
      <c r="P118" s="486"/>
      <c r="Q118" s="471"/>
      <c r="R118" s="486"/>
      <c r="S118" s="471"/>
      <c r="T118" s="299"/>
      <c r="U118" s="337"/>
      <c r="V118" s="309"/>
      <c r="W118" s="7"/>
      <c r="X118" s="7"/>
      <c r="Y118" s="9"/>
      <c r="Z118" s="7"/>
      <c r="AA118" s="337"/>
      <c r="AB118" s="556"/>
      <c r="AC118" s="557"/>
      <c r="AD118" s="486"/>
      <c r="AE118" s="527"/>
      <c r="AF118" s="527"/>
      <c r="AG118" s="88"/>
      <c r="AH118" s="274"/>
      <c r="AI118" s="600"/>
      <c r="AJ118" s="113"/>
      <c r="AK118" s="68"/>
      <c r="AL118" s="287"/>
      <c r="AM118" s="283"/>
    </row>
    <row r="119" spans="1:39" s="6" customFormat="1" ht="12.75" outlineLevel="1">
      <c r="A119" s="195"/>
      <c r="B119" s="638"/>
      <c r="C119" s="330"/>
      <c r="D119" s="381" t="s">
        <v>25</v>
      </c>
      <c r="E119" s="335"/>
      <c r="F119" s="335"/>
      <c r="G119" s="335"/>
      <c r="H119" s="283"/>
      <c r="I119" s="8"/>
      <c r="J119" s="9"/>
      <c r="K119" s="464"/>
      <c r="L119" s="465"/>
      <c r="M119" s="466"/>
      <c r="N119" s="120"/>
      <c r="O119" s="357"/>
      <c r="P119" s="470"/>
      <c r="Q119" s="464"/>
      <c r="R119" s="470"/>
      <c r="S119" s="464"/>
      <c r="T119" s="19"/>
      <c r="U119" s="337"/>
      <c r="V119" s="307"/>
      <c r="W119" s="10"/>
      <c r="X119" s="10"/>
      <c r="Y119" s="18"/>
      <c r="Z119" s="10"/>
      <c r="AA119" s="337"/>
      <c r="AB119" s="551"/>
      <c r="AC119" s="552"/>
      <c r="AD119" s="486"/>
      <c r="AE119" s="527"/>
      <c r="AF119" s="527"/>
      <c r="AG119" s="327"/>
      <c r="AH119" s="274"/>
      <c r="AI119" s="600"/>
      <c r="AJ119" s="113"/>
      <c r="AK119" s="68"/>
      <c r="AL119" s="287"/>
      <c r="AM119" s="283"/>
    </row>
    <row r="120" spans="1:39" s="6" customFormat="1" ht="25.5" outlineLevel="1">
      <c r="A120" s="195"/>
      <c r="B120" s="638"/>
      <c r="C120" s="330"/>
      <c r="D120" s="381" t="s">
        <v>26</v>
      </c>
      <c r="E120" s="335"/>
      <c r="F120" s="335"/>
      <c r="G120" s="335"/>
      <c r="H120" s="283"/>
      <c r="I120" s="8"/>
      <c r="J120" s="9"/>
      <c r="K120" s="471"/>
      <c r="L120" s="472"/>
      <c r="M120" s="473"/>
      <c r="N120" s="78"/>
      <c r="O120" s="358"/>
      <c r="P120" s="486"/>
      <c r="Q120" s="471"/>
      <c r="R120" s="486"/>
      <c r="S120" s="471"/>
      <c r="T120" s="299"/>
      <c r="U120" s="337"/>
      <c r="V120" s="309"/>
      <c r="W120" s="7"/>
      <c r="X120" s="7"/>
      <c r="Y120" s="9"/>
      <c r="Z120" s="7"/>
      <c r="AA120" s="337"/>
      <c r="AB120" s="556"/>
      <c r="AC120" s="557"/>
      <c r="AD120" s="486"/>
      <c r="AE120" s="527"/>
      <c r="AF120" s="527"/>
      <c r="AG120" s="327"/>
      <c r="AH120" s="274"/>
      <c r="AI120" s="600"/>
      <c r="AJ120" s="113"/>
      <c r="AK120" s="68"/>
      <c r="AL120" s="287"/>
      <c r="AM120" s="283"/>
    </row>
    <row r="121" spans="1:39" s="6" customFormat="1" ht="12.75" outlineLevel="1">
      <c r="A121" s="195"/>
      <c r="B121" s="638"/>
      <c r="C121" s="330"/>
      <c r="D121" s="381" t="s">
        <v>27</v>
      </c>
      <c r="E121" s="335"/>
      <c r="F121" s="335"/>
      <c r="G121" s="335"/>
      <c r="H121" s="283"/>
      <c r="I121" s="8"/>
      <c r="J121" s="9"/>
      <c r="K121" s="471"/>
      <c r="L121" s="472"/>
      <c r="M121" s="473"/>
      <c r="N121" s="78"/>
      <c r="O121" s="358"/>
      <c r="P121" s="486"/>
      <c r="Q121" s="471"/>
      <c r="R121" s="486"/>
      <c r="S121" s="471"/>
      <c r="T121" s="299"/>
      <c r="U121" s="337"/>
      <c r="V121" s="309"/>
      <c r="W121" s="7"/>
      <c r="X121" s="7"/>
      <c r="Y121" s="9"/>
      <c r="Z121" s="7"/>
      <c r="AA121" s="337"/>
      <c r="AB121" s="556"/>
      <c r="AC121" s="557"/>
      <c r="AD121" s="486"/>
      <c r="AE121" s="527"/>
      <c r="AF121" s="527"/>
      <c r="AG121" s="327"/>
      <c r="AH121" s="274"/>
      <c r="AI121" s="600"/>
      <c r="AJ121" s="113"/>
      <c r="AK121" s="68"/>
      <c r="AL121" s="287"/>
      <c r="AM121" s="283"/>
    </row>
    <row r="122" spans="1:39" s="6" customFormat="1" ht="25.5" outlineLevel="1">
      <c r="A122" s="195"/>
      <c r="B122" s="638"/>
      <c r="C122" s="330"/>
      <c r="D122" s="381" t="s">
        <v>28</v>
      </c>
      <c r="E122" s="335"/>
      <c r="F122" s="335"/>
      <c r="G122" s="335"/>
      <c r="H122" s="283"/>
      <c r="I122" s="8"/>
      <c r="J122" s="9"/>
      <c r="K122" s="471"/>
      <c r="L122" s="472"/>
      <c r="M122" s="473"/>
      <c r="N122" s="78"/>
      <c r="O122" s="358"/>
      <c r="P122" s="486"/>
      <c r="Q122" s="471"/>
      <c r="R122" s="486"/>
      <c r="S122" s="471"/>
      <c r="T122" s="299"/>
      <c r="U122" s="337"/>
      <c r="V122" s="309"/>
      <c r="W122" s="7"/>
      <c r="X122" s="7"/>
      <c r="Y122" s="9"/>
      <c r="Z122" s="7"/>
      <c r="AA122" s="337"/>
      <c r="AB122" s="556"/>
      <c r="AC122" s="557"/>
      <c r="AD122" s="486"/>
      <c r="AE122" s="527"/>
      <c r="AF122" s="527"/>
      <c r="AG122" s="327"/>
      <c r="AH122" s="274"/>
      <c r="AI122" s="600"/>
      <c r="AJ122" s="113"/>
      <c r="AK122" s="68"/>
      <c r="AL122" s="287"/>
      <c r="AM122" s="283"/>
    </row>
    <row r="123" spans="1:39" s="6" customFormat="1" ht="13.5" outlineLevel="1" thickBot="1">
      <c r="A123" s="195"/>
      <c r="B123" s="638"/>
      <c r="C123" s="330"/>
      <c r="D123" s="377" t="s">
        <v>216</v>
      </c>
      <c r="E123" s="335"/>
      <c r="F123" s="335"/>
      <c r="G123" s="335"/>
      <c r="H123" s="283"/>
      <c r="I123" s="8"/>
      <c r="J123" s="9"/>
      <c r="K123" s="471"/>
      <c r="L123" s="472"/>
      <c r="M123" s="473"/>
      <c r="N123" s="78"/>
      <c r="O123" s="358"/>
      <c r="P123" s="486"/>
      <c r="Q123" s="471"/>
      <c r="R123" s="486"/>
      <c r="S123" s="471"/>
      <c r="T123" s="299"/>
      <c r="U123" s="337"/>
      <c r="V123" s="309"/>
      <c r="W123" s="7"/>
      <c r="X123" s="7"/>
      <c r="Y123" s="9"/>
      <c r="Z123" s="7"/>
      <c r="AA123" s="337"/>
      <c r="AB123" s="556"/>
      <c r="AC123" s="557"/>
      <c r="AD123" s="486"/>
      <c r="AE123" s="527"/>
      <c r="AF123" s="527"/>
      <c r="AG123" s="327"/>
      <c r="AH123" s="274"/>
      <c r="AI123" s="600"/>
      <c r="AJ123" s="113"/>
      <c r="AK123" s="68"/>
      <c r="AL123" s="287"/>
      <c r="AM123" s="283"/>
    </row>
    <row r="124" spans="1:39" s="11" customFormat="1" ht="26.25" thickBot="1">
      <c r="A124" s="333" t="str">
        <f>FIXED($D$8,0,1)</f>
        <v>0</v>
      </c>
      <c r="B124" s="635" t="str">
        <f>FIXED($I$4,0,1)</f>
        <v>0</v>
      </c>
      <c r="C124" s="20" t="s">
        <v>29</v>
      </c>
      <c r="D124" s="384" t="s">
        <v>30</v>
      </c>
      <c r="E124" s="453"/>
      <c r="F124" s="430"/>
      <c r="G124" s="430"/>
      <c r="H124" s="282"/>
      <c r="I124" s="14"/>
      <c r="J124" s="12"/>
      <c r="K124" s="458">
        <f>SUM(K118:K123)</f>
        <v>0</v>
      </c>
      <c r="L124" s="459">
        <f>SUM(L118:L123)</f>
        <v>0</v>
      </c>
      <c r="M124" s="460">
        <f>SUM(M118:M123)</f>
        <v>0</v>
      </c>
      <c r="N124" s="118"/>
      <c r="O124" s="352"/>
      <c r="P124" s="500">
        <f>SUM(P118:P123)</f>
        <v>0</v>
      </c>
      <c r="Q124" s="458">
        <f>SUM(Q118:Q123)</f>
        <v>0</v>
      </c>
      <c r="R124" s="500">
        <f>SUM(R118:R123)</f>
        <v>0</v>
      </c>
      <c r="S124" s="458">
        <f>SUM(S118:S123)</f>
        <v>0</v>
      </c>
      <c r="T124" s="298"/>
      <c r="U124" s="341"/>
      <c r="V124" s="308"/>
      <c r="W124" s="134"/>
      <c r="X124" s="134"/>
      <c r="Y124" s="159"/>
      <c r="Z124" s="134"/>
      <c r="AA124" s="341"/>
      <c r="AB124" s="458">
        <f>SUM(AB118:AB123)</f>
        <v>0</v>
      </c>
      <c r="AC124" s="554"/>
      <c r="AD124" s="495">
        <f>SUM(AD118:AD123)</f>
        <v>0</v>
      </c>
      <c r="AE124" s="555"/>
      <c r="AF124" s="458">
        <f>AD124</f>
        <v>0</v>
      </c>
      <c r="AG124" s="89">
        <f>IF((AF124-E124)&gt;0,(AF124-E124),0)</f>
        <v>0</v>
      </c>
      <c r="AH124" s="276"/>
      <c r="AI124" s="592">
        <f>IF($AK$2="PME",$AK$5,IF($AK$2="ETI",$AK$6,$AK$7))</f>
        <v>0.35</v>
      </c>
      <c r="AJ124" s="81">
        <f>IF(AK2="choisir","",AF124*AI124)</f>
        <v>0</v>
      </c>
      <c r="AK124" s="53" t="str">
        <f>IF(Q124&lt;&gt;0,IF((Q124+AB124)-AD124=0,"OK","!"),IF(P124&lt;&gt;0,IF((P124+AB124)-AD124=0,"OK","!"),IF((K124+AB124)-AD124=0,"OK","!")))</f>
        <v>OK</v>
      </c>
      <c r="AL124" s="293"/>
      <c r="AM124" s="282"/>
    </row>
    <row r="125" spans="1:39" s="6" customFormat="1" ht="12.75" outlineLevel="1">
      <c r="A125" s="195"/>
      <c r="B125" s="638"/>
      <c r="C125" s="330"/>
      <c r="D125" s="381"/>
      <c r="E125" s="335"/>
      <c r="F125" s="367"/>
      <c r="G125" s="335"/>
      <c r="H125" s="283"/>
      <c r="I125" s="8"/>
      <c r="J125" s="9"/>
      <c r="K125" s="471"/>
      <c r="L125" s="472"/>
      <c r="M125" s="473"/>
      <c r="N125" s="78"/>
      <c r="O125" s="358"/>
      <c r="P125" s="486"/>
      <c r="Q125" s="471"/>
      <c r="R125" s="486"/>
      <c r="S125" s="471"/>
      <c r="T125" s="299"/>
      <c r="U125" s="342"/>
      <c r="V125" s="309"/>
      <c r="W125" s="7"/>
      <c r="X125" s="7"/>
      <c r="Y125" s="9"/>
      <c r="Z125" s="7"/>
      <c r="AA125" s="342"/>
      <c r="AB125" s="471"/>
      <c r="AC125" s="557"/>
      <c r="AD125" s="486"/>
      <c r="AE125" s="527"/>
      <c r="AF125" s="527"/>
      <c r="AG125" s="327"/>
      <c r="AH125" s="274"/>
      <c r="AI125" s="600"/>
      <c r="AJ125" s="113"/>
      <c r="AK125" s="68"/>
      <c r="AL125" s="287"/>
      <c r="AM125" s="283"/>
    </row>
    <row r="126" spans="1:39" s="6" customFormat="1" ht="12.75" outlineLevel="1">
      <c r="A126" s="195"/>
      <c r="B126" s="638"/>
      <c r="C126" s="330"/>
      <c r="D126" s="381"/>
      <c r="E126" s="335"/>
      <c r="F126" s="367"/>
      <c r="G126" s="335"/>
      <c r="H126" s="283"/>
      <c r="I126" s="8"/>
      <c r="J126" s="9"/>
      <c r="K126" s="464"/>
      <c r="L126" s="465"/>
      <c r="M126" s="466"/>
      <c r="N126" s="120"/>
      <c r="O126" s="357"/>
      <c r="P126" s="470"/>
      <c r="Q126" s="464"/>
      <c r="R126" s="470"/>
      <c r="S126" s="464"/>
      <c r="T126" s="19"/>
      <c r="U126" s="342"/>
      <c r="V126" s="307"/>
      <c r="W126" s="10"/>
      <c r="X126" s="10"/>
      <c r="Y126" s="18"/>
      <c r="Z126" s="10"/>
      <c r="AA126" s="342"/>
      <c r="AB126" s="551"/>
      <c r="AC126" s="552"/>
      <c r="AD126" s="486"/>
      <c r="AE126" s="527"/>
      <c r="AF126" s="527"/>
      <c r="AG126" s="327"/>
      <c r="AH126" s="274"/>
      <c r="AI126" s="600"/>
      <c r="AJ126" s="113"/>
      <c r="AK126" s="68"/>
      <c r="AL126" s="287"/>
      <c r="AM126" s="283"/>
    </row>
    <row r="127" spans="1:39" s="6" customFormat="1" ht="12.75" outlineLevel="1">
      <c r="A127" s="195"/>
      <c r="B127" s="638"/>
      <c r="C127" s="330"/>
      <c r="D127" s="381"/>
      <c r="E127" s="335"/>
      <c r="F127" s="335"/>
      <c r="G127" s="335"/>
      <c r="H127" s="283"/>
      <c r="I127" s="8"/>
      <c r="J127" s="9"/>
      <c r="K127" s="471"/>
      <c r="L127" s="472"/>
      <c r="M127" s="473"/>
      <c r="N127" s="78"/>
      <c r="O127" s="358"/>
      <c r="P127" s="486"/>
      <c r="Q127" s="471"/>
      <c r="R127" s="486"/>
      <c r="S127" s="471"/>
      <c r="T127" s="299"/>
      <c r="U127" s="342"/>
      <c r="V127" s="309"/>
      <c r="W127" s="7"/>
      <c r="X127" s="7"/>
      <c r="Y127" s="9"/>
      <c r="Z127" s="7"/>
      <c r="AA127" s="342"/>
      <c r="AB127" s="471"/>
      <c r="AC127" s="557"/>
      <c r="AD127" s="486"/>
      <c r="AE127" s="527"/>
      <c r="AF127" s="527"/>
      <c r="AG127" s="327"/>
      <c r="AH127" s="274"/>
      <c r="AI127" s="600"/>
      <c r="AJ127" s="113"/>
      <c r="AK127" s="68"/>
      <c r="AL127" s="287"/>
      <c r="AM127" s="283"/>
    </row>
    <row r="128" spans="1:39" s="6" customFormat="1" ht="12.75" outlineLevel="1">
      <c r="A128" s="195"/>
      <c r="B128" s="638"/>
      <c r="C128" s="330"/>
      <c r="D128" s="381"/>
      <c r="E128" s="335"/>
      <c r="F128" s="335"/>
      <c r="G128" s="335"/>
      <c r="H128" s="283"/>
      <c r="I128" s="8"/>
      <c r="J128" s="9"/>
      <c r="K128" s="471"/>
      <c r="L128" s="472"/>
      <c r="M128" s="473"/>
      <c r="N128" s="78"/>
      <c r="O128" s="358"/>
      <c r="P128" s="486"/>
      <c r="Q128" s="471"/>
      <c r="R128" s="486"/>
      <c r="S128" s="471"/>
      <c r="T128" s="299"/>
      <c r="U128" s="342"/>
      <c r="V128" s="309"/>
      <c r="W128" s="7"/>
      <c r="X128" s="7"/>
      <c r="Y128" s="9"/>
      <c r="Z128" s="7"/>
      <c r="AA128" s="342"/>
      <c r="AB128" s="471"/>
      <c r="AC128" s="557"/>
      <c r="AD128" s="486"/>
      <c r="AE128" s="527"/>
      <c r="AF128" s="527"/>
      <c r="AG128" s="76"/>
      <c r="AH128" s="274"/>
      <c r="AI128" s="600"/>
      <c r="AJ128" s="113"/>
      <c r="AK128" s="68"/>
      <c r="AL128" s="287"/>
      <c r="AM128" s="283"/>
    </row>
    <row r="129" spans="1:39" s="6" customFormat="1" ht="12.75" outlineLevel="1">
      <c r="A129" s="195"/>
      <c r="B129" s="638"/>
      <c r="C129" s="330"/>
      <c r="D129" s="381"/>
      <c r="E129" s="335"/>
      <c r="F129" s="335"/>
      <c r="G129" s="335"/>
      <c r="H129" s="283"/>
      <c r="I129" s="8"/>
      <c r="J129" s="9"/>
      <c r="K129" s="464"/>
      <c r="L129" s="465"/>
      <c r="M129" s="466"/>
      <c r="N129" s="120"/>
      <c r="O129" s="357"/>
      <c r="P129" s="470"/>
      <c r="Q129" s="464"/>
      <c r="R129" s="470"/>
      <c r="S129" s="464"/>
      <c r="T129" s="19"/>
      <c r="U129" s="342"/>
      <c r="V129" s="307"/>
      <c r="W129" s="10"/>
      <c r="X129" s="10"/>
      <c r="Y129" s="18"/>
      <c r="Z129" s="10"/>
      <c r="AA129" s="342"/>
      <c r="AB129" s="551"/>
      <c r="AC129" s="552"/>
      <c r="AD129" s="486"/>
      <c r="AE129" s="527"/>
      <c r="AF129" s="527"/>
      <c r="AG129" s="76"/>
      <c r="AH129" s="274"/>
      <c r="AI129" s="600"/>
      <c r="AJ129" s="113"/>
      <c r="AK129" s="68"/>
      <c r="AL129" s="287"/>
      <c r="AM129" s="283"/>
    </row>
    <row r="130" spans="1:39" s="6" customFormat="1" ht="13.5" outlineLevel="1" thickBot="1">
      <c r="A130" s="195"/>
      <c r="B130" s="638"/>
      <c r="C130" s="330"/>
      <c r="D130" s="381"/>
      <c r="E130" s="335"/>
      <c r="F130" s="335"/>
      <c r="G130" s="335"/>
      <c r="H130" s="283"/>
      <c r="I130" s="8"/>
      <c r="J130" s="9"/>
      <c r="K130" s="471"/>
      <c r="L130" s="472"/>
      <c r="M130" s="473"/>
      <c r="N130" s="78"/>
      <c r="O130" s="358"/>
      <c r="P130" s="486"/>
      <c r="Q130" s="471"/>
      <c r="R130" s="486"/>
      <c r="S130" s="471"/>
      <c r="T130" s="299"/>
      <c r="U130" s="342"/>
      <c r="V130" s="309"/>
      <c r="W130" s="7"/>
      <c r="X130" s="7"/>
      <c r="Y130" s="9"/>
      <c r="Z130" s="7"/>
      <c r="AA130" s="342"/>
      <c r="AB130" s="471"/>
      <c r="AC130" s="557"/>
      <c r="AD130" s="486"/>
      <c r="AE130" s="527"/>
      <c r="AF130" s="527"/>
      <c r="AG130" s="76"/>
      <c r="AH130" s="274"/>
      <c r="AI130" s="600"/>
      <c r="AJ130" s="113"/>
      <c r="AK130" s="68"/>
      <c r="AL130" s="287"/>
      <c r="AM130" s="283"/>
    </row>
    <row r="131" spans="1:39" s="11" customFormat="1" ht="26.25" thickBot="1">
      <c r="A131" s="333" t="str">
        <f>FIXED($D$8,0,1)</f>
        <v>0</v>
      </c>
      <c r="B131" s="635" t="str">
        <f>FIXED($I$4,0,1)</f>
        <v>0</v>
      </c>
      <c r="C131" s="20" t="s">
        <v>31</v>
      </c>
      <c r="D131" s="384" t="s">
        <v>32</v>
      </c>
      <c r="E131" s="453"/>
      <c r="F131" s="430"/>
      <c r="G131" s="430"/>
      <c r="H131" s="282"/>
      <c r="I131" s="14"/>
      <c r="J131" s="12"/>
      <c r="K131" s="458">
        <f>SUM(K125:K130)</f>
        <v>0</v>
      </c>
      <c r="L131" s="459">
        <f>SUM(L125:L130)</f>
        <v>0</v>
      </c>
      <c r="M131" s="460">
        <f>SUM(M125:M130)</f>
        <v>0</v>
      </c>
      <c r="N131" s="118"/>
      <c r="O131" s="352"/>
      <c r="P131" s="500">
        <f>SUM(P125:P130)</f>
        <v>0</v>
      </c>
      <c r="Q131" s="458">
        <f>SUM(Q125:Q130)</f>
        <v>0</v>
      </c>
      <c r="R131" s="500">
        <f>SUM(R125:R130)</f>
        <v>0</v>
      </c>
      <c r="S131" s="458">
        <f>SUM(S125:S130)</f>
        <v>0</v>
      </c>
      <c r="T131" s="298"/>
      <c r="U131" s="341"/>
      <c r="V131" s="308"/>
      <c r="W131" s="134"/>
      <c r="X131" s="134"/>
      <c r="Y131" s="159"/>
      <c r="Z131" s="134"/>
      <c r="AA131" s="341"/>
      <c r="AB131" s="458">
        <f>SUM(AB125:AB130)</f>
        <v>0</v>
      </c>
      <c r="AC131" s="553"/>
      <c r="AD131" s="500">
        <f>SUM(AD125:AD130)</f>
        <v>0</v>
      </c>
      <c r="AE131" s="555"/>
      <c r="AF131" s="558">
        <f>AD131</f>
        <v>0</v>
      </c>
      <c r="AG131" s="89">
        <f>IF((AF131-E131)&gt;0,(AF131-E131),0)</f>
        <v>0</v>
      </c>
      <c r="AH131" s="276"/>
      <c r="AI131" s="601">
        <f>IF($AK$2="PME",40%,IF($AK$2="ETI",20%,10%))</f>
        <v>0.4</v>
      </c>
      <c r="AJ131" s="81">
        <f>IF(AK2="choisir","",AF131*AI131)</f>
        <v>0</v>
      </c>
      <c r="AK131" s="53" t="str">
        <f>IF(Q131&lt;&gt;0,IF((Q131+AB131)-AD131=0,"OK","!"),IF(P131&lt;&gt;0,IF((P131+AB131)-AD131=0,"OK","!"),IF((K131+AB131)-AD131=0,"OK","!")))</f>
        <v>OK</v>
      </c>
      <c r="AL131" s="293"/>
      <c r="AM131" s="282"/>
    </row>
    <row r="132" spans="1:39" s="6" customFormat="1" ht="12.75" outlineLevel="1">
      <c r="A132" s="195"/>
      <c r="B132" s="638"/>
      <c r="C132" s="330"/>
      <c r="D132" s="381"/>
      <c r="E132" s="335"/>
      <c r="F132" s="335"/>
      <c r="G132" s="335"/>
      <c r="H132" s="283"/>
      <c r="I132" s="8"/>
      <c r="J132" s="9"/>
      <c r="K132" s="471"/>
      <c r="L132" s="472"/>
      <c r="M132" s="473"/>
      <c r="N132" s="78"/>
      <c r="O132" s="358"/>
      <c r="P132" s="486"/>
      <c r="Q132" s="471"/>
      <c r="R132" s="486"/>
      <c r="S132" s="471"/>
      <c r="T132" s="299"/>
      <c r="U132" s="342"/>
      <c r="V132" s="309"/>
      <c r="W132" s="7"/>
      <c r="X132" s="7"/>
      <c r="Y132" s="9"/>
      <c r="Z132" s="7"/>
      <c r="AA132" s="342"/>
      <c r="AB132" s="556"/>
      <c r="AC132" s="557"/>
      <c r="AD132" s="486"/>
      <c r="AE132" s="527"/>
      <c r="AF132" s="527"/>
      <c r="AG132" s="327"/>
      <c r="AH132" s="274"/>
      <c r="AI132" s="602"/>
      <c r="AJ132" s="113"/>
      <c r="AK132" s="68"/>
      <c r="AL132" s="287"/>
      <c r="AM132" s="283"/>
    </row>
    <row r="133" spans="1:39" s="6" customFormat="1" ht="12.75" outlineLevel="1">
      <c r="A133" s="195"/>
      <c r="B133" s="638"/>
      <c r="C133" s="330"/>
      <c r="D133" s="381"/>
      <c r="E133" s="335"/>
      <c r="F133" s="335"/>
      <c r="G133" s="335"/>
      <c r="H133" s="283"/>
      <c r="I133" s="8"/>
      <c r="J133" s="9"/>
      <c r="K133" s="464"/>
      <c r="L133" s="465"/>
      <c r="M133" s="466"/>
      <c r="N133" s="120"/>
      <c r="O133" s="357"/>
      <c r="P133" s="470"/>
      <c r="Q133" s="464"/>
      <c r="R133" s="470"/>
      <c r="S133" s="464"/>
      <c r="T133" s="19"/>
      <c r="U133" s="342"/>
      <c r="V133" s="307"/>
      <c r="W133" s="10"/>
      <c r="X133" s="10"/>
      <c r="Y133" s="18"/>
      <c r="Z133" s="10"/>
      <c r="AA133" s="342"/>
      <c r="AB133" s="551"/>
      <c r="AC133" s="552"/>
      <c r="AD133" s="486"/>
      <c r="AE133" s="527"/>
      <c r="AF133" s="527"/>
      <c r="AG133" s="327"/>
      <c r="AH133" s="274"/>
      <c r="AI133" s="602"/>
      <c r="AJ133" s="113"/>
      <c r="AK133" s="68"/>
      <c r="AL133" s="287"/>
      <c r="AM133" s="283"/>
    </row>
    <row r="134" spans="1:39" s="6" customFormat="1" ht="13.5" outlineLevel="1" thickBot="1">
      <c r="A134" s="195"/>
      <c r="B134" s="638"/>
      <c r="C134" s="330"/>
      <c r="D134" s="381"/>
      <c r="E134" s="335"/>
      <c r="F134" s="335"/>
      <c r="G134" s="335"/>
      <c r="H134" s="283"/>
      <c r="I134" s="8"/>
      <c r="J134" s="9"/>
      <c r="K134" s="471"/>
      <c r="L134" s="472"/>
      <c r="M134" s="473"/>
      <c r="N134" s="78"/>
      <c r="O134" s="358"/>
      <c r="P134" s="486"/>
      <c r="Q134" s="471"/>
      <c r="R134" s="486"/>
      <c r="S134" s="471"/>
      <c r="T134" s="299"/>
      <c r="U134" s="342"/>
      <c r="V134" s="309"/>
      <c r="W134" s="7"/>
      <c r="X134" s="7"/>
      <c r="Y134" s="9"/>
      <c r="Z134" s="7"/>
      <c r="AA134" s="342"/>
      <c r="AB134" s="556"/>
      <c r="AC134" s="557"/>
      <c r="AD134" s="486"/>
      <c r="AE134" s="527"/>
      <c r="AF134" s="527"/>
      <c r="AG134" s="327"/>
      <c r="AH134" s="274"/>
      <c r="AI134" s="602"/>
      <c r="AJ134" s="113"/>
      <c r="AK134" s="68"/>
      <c r="AL134" s="287"/>
      <c r="AM134" s="283"/>
    </row>
    <row r="135" spans="1:39" s="11" customFormat="1" ht="26.25" thickBot="1">
      <c r="A135" s="333" t="str">
        <f>FIXED($D$8,0,1)</f>
        <v>0</v>
      </c>
      <c r="B135" s="635" t="str">
        <f>FIXED($I$4,0,1)</f>
        <v>0</v>
      </c>
      <c r="C135" s="20" t="s">
        <v>33</v>
      </c>
      <c r="D135" s="384" t="s">
        <v>86</v>
      </c>
      <c r="E135" s="453"/>
      <c r="F135" s="430"/>
      <c r="G135" s="430"/>
      <c r="H135" s="282"/>
      <c r="I135" s="14"/>
      <c r="J135" s="12"/>
      <c r="K135" s="458">
        <f>SUM(K132:K134)</f>
        <v>0</v>
      </c>
      <c r="L135" s="459">
        <f>SUM(L132:L134)</f>
        <v>0</v>
      </c>
      <c r="M135" s="460">
        <f>SUM(M132:M134)</f>
        <v>0</v>
      </c>
      <c r="N135" s="118"/>
      <c r="O135" s="352"/>
      <c r="P135" s="500">
        <f>SUM(P132:P134)</f>
        <v>0</v>
      </c>
      <c r="Q135" s="458">
        <f>SUM(Q132:Q134)</f>
        <v>0</v>
      </c>
      <c r="R135" s="500">
        <f>SUM(R132:R134)</f>
        <v>0</v>
      </c>
      <c r="S135" s="458">
        <f>SUM(S132:S134)</f>
        <v>0</v>
      </c>
      <c r="T135" s="298"/>
      <c r="U135" s="341"/>
      <c r="V135" s="308"/>
      <c r="W135" s="134"/>
      <c r="X135" s="134"/>
      <c r="Y135" s="159"/>
      <c r="Z135" s="134"/>
      <c r="AA135" s="341"/>
      <c r="AB135" s="553">
        <f>SUM(AB132:AB134)</f>
        <v>0</v>
      </c>
      <c r="AC135" s="554"/>
      <c r="AD135" s="495">
        <f>SUM(AD132:AD134)</f>
        <v>0</v>
      </c>
      <c r="AE135" s="555"/>
      <c r="AF135" s="458">
        <f>AD135</f>
        <v>0</v>
      </c>
      <c r="AG135" s="89">
        <f>IF((AF135-E135)&gt;0,(AF135-E135),0)</f>
        <v>0</v>
      </c>
      <c r="AH135" s="276"/>
      <c r="AI135" s="601">
        <f>IF($AK$2="PME",40%,IF($AK$2="ETI",20%,10%))</f>
        <v>0.4</v>
      </c>
      <c r="AJ135" s="81">
        <f>IF(AK2="choisir","",AF135*AI135)</f>
        <v>0</v>
      </c>
      <c r="AK135" s="53" t="str">
        <f>IF(Q135&lt;&gt;0,IF((Q135+AB135)-AD135=0,"OK","!"),IF(P135&lt;&gt;0,IF((P135+AB135)-AD135=0,"OK","!"),IF((K135+AB135)-AD135=0,"OK","!")))</f>
        <v>OK</v>
      </c>
      <c r="AL135" s="293"/>
      <c r="AM135" s="282"/>
    </row>
    <row r="136" spans="1:39" s="6" customFormat="1" ht="12.75" outlineLevel="1">
      <c r="A136" s="195"/>
      <c r="B136" s="638"/>
      <c r="C136" s="330"/>
      <c r="D136" s="381"/>
      <c r="E136" s="335"/>
      <c r="F136" s="430"/>
      <c r="G136" s="335"/>
      <c r="H136" s="283"/>
      <c r="I136" s="8"/>
      <c r="J136" s="9"/>
      <c r="K136" s="464"/>
      <c r="L136" s="465"/>
      <c r="M136" s="466"/>
      <c r="N136" s="120"/>
      <c r="O136" s="357"/>
      <c r="P136" s="470"/>
      <c r="Q136" s="464"/>
      <c r="R136" s="470"/>
      <c r="S136" s="464"/>
      <c r="T136" s="19"/>
      <c r="U136" s="342"/>
      <c r="V136" s="307"/>
      <c r="W136" s="10"/>
      <c r="X136" s="10"/>
      <c r="Y136" s="18"/>
      <c r="Z136" s="10"/>
      <c r="AA136" s="342"/>
      <c r="AB136" s="551"/>
      <c r="AC136" s="552"/>
      <c r="AD136" s="486"/>
      <c r="AE136" s="527"/>
      <c r="AF136" s="527"/>
      <c r="AG136" s="327"/>
      <c r="AH136" s="274"/>
      <c r="AI136" s="602"/>
      <c r="AJ136" s="113"/>
      <c r="AK136" s="68"/>
      <c r="AL136" s="287"/>
      <c r="AM136" s="283"/>
    </row>
    <row r="137" spans="1:39" s="6" customFormat="1" ht="12.75" outlineLevel="1">
      <c r="A137" s="195"/>
      <c r="B137" s="638"/>
      <c r="C137" s="330"/>
      <c r="D137" s="381"/>
      <c r="E137" s="335"/>
      <c r="F137" s="335"/>
      <c r="G137" s="335"/>
      <c r="H137" s="283"/>
      <c r="I137" s="8"/>
      <c r="J137" s="9"/>
      <c r="K137" s="471"/>
      <c r="L137" s="472"/>
      <c r="M137" s="473"/>
      <c r="N137" s="78"/>
      <c r="O137" s="358"/>
      <c r="P137" s="486"/>
      <c r="Q137" s="471"/>
      <c r="R137" s="486"/>
      <c r="S137" s="471"/>
      <c r="T137" s="299"/>
      <c r="U137" s="342"/>
      <c r="V137" s="309"/>
      <c r="W137" s="7"/>
      <c r="X137" s="7"/>
      <c r="Y137" s="9"/>
      <c r="Z137" s="7"/>
      <c r="AA137" s="342"/>
      <c r="AB137" s="556"/>
      <c r="AC137" s="557"/>
      <c r="AD137" s="486"/>
      <c r="AE137" s="527"/>
      <c r="AF137" s="527"/>
      <c r="AG137" s="327"/>
      <c r="AH137" s="274"/>
      <c r="AI137" s="602"/>
      <c r="AJ137" s="113"/>
      <c r="AK137" s="68"/>
      <c r="AL137" s="287"/>
      <c r="AM137" s="283"/>
    </row>
    <row r="138" spans="1:39" s="6" customFormat="1" ht="13.5" outlineLevel="1" thickBot="1">
      <c r="A138" s="195"/>
      <c r="B138" s="638"/>
      <c r="C138" s="330"/>
      <c r="D138" s="381"/>
      <c r="E138" s="335"/>
      <c r="F138" s="335"/>
      <c r="G138" s="335"/>
      <c r="H138" s="283"/>
      <c r="I138" s="8"/>
      <c r="J138" s="9"/>
      <c r="K138" s="471"/>
      <c r="L138" s="472"/>
      <c r="M138" s="473"/>
      <c r="N138" s="78"/>
      <c r="O138" s="358"/>
      <c r="P138" s="486"/>
      <c r="Q138" s="471"/>
      <c r="R138" s="486"/>
      <c r="S138" s="471"/>
      <c r="T138" s="299"/>
      <c r="U138" s="342"/>
      <c r="V138" s="309"/>
      <c r="W138" s="7"/>
      <c r="X138" s="7"/>
      <c r="Y138" s="9"/>
      <c r="Z138" s="7"/>
      <c r="AA138" s="342"/>
      <c r="AB138" s="556"/>
      <c r="AC138" s="557"/>
      <c r="AD138" s="486"/>
      <c r="AE138" s="527"/>
      <c r="AF138" s="527"/>
      <c r="AG138" s="327"/>
      <c r="AH138" s="274"/>
      <c r="AI138" s="602"/>
      <c r="AJ138" s="113"/>
      <c r="AK138" s="68"/>
      <c r="AL138" s="287"/>
      <c r="AM138" s="283"/>
    </row>
    <row r="139" spans="1:39" s="11" customFormat="1" ht="26.25" thickBot="1">
      <c r="A139" s="333" t="str">
        <f>FIXED($D$8,0,1)</f>
        <v>0</v>
      </c>
      <c r="B139" s="635" t="str">
        <f>FIXED($I$4,0,1)</f>
        <v>0</v>
      </c>
      <c r="C139" s="20" t="s">
        <v>34</v>
      </c>
      <c r="D139" s="384" t="s">
        <v>87</v>
      </c>
      <c r="E139" s="453"/>
      <c r="F139" s="430"/>
      <c r="G139" s="430"/>
      <c r="H139" s="282"/>
      <c r="I139" s="14"/>
      <c r="J139" s="12"/>
      <c r="K139" s="458">
        <f>SUM(K136:K138)</f>
        <v>0</v>
      </c>
      <c r="L139" s="459">
        <f>SUM(L136:L138)</f>
        <v>0</v>
      </c>
      <c r="M139" s="460">
        <f>SUM(M136:M138)</f>
        <v>0</v>
      </c>
      <c r="N139" s="118"/>
      <c r="O139" s="352"/>
      <c r="P139" s="500">
        <f>SUM(P136:P138)</f>
        <v>0</v>
      </c>
      <c r="Q139" s="458">
        <f>SUM(Q136:Q138)</f>
        <v>0</v>
      </c>
      <c r="R139" s="500">
        <f>SUM(R136:R138)</f>
        <v>0</v>
      </c>
      <c r="S139" s="458">
        <f>SUM(S136:S138)</f>
        <v>0</v>
      </c>
      <c r="T139" s="298"/>
      <c r="U139" s="341"/>
      <c r="V139" s="308"/>
      <c r="W139" s="134"/>
      <c r="X139" s="134"/>
      <c r="Y139" s="159"/>
      <c r="Z139" s="134"/>
      <c r="AA139" s="341"/>
      <c r="AB139" s="553">
        <f>SUM(AB136:AB138)</f>
        <v>0</v>
      </c>
      <c r="AC139" s="554"/>
      <c r="AD139" s="495">
        <f>SUM(AD136:AD138)</f>
        <v>0</v>
      </c>
      <c r="AE139" s="555"/>
      <c r="AF139" s="458">
        <f>AD139</f>
        <v>0</v>
      </c>
      <c r="AG139" s="89">
        <f>IF((AF139-E139)&gt;0,(AF139-E139),0)</f>
        <v>0</v>
      </c>
      <c r="AH139" s="276"/>
      <c r="AI139" s="601">
        <f>IF($AK$2="PME",40%,IF($AK$2="ETI",20%,10%))</f>
        <v>0.4</v>
      </c>
      <c r="AJ139" s="81">
        <f>IF(AK2="choisir","",AF139*AI139)</f>
        <v>0</v>
      </c>
      <c r="AK139" s="53" t="str">
        <f>IF(Q139&lt;&gt;0,IF((Q139+AB139)-AD139=0,"OK","!"),IF(P139&lt;&gt;0,IF((P139+AB139)-AD139=0,"OK","!"),IF((K139+AB139)-AD139=0,"OK","!")))</f>
        <v>OK</v>
      </c>
      <c r="AL139" s="293"/>
      <c r="AM139" s="282"/>
    </row>
    <row r="140" spans="1:39" s="6" customFormat="1" ht="12.75" outlineLevel="1">
      <c r="A140" s="195"/>
      <c r="B140" s="638"/>
      <c r="C140" s="26"/>
      <c r="D140" s="386" t="s">
        <v>35</v>
      </c>
      <c r="E140" s="335"/>
      <c r="F140" s="335"/>
      <c r="G140" s="335"/>
      <c r="H140" s="283"/>
      <c r="I140" s="8"/>
      <c r="J140" s="9"/>
      <c r="K140" s="471"/>
      <c r="L140" s="472"/>
      <c r="M140" s="473"/>
      <c r="N140" s="78"/>
      <c r="O140" s="358"/>
      <c r="P140" s="486"/>
      <c r="Q140" s="471"/>
      <c r="R140" s="486"/>
      <c r="S140" s="471"/>
      <c r="T140" s="299"/>
      <c r="U140" s="342"/>
      <c r="V140" s="309"/>
      <c r="W140" s="7"/>
      <c r="X140" s="7"/>
      <c r="Y140" s="9"/>
      <c r="Z140" s="7"/>
      <c r="AA140" s="342"/>
      <c r="AB140" s="556"/>
      <c r="AC140" s="557"/>
      <c r="AD140" s="486"/>
      <c r="AE140" s="527"/>
      <c r="AF140" s="527"/>
      <c r="AG140" s="88"/>
      <c r="AH140" s="274"/>
      <c r="AI140" s="600"/>
      <c r="AJ140" s="113"/>
      <c r="AK140" s="68"/>
      <c r="AL140" s="287"/>
      <c r="AM140" s="283"/>
    </row>
    <row r="141" spans="1:39" s="6" customFormat="1" ht="12.75" outlineLevel="1">
      <c r="A141" s="195"/>
      <c r="B141" s="638"/>
      <c r="C141" s="330"/>
      <c r="D141" s="387" t="s">
        <v>36</v>
      </c>
      <c r="E141" s="335"/>
      <c r="F141" s="335"/>
      <c r="G141" s="335"/>
      <c r="H141" s="283"/>
      <c r="I141" s="8"/>
      <c r="J141" s="9"/>
      <c r="K141" s="464"/>
      <c r="L141" s="465"/>
      <c r="M141" s="466"/>
      <c r="N141" s="120"/>
      <c r="O141" s="357"/>
      <c r="P141" s="470"/>
      <c r="Q141" s="464"/>
      <c r="R141" s="470"/>
      <c r="S141" s="464"/>
      <c r="T141" s="19"/>
      <c r="U141" s="342"/>
      <c r="V141" s="307"/>
      <c r="W141" s="10"/>
      <c r="X141" s="10"/>
      <c r="Y141" s="18"/>
      <c r="Z141" s="10"/>
      <c r="AA141" s="342"/>
      <c r="AB141" s="551"/>
      <c r="AC141" s="552"/>
      <c r="AD141" s="486"/>
      <c r="AE141" s="527"/>
      <c r="AF141" s="527"/>
      <c r="AG141" s="327"/>
      <c r="AH141" s="274"/>
      <c r="AI141" s="600"/>
      <c r="AJ141" s="113"/>
      <c r="AK141" s="68"/>
      <c r="AL141" s="287"/>
      <c r="AM141" s="283"/>
    </row>
    <row r="142" spans="1:39" s="6" customFormat="1" ht="12.75" outlineLevel="1">
      <c r="A142" s="195"/>
      <c r="B142" s="638"/>
      <c r="C142" s="330"/>
      <c r="D142" s="387" t="s">
        <v>37</v>
      </c>
      <c r="E142" s="335"/>
      <c r="F142" s="335"/>
      <c r="G142" s="335"/>
      <c r="H142" s="283"/>
      <c r="I142" s="8"/>
      <c r="J142" s="9"/>
      <c r="K142" s="471"/>
      <c r="L142" s="472"/>
      <c r="M142" s="473"/>
      <c r="N142" s="78"/>
      <c r="O142" s="358"/>
      <c r="P142" s="486"/>
      <c r="Q142" s="471"/>
      <c r="R142" s="486"/>
      <c r="S142" s="471"/>
      <c r="T142" s="299"/>
      <c r="U142" s="342"/>
      <c r="V142" s="309"/>
      <c r="W142" s="7"/>
      <c r="X142" s="7"/>
      <c r="Y142" s="9"/>
      <c r="Z142" s="7"/>
      <c r="AA142" s="342"/>
      <c r="AB142" s="556"/>
      <c r="AC142" s="557"/>
      <c r="AD142" s="486"/>
      <c r="AE142" s="527"/>
      <c r="AF142" s="527"/>
      <c r="AG142" s="327"/>
      <c r="AH142" s="274"/>
      <c r="AI142" s="600"/>
      <c r="AJ142" s="113"/>
      <c r="AK142" s="68"/>
      <c r="AL142" s="287"/>
      <c r="AM142" s="283"/>
    </row>
    <row r="143" spans="1:39" s="6" customFormat="1" ht="12.75" outlineLevel="1">
      <c r="A143" s="195"/>
      <c r="B143" s="638"/>
      <c r="C143" s="330"/>
      <c r="D143" s="387" t="s">
        <v>38</v>
      </c>
      <c r="E143" s="335"/>
      <c r="F143" s="335"/>
      <c r="G143" s="335"/>
      <c r="H143" s="283"/>
      <c r="I143" s="8"/>
      <c r="J143" s="9"/>
      <c r="K143" s="471"/>
      <c r="L143" s="472"/>
      <c r="M143" s="473"/>
      <c r="N143" s="78"/>
      <c r="O143" s="358"/>
      <c r="P143" s="486"/>
      <c r="Q143" s="471"/>
      <c r="R143" s="486"/>
      <c r="S143" s="471"/>
      <c r="T143" s="299"/>
      <c r="U143" s="342"/>
      <c r="V143" s="309"/>
      <c r="W143" s="7"/>
      <c r="X143" s="7"/>
      <c r="Y143" s="9"/>
      <c r="Z143" s="7"/>
      <c r="AA143" s="342"/>
      <c r="AB143" s="556"/>
      <c r="AC143" s="557"/>
      <c r="AD143" s="486"/>
      <c r="AE143" s="527"/>
      <c r="AF143" s="527"/>
      <c r="AG143" s="327"/>
      <c r="AH143" s="274"/>
      <c r="AI143" s="600"/>
      <c r="AJ143" s="113"/>
      <c r="AK143" s="68"/>
      <c r="AL143" s="287"/>
      <c r="AM143" s="283"/>
    </row>
    <row r="144" spans="1:39" s="6" customFormat="1" ht="12.75" outlineLevel="1">
      <c r="A144" s="195"/>
      <c r="B144" s="638"/>
      <c r="C144" s="330"/>
      <c r="D144" s="387" t="s">
        <v>39</v>
      </c>
      <c r="E144" s="335"/>
      <c r="F144" s="335"/>
      <c r="G144" s="335"/>
      <c r="H144" s="283"/>
      <c r="I144" s="8"/>
      <c r="J144" s="9"/>
      <c r="K144" s="471"/>
      <c r="L144" s="472"/>
      <c r="M144" s="473"/>
      <c r="N144" s="78"/>
      <c r="O144" s="358"/>
      <c r="P144" s="486"/>
      <c r="Q144" s="471"/>
      <c r="R144" s="486"/>
      <c r="S144" s="471"/>
      <c r="T144" s="299"/>
      <c r="U144" s="342"/>
      <c r="V144" s="309"/>
      <c r="W144" s="7"/>
      <c r="X144" s="7"/>
      <c r="Y144" s="9"/>
      <c r="Z144" s="7"/>
      <c r="AA144" s="342"/>
      <c r="AB144" s="556"/>
      <c r="AC144" s="557"/>
      <c r="AD144" s="486"/>
      <c r="AE144" s="527"/>
      <c r="AF144" s="527"/>
      <c r="AG144" s="327"/>
      <c r="AH144" s="274"/>
      <c r="AI144" s="600"/>
      <c r="AJ144" s="113"/>
      <c r="AK144" s="68"/>
      <c r="AL144" s="287"/>
      <c r="AM144" s="283"/>
    </row>
    <row r="145" spans="1:39" s="6" customFormat="1" ht="12.75" outlineLevel="1">
      <c r="A145" s="195"/>
      <c r="B145" s="638"/>
      <c r="C145" s="330"/>
      <c r="D145" s="387" t="s">
        <v>40</v>
      </c>
      <c r="E145" s="335"/>
      <c r="F145" s="335"/>
      <c r="G145" s="335"/>
      <c r="H145" s="283"/>
      <c r="I145" s="8"/>
      <c r="J145" s="9"/>
      <c r="K145" s="471"/>
      <c r="L145" s="472"/>
      <c r="M145" s="473"/>
      <c r="N145" s="78"/>
      <c r="O145" s="358"/>
      <c r="P145" s="486"/>
      <c r="Q145" s="471"/>
      <c r="R145" s="486"/>
      <c r="S145" s="471"/>
      <c r="T145" s="299"/>
      <c r="U145" s="342"/>
      <c r="V145" s="309"/>
      <c r="W145" s="7"/>
      <c r="X145" s="7"/>
      <c r="Y145" s="9"/>
      <c r="Z145" s="7"/>
      <c r="AA145" s="342"/>
      <c r="AB145" s="556"/>
      <c r="AC145" s="557"/>
      <c r="AD145" s="486"/>
      <c r="AE145" s="527"/>
      <c r="AF145" s="527"/>
      <c r="AG145" s="327"/>
      <c r="AH145" s="274"/>
      <c r="AI145" s="600"/>
      <c r="AJ145" s="113"/>
      <c r="AK145" s="68"/>
      <c r="AL145" s="287"/>
      <c r="AM145" s="283"/>
    </row>
    <row r="146" spans="1:39" s="6" customFormat="1" ht="25.5" outlineLevel="1">
      <c r="A146" s="195"/>
      <c r="B146" s="638"/>
      <c r="C146" s="330"/>
      <c r="D146" s="387" t="s">
        <v>88</v>
      </c>
      <c r="E146" s="335"/>
      <c r="F146" s="335"/>
      <c r="G146" s="335"/>
      <c r="H146" s="283"/>
      <c r="I146" s="8"/>
      <c r="J146" s="9"/>
      <c r="K146" s="471"/>
      <c r="L146" s="472"/>
      <c r="M146" s="473"/>
      <c r="N146" s="78"/>
      <c r="O146" s="358"/>
      <c r="P146" s="486"/>
      <c r="Q146" s="471"/>
      <c r="R146" s="486"/>
      <c r="S146" s="471"/>
      <c r="T146" s="299"/>
      <c r="U146" s="342"/>
      <c r="V146" s="309"/>
      <c r="W146" s="7"/>
      <c r="X146" s="7"/>
      <c r="Y146" s="9"/>
      <c r="Z146" s="7"/>
      <c r="AA146" s="342"/>
      <c r="AB146" s="556"/>
      <c r="AC146" s="557"/>
      <c r="AD146" s="486"/>
      <c r="AE146" s="527"/>
      <c r="AF146" s="527"/>
      <c r="AG146" s="327"/>
      <c r="AH146" s="274"/>
      <c r="AI146" s="600"/>
      <c r="AJ146" s="113"/>
      <c r="AK146" s="68"/>
      <c r="AL146" s="287"/>
      <c r="AM146" s="283"/>
    </row>
    <row r="147" spans="1:39" s="6" customFormat="1" ht="13.5" outlineLevel="1" thickBot="1">
      <c r="A147" s="195"/>
      <c r="B147" s="638"/>
      <c r="C147" s="330"/>
      <c r="D147" s="377" t="s">
        <v>216</v>
      </c>
      <c r="E147" s="335"/>
      <c r="F147" s="335"/>
      <c r="G147" s="335"/>
      <c r="H147" s="283"/>
      <c r="I147" s="8"/>
      <c r="J147" s="9"/>
      <c r="K147" s="471"/>
      <c r="L147" s="472"/>
      <c r="M147" s="473"/>
      <c r="N147" s="78"/>
      <c r="O147" s="358"/>
      <c r="P147" s="486"/>
      <c r="Q147" s="471"/>
      <c r="R147" s="486"/>
      <c r="S147" s="471"/>
      <c r="T147" s="299"/>
      <c r="U147" s="342"/>
      <c r="V147" s="309"/>
      <c r="W147" s="7"/>
      <c r="X147" s="7"/>
      <c r="Y147" s="9"/>
      <c r="Z147" s="7"/>
      <c r="AA147" s="342"/>
      <c r="AB147" s="556"/>
      <c r="AC147" s="557"/>
      <c r="AD147" s="486"/>
      <c r="AE147" s="527"/>
      <c r="AF147" s="527"/>
      <c r="AG147" s="327"/>
      <c r="AH147" s="274"/>
      <c r="AI147" s="600"/>
      <c r="AJ147" s="113"/>
      <c r="AK147" s="68"/>
      <c r="AL147" s="287"/>
      <c r="AM147" s="283"/>
    </row>
    <row r="148" spans="1:39" s="11" customFormat="1" ht="26.25" thickBot="1">
      <c r="A148" s="333" t="str">
        <f>FIXED($D$8,0,1)</f>
        <v>0</v>
      </c>
      <c r="B148" s="635" t="str">
        <f>FIXED($I$4,0,1)</f>
        <v>0</v>
      </c>
      <c r="C148" s="20" t="s">
        <v>41</v>
      </c>
      <c r="D148" s="384" t="s">
        <v>42</v>
      </c>
      <c r="E148" s="453"/>
      <c r="F148" s="430"/>
      <c r="G148" s="430"/>
      <c r="H148" s="282"/>
      <c r="I148" s="14"/>
      <c r="J148" s="12"/>
      <c r="K148" s="458">
        <f>SUM(K140:K147)</f>
        <v>0</v>
      </c>
      <c r="L148" s="459">
        <f>SUM(L140:L147)</f>
        <v>0</v>
      </c>
      <c r="M148" s="460">
        <f>SUM(M140:M147)</f>
        <v>0</v>
      </c>
      <c r="N148" s="118"/>
      <c r="O148" s="352"/>
      <c r="P148" s="500">
        <f>SUM(P140:P147)</f>
        <v>0</v>
      </c>
      <c r="Q148" s="458">
        <f>SUM(Q140:Q147)</f>
        <v>0</v>
      </c>
      <c r="R148" s="500">
        <f>SUM(R140:R147)</f>
        <v>0</v>
      </c>
      <c r="S148" s="458">
        <f>SUM(S140:S147)</f>
        <v>0</v>
      </c>
      <c r="T148" s="298"/>
      <c r="U148" s="341"/>
      <c r="V148" s="308"/>
      <c r="W148" s="134"/>
      <c r="X148" s="134"/>
      <c r="Y148" s="159"/>
      <c r="Z148" s="134"/>
      <c r="AA148" s="341"/>
      <c r="AB148" s="553">
        <f>SUM(AB140:AB147)</f>
        <v>0</v>
      </c>
      <c r="AC148" s="554"/>
      <c r="AD148" s="495">
        <f>SUM(AD140:AD147)</f>
        <v>0</v>
      </c>
      <c r="AE148" s="555"/>
      <c r="AF148" s="458">
        <f>AD148</f>
        <v>0</v>
      </c>
      <c r="AG148" s="89">
        <f>IF((AF148-E148)&gt;0,(AF148-E148),0)</f>
        <v>0</v>
      </c>
      <c r="AH148" s="276"/>
      <c r="AI148" s="592">
        <f>IF($AK$2="PME",$AK$5,IF($AK$2="ETI",$AK$6,$AK$7))</f>
        <v>0.35</v>
      </c>
      <c r="AJ148" s="81">
        <f>IF(AK2="choisir","",AF148*AI148)</f>
        <v>0</v>
      </c>
      <c r="AK148" s="53" t="str">
        <f>IF(Q148&lt;&gt;0,IF((Q148+AB148)-AD148=0,"OK","!"),IF(P148&lt;&gt;0,IF((P148+AB148)-AD148=0,"OK","!"),IF((K148+AB148)-AD148=0,"OK","!")))</f>
        <v>OK</v>
      </c>
      <c r="AL148" s="293"/>
      <c r="AM148" s="282"/>
    </row>
    <row r="149" spans="1:39" s="6" customFormat="1" ht="25.5" outlineLevel="1">
      <c r="A149" s="195"/>
      <c r="B149" s="638"/>
      <c r="C149" s="26"/>
      <c r="D149" s="382" t="s">
        <v>212</v>
      </c>
      <c r="E149" s="335"/>
      <c r="F149" s="335"/>
      <c r="G149" s="335"/>
      <c r="H149" s="283"/>
      <c r="I149" s="8"/>
      <c r="J149" s="9"/>
      <c r="K149" s="471"/>
      <c r="L149" s="472"/>
      <c r="M149" s="473"/>
      <c r="N149" s="78"/>
      <c r="O149" s="358"/>
      <c r="P149" s="486"/>
      <c r="Q149" s="471"/>
      <c r="R149" s="486"/>
      <c r="S149" s="471"/>
      <c r="T149" s="299"/>
      <c r="U149" s="342"/>
      <c r="V149" s="309"/>
      <c r="W149" s="7"/>
      <c r="X149" s="7"/>
      <c r="Y149" s="9"/>
      <c r="Z149" s="7"/>
      <c r="AA149" s="342"/>
      <c r="AB149" s="556"/>
      <c r="AC149" s="557"/>
      <c r="AD149" s="486"/>
      <c r="AE149" s="527"/>
      <c r="AF149" s="527"/>
      <c r="AG149" s="88"/>
      <c r="AH149" s="274"/>
      <c r="AI149" s="600"/>
      <c r="AJ149" s="113"/>
      <c r="AK149" s="68"/>
      <c r="AL149" s="287"/>
      <c r="AM149" s="283"/>
    </row>
    <row r="150" spans="1:39" s="6" customFormat="1" ht="25.5" outlineLevel="1">
      <c r="A150" s="195"/>
      <c r="B150" s="639"/>
      <c r="C150" s="443"/>
      <c r="D150" s="10" t="s">
        <v>208</v>
      </c>
      <c r="E150" s="335"/>
      <c r="F150" s="335"/>
      <c r="G150" s="335"/>
      <c r="H150" s="371"/>
      <c r="I150" s="8"/>
      <c r="J150" s="8"/>
      <c r="K150" s="464"/>
      <c r="L150" s="465"/>
      <c r="M150" s="466"/>
      <c r="N150" s="120"/>
      <c r="O150" s="357"/>
      <c r="P150" s="470"/>
      <c r="Q150" s="464"/>
      <c r="R150" s="470"/>
      <c r="S150" s="464"/>
      <c r="T150" s="19"/>
      <c r="U150" s="342"/>
      <c r="V150" s="307"/>
      <c r="W150" s="10"/>
      <c r="X150" s="10"/>
      <c r="Y150" s="18"/>
      <c r="Z150" s="10"/>
      <c r="AA150" s="342"/>
      <c r="AB150" s="551"/>
      <c r="AC150" s="552"/>
      <c r="AD150" s="486"/>
      <c r="AE150" s="527"/>
      <c r="AF150" s="527"/>
      <c r="AG150" s="327"/>
      <c r="AH150" s="274"/>
      <c r="AI150" s="600"/>
      <c r="AJ150" s="113"/>
      <c r="AK150" s="68"/>
      <c r="AL150" s="287"/>
      <c r="AM150" s="283"/>
    </row>
    <row r="151" spans="1:39" s="6" customFormat="1" ht="25.5" outlineLevel="1">
      <c r="A151" s="195"/>
      <c r="B151" s="639"/>
      <c r="C151" s="443"/>
      <c r="D151" s="10" t="s">
        <v>209</v>
      </c>
      <c r="E151" s="335"/>
      <c r="F151" s="335"/>
      <c r="G151" s="335"/>
      <c r="H151" s="283"/>
      <c r="I151" s="8"/>
      <c r="J151" s="9"/>
      <c r="K151" s="471"/>
      <c r="L151" s="472"/>
      <c r="M151" s="473"/>
      <c r="N151" s="78"/>
      <c r="O151" s="358"/>
      <c r="P151" s="486"/>
      <c r="Q151" s="471"/>
      <c r="R151" s="486"/>
      <c r="S151" s="471"/>
      <c r="T151" s="299"/>
      <c r="U151" s="342"/>
      <c r="V151" s="309"/>
      <c r="W151" s="7"/>
      <c r="X151" s="7"/>
      <c r="Y151" s="9"/>
      <c r="Z151" s="7"/>
      <c r="AA151" s="342"/>
      <c r="AB151" s="556"/>
      <c r="AC151" s="557"/>
      <c r="AD151" s="486"/>
      <c r="AE151" s="527"/>
      <c r="AF151" s="527"/>
      <c r="AG151" s="327"/>
      <c r="AH151" s="274"/>
      <c r="AI151" s="600"/>
      <c r="AJ151" s="113"/>
      <c r="AK151" s="68"/>
      <c r="AL151" s="287"/>
      <c r="AM151" s="283"/>
    </row>
    <row r="152" spans="1:39" s="6" customFormat="1" ht="13.5" outlineLevel="1" thickBot="1">
      <c r="A152" s="195"/>
      <c r="B152" s="639"/>
      <c r="C152" s="443"/>
      <c r="D152" s="377" t="s">
        <v>216</v>
      </c>
      <c r="E152" s="335"/>
      <c r="F152" s="335"/>
      <c r="G152" s="335"/>
      <c r="H152" s="283"/>
      <c r="I152" s="8"/>
      <c r="J152" s="9"/>
      <c r="K152" s="471"/>
      <c r="L152" s="472"/>
      <c r="M152" s="473"/>
      <c r="N152" s="78"/>
      <c r="O152" s="358"/>
      <c r="P152" s="486"/>
      <c r="Q152" s="471"/>
      <c r="R152" s="486"/>
      <c r="S152" s="471"/>
      <c r="T152" s="299"/>
      <c r="U152" s="342"/>
      <c r="V152" s="309"/>
      <c r="W152" s="7"/>
      <c r="X152" s="7"/>
      <c r="Y152" s="9"/>
      <c r="Z152" s="7"/>
      <c r="AA152" s="342"/>
      <c r="AB152" s="556"/>
      <c r="AC152" s="557"/>
      <c r="AD152" s="486"/>
      <c r="AE152" s="527"/>
      <c r="AF152" s="527"/>
      <c r="AG152" s="327"/>
      <c r="AH152" s="274"/>
      <c r="AI152" s="600"/>
      <c r="AJ152" s="113"/>
      <c r="AK152" s="68"/>
      <c r="AL152" s="287"/>
      <c r="AM152" s="283"/>
    </row>
    <row r="153" spans="1:39" s="11" customFormat="1" ht="26.25" customHeight="1" thickBot="1">
      <c r="A153" s="333" t="str">
        <f>FIXED($D$8,0,1)</f>
        <v>0</v>
      </c>
      <c r="B153" s="333" t="str">
        <f>FIXED($I$4,0,1)</f>
        <v>0</v>
      </c>
      <c r="C153" s="11" t="s">
        <v>210</v>
      </c>
      <c r="D153" s="444" t="s">
        <v>211</v>
      </c>
      <c r="E153" s="453"/>
      <c r="F153" s="430"/>
      <c r="G153" s="430"/>
      <c r="H153" s="282"/>
      <c r="I153" s="14"/>
      <c r="J153" s="12"/>
      <c r="K153" s="458">
        <f>SUM(K149:K152)</f>
        <v>0</v>
      </c>
      <c r="L153" s="459">
        <f>SUM(L149:L152)</f>
        <v>0</v>
      </c>
      <c r="M153" s="460">
        <f>SUM(M149:M152)</f>
        <v>0</v>
      </c>
      <c r="N153" s="118"/>
      <c r="O153" s="352"/>
      <c r="P153" s="500">
        <f>SUM(P149:P152)</f>
        <v>0</v>
      </c>
      <c r="Q153" s="458">
        <f>SUM(Q149:Q152)</f>
        <v>0</v>
      </c>
      <c r="R153" s="500">
        <f>SUM(R149:R152)</f>
        <v>0</v>
      </c>
      <c r="S153" s="458">
        <f>SUM(S149:S152)</f>
        <v>0</v>
      </c>
      <c r="T153" s="298"/>
      <c r="U153" s="341"/>
      <c r="V153" s="308"/>
      <c r="W153" s="134"/>
      <c r="X153" s="134"/>
      <c r="Y153" s="159"/>
      <c r="Z153" s="134"/>
      <c r="AA153" s="341"/>
      <c r="AB153" s="553">
        <f>SUM(AB149:AB152)</f>
        <v>0</v>
      </c>
      <c r="AC153" s="554"/>
      <c r="AD153" s="495">
        <f>SUM(AD149:AD152)</f>
        <v>0</v>
      </c>
      <c r="AE153" s="555"/>
      <c r="AF153" s="458">
        <f>AD153</f>
        <v>0</v>
      </c>
      <c r="AG153" s="89">
        <f>IF((AF153-E153)&gt;0,(AF153-E153),0)</f>
        <v>0</v>
      </c>
      <c r="AH153" s="276"/>
      <c r="AI153" s="601">
        <f>IF($AK$2="PME",40%,IF($AK$2="ETI",20%,10%))</f>
        <v>0.4</v>
      </c>
      <c r="AJ153" s="81">
        <f>IF(AK2="choisir","",AF153*AI153)</f>
        <v>0</v>
      </c>
      <c r="AK153" s="53" t="str">
        <f>IF(Q153&lt;&gt;0,IF((Q153+AB153)-AD153=0,"OK","!"),IF(P153&lt;&gt;0,IF((P153+AB153)-AD153=0,"OK","!"),IF((K153+AB153)-AD153=0,"OK","!")))</f>
        <v>OK</v>
      </c>
      <c r="AL153" s="293"/>
      <c r="AM153" s="282"/>
    </row>
    <row r="154" spans="1:39" s="6" customFormat="1" ht="12.75" outlineLevel="1">
      <c r="A154" s="195"/>
      <c r="B154" s="638"/>
      <c r="C154" s="26"/>
      <c r="D154" s="382" t="s">
        <v>43</v>
      </c>
      <c r="E154" s="335"/>
      <c r="F154" s="335"/>
      <c r="G154" s="335"/>
      <c r="H154" s="283"/>
      <c r="I154" s="8"/>
      <c r="J154" s="9"/>
      <c r="K154" s="471"/>
      <c r="L154" s="472"/>
      <c r="M154" s="473"/>
      <c r="N154" s="78"/>
      <c r="O154" s="358"/>
      <c r="P154" s="486"/>
      <c r="Q154" s="471"/>
      <c r="R154" s="486"/>
      <c r="S154" s="471"/>
      <c r="T154" s="299"/>
      <c r="U154" s="342"/>
      <c r="V154" s="309"/>
      <c r="W154" s="7"/>
      <c r="X154" s="7"/>
      <c r="Y154" s="9"/>
      <c r="Z154" s="7"/>
      <c r="AA154" s="342"/>
      <c r="AB154" s="556"/>
      <c r="AC154" s="557"/>
      <c r="AD154" s="486"/>
      <c r="AE154" s="527"/>
      <c r="AF154" s="527"/>
      <c r="AG154" s="88"/>
      <c r="AH154" s="274"/>
      <c r="AI154" s="600"/>
      <c r="AJ154" s="113"/>
      <c r="AK154" s="68"/>
      <c r="AL154" s="287"/>
      <c r="AM154" s="283"/>
    </row>
    <row r="155" spans="1:39" s="6" customFormat="1" ht="12.75" outlineLevel="1">
      <c r="A155" s="195"/>
      <c r="B155" s="638"/>
      <c r="C155" s="330"/>
      <c r="D155" s="381" t="s">
        <v>44</v>
      </c>
      <c r="E155" s="335"/>
      <c r="F155" s="335"/>
      <c r="G155" s="335"/>
      <c r="H155" s="283"/>
      <c r="I155" s="8"/>
      <c r="J155" s="9"/>
      <c r="K155" s="471"/>
      <c r="L155" s="472"/>
      <c r="M155" s="473"/>
      <c r="N155" s="77"/>
      <c r="O155" s="359"/>
      <c r="P155" s="486"/>
      <c r="Q155" s="471"/>
      <c r="R155" s="486"/>
      <c r="S155" s="471"/>
      <c r="T155" s="299"/>
      <c r="U155" s="342"/>
      <c r="V155" s="309"/>
      <c r="W155" s="7"/>
      <c r="X155" s="7"/>
      <c r="Y155" s="9"/>
      <c r="Z155" s="7"/>
      <c r="AA155" s="342"/>
      <c r="AB155" s="556"/>
      <c r="AC155" s="557"/>
      <c r="AD155" s="486"/>
      <c r="AE155" s="527"/>
      <c r="AF155" s="527"/>
      <c r="AG155" s="327"/>
      <c r="AH155" s="274"/>
      <c r="AI155" s="600"/>
      <c r="AJ155" s="113"/>
      <c r="AK155" s="68"/>
      <c r="AL155" s="287"/>
      <c r="AM155" s="283"/>
    </row>
    <row r="156" spans="1:39" s="6" customFormat="1" ht="12.75" outlineLevel="1">
      <c r="A156" s="195"/>
      <c r="B156" s="638"/>
      <c r="C156" s="330"/>
      <c r="D156" s="381" t="s">
        <v>45</v>
      </c>
      <c r="E156" s="335"/>
      <c r="F156" s="335"/>
      <c r="G156" s="335"/>
      <c r="H156" s="371"/>
      <c r="I156" s="8"/>
      <c r="J156" s="8"/>
      <c r="K156" s="464"/>
      <c r="L156" s="465"/>
      <c r="M156" s="466"/>
      <c r="N156" s="120"/>
      <c r="O156" s="357"/>
      <c r="P156" s="470"/>
      <c r="Q156" s="464"/>
      <c r="R156" s="470"/>
      <c r="S156" s="464"/>
      <c r="T156" s="19"/>
      <c r="U156" s="342"/>
      <c r="V156" s="307"/>
      <c r="W156" s="10"/>
      <c r="X156" s="10"/>
      <c r="Y156" s="18"/>
      <c r="Z156" s="10"/>
      <c r="AA156" s="342"/>
      <c r="AB156" s="551"/>
      <c r="AC156" s="552"/>
      <c r="AD156" s="486"/>
      <c r="AE156" s="527"/>
      <c r="AF156" s="527"/>
      <c r="AG156" s="327"/>
      <c r="AH156" s="274"/>
      <c r="AI156" s="600"/>
      <c r="AJ156" s="113"/>
      <c r="AK156" s="68"/>
      <c r="AL156" s="287"/>
      <c r="AM156" s="283"/>
    </row>
    <row r="157" spans="1:39" s="6" customFormat="1" ht="12.75" outlineLevel="1">
      <c r="A157" s="195"/>
      <c r="B157" s="638"/>
      <c r="C157" s="330"/>
      <c r="D157" s="381" t="s">
        <v>46</v>
      </c>
      <c r="E157" s="335"/>
      <c r="F157" s="335"/>
      <c r="G157" s="335"/>
      <c r="H157" s="283"/>
      <c r="I157" s="8"/>
      <c r="J157" s="9"/>
      <c r="K157" s="471"/>
      <c r="L157" s="472"/>
      <c r="M157" s="473"/>
      <c r="N157" s="78"/>
      <c r="O157" s="358"/>
      <c r="P157" s="486"/>
      <c r="Q157" s="471"/>
      <c r="R157" s="486"/>
      <c r="S157" s="471"/>
      <c r="T157" s="299"/>
      <c r="U157" s="342"/>
      <c r="V157" s="309"/>
      <c r="W157" s="7"/>
      <c r="X157" s="7"/>
      <c r="Y157" s="9"/>
      <c r="Z157" s="7"/>
      <c r="AA157" s="342"/>
      <c r="AB157" s="556"/>
      <c r="AC157" s="557"/>
      <c r="AD157" s="486"/>
      <c r="AE157" s="527"/>
      <c r="AF157" s="527"/>
      <c r="AG157" s="327"/>
      <c r="AH157" s="274"/>
      <c r="AI157" s="600"/>
      <c r="AJ157" s="113"/>
      <c r="AK157" s="68"/>
      <c r="AL157" s="287"/>
      <c r="AM157" s="283"/>
    </row>
    <row r="158" spans="1:39" s="6" customFormat="1" ht="13.5" outlineLevel="1" thickBot="1">
      <c r="A158" s="195"/>
      <c r="B158" s="638"/>
      <c r="C158" s="330"/>
      <c r="D158" s="377" t="s">
        <v>216</v>
      </c>
      <c r="E158" s="335"/>
      <c r="F158" s="335"/>
      <c r="G158" s="335"/>
      <c r="H158" s="283"/>
      <c r="I158" s="8"/>
      <c r="J158" s="9"/>
      <c r="K158" s="471"/>
      <c r="L158" s="472"/>
      <c r="M158" s="473"/>
      <c r="N158" s="78"/>
      <c r="O158" s="358"/>
      <c r="P158" s="486"/>
      <c r="Q158" s="471"/>
      <c r="R158" s="486"/>
      <c r="S158" s="471"/>
      <c r="T158" s="299"/>
      <c r="U158" s="342"/>
      <c r="V158" s="309"/>
      <c r="W158" s="7"/>
      <c r="X158" s="7"/>
      <c r="Y158" s="9"/>
      <c r="Z158" s="7"/>
      <c r="AA158" s="342"/>
      <c r="AB158" s="556"/>
      <c r="AC158" s="557"/>
      <c r="AD158" s="486"/>
      <c r="AE158" s="527"/>
      <c r="AF158" s="527"/>
      <c r="AG158" s="327"/>
      <c r="AH158" s="274"/>
      <c r="AI158" s="600"/>
      <c r="AJ158" s="113"/>
      <c r="AK158" s="68"/>
      <c r="AL158" s="287"/>
      <c r="AM158" s="283"/>
    </row>
    <row r="159" spans="1:39" s="11" customFormat="1" ht="15" thickBot="1">
      <c r="A159" s="333" t="str">
        <f>FIXED($D$8,0,1)</f>
        <v>0</v>
      </c>
      <c r="B159" s="635" t="str">
        <f>FIXED($I$4,0,1)</f>
        <v>0</v>
      </c>
      <c r="C159" s="20" t="s">
        <v>47</v>
      </c>
      <c r="D159" s="384" t="s">
        <v>48</v>
      </c>
      <c r="E159" s="453"/>
      <c r="F159" s="430"/>
      <c r="G159" s="430"/>
      <c r="H159" s="282"/>
      <c r="I159" s="14"/>
      <c r="J159" s="12"/>
      <c r="K159" s="458">
        <f>SUM(K154:K158)</f>
        <v>0</v>
      </c>
      <c r="L159" s="459">
        <f>SUM(L154:L158)</f>
        <v>0</v>
      </c>
      <c r="M159" s="460">
        <f>SUM(M154:M158)</f>
        <v>0</v>
      </c>
      <c r="N159" s="118"/>
      <c r="O159" s="352"/>
      <c r="P159" s="500">
        <f>SUM(P154:P158)</f>
        <v>0</v>
      </c>
      <c r="Q159" s="458">
        <f>SUM(Q154:Q158)</f>
        <v>0</v>
      </c>
      <c r="R159" s="500">
        <f>SUM(R154:R158)</f>
        <v>0</v>
      </c>
      <c r="S159" s="458">
        <f>SUM(S154:S158)</f>
        <v>0</v>
      </c>
      <c r="T159" s="298"/>
      <c r="U159" s="341"/>
      <c r="V159" s="308"/>
      <c r="W159" s="134"/>
      <c r="X159" s="134"/>
      <c r="Y159" s="159"/>
      <c r="Z159" s="134"/>
      <c r="AA159" s="341"/>
      <c r="AB159" s="553">
        <f>SUM(AB154:AB158)</f>
        <v>0</v>
      </c>
      <c r="AC159" s="554"/>
      <c r="AD159" s="495">
        <f>SUM(AD154:AD158)</f>
        <v>0</v>
      </c>
      <c r="AE159" s="555"/>
      <c r="AF159" s="458">
        <f>AD159</f>
        <v>0</v>
      </c>
      <c r="AG159" s="89">
        <f>IF((AF159-E159)&gt;0,(AF159-E159),0)</f>
        <v>0</v>
      </c>
      <c r="AH159" s="276"/>
      <c r="AI159" s="592">
        <f>IF($AK$2="PME",$AK$5,IF($AK$2="ETI",$AK$6,$AK$7))</f>
        <v>0.35</v>
      </c>
      <c r="AJ159" s="81">
        <f>IF(AK2="choisir","",AF159*AI159)</f>
        <v>0</v>
      </c>
      <c r="AK159" s="53" t="str">
        <f>IF(Q159&lt;&gt;0,IF((Q159+AB159)-AD159=0,"OK","!"),IF(P159&lt;&gt;0,IF((P159+AB159)-AD159=0,"OK","!"),IF((K159+AB159)-AD159=0,"OK","!")))</f>
        <v>OK</v>
      </c>
      <c r="AL159" s="293"/>
      <c r="AM159" s="282"/>
    </row>
    <row r="160" spans="1:39" s="6" customFormat="1" ht="12.75" outlineLevel="1">
      <c r="A160" s="195"/>
      <c r="B160" s="638"/>
      <c r="C160" s="319"/>
      <c r="D160" s="388" t="s">
        <v>49</v>
      </c>
      <c r="E160" s="335"/>
      <c r="F160" s="335"/>
      <c r="G160" s="335"/>
      <c r="H160" s="283"/>
      <c r="I160" s="8"/>
      <c r="J160" s="9"/>
      <c r="K160" s="471"/>
      <c r="L160" s="472"/>
      <c r="M160" s="473"/>
      <c r="N160" s="78"/>
      <c r="O160" s="358"/>
      <c r="P160" s="486"/>
      <c r="Q160" s="471"/>
      <c r="R160" s="486"/>
      <c r="S160" s="471"/>
      <c r="T160" s="299"/>
      <c r="U160" s="342"/>
      <c r="V160" s="309"/>
      <c r="W160" s="7"/>
      <c r="X160" s="7"/>
      <c r="Y160" s="9"/>
      <c r="Z160" s="7"/>
      <c r="AA160" s="342"/>
      <c r="AB160" s="556"/>
      <c r="AC160" s="557"/>
      <c r="AD160" s="486"/>
      <c r="AE160" s="527"/>
      <c r="AF160" s="527"/>
      <c r="AG160" s="88"/>
      <c r="AH160" s="274"/>
      <c r="AI160" s="600"/>
      <c r="AJ160" s="113"/>
      <c r="AK160" s="68"/>
      <c r="AL160" s="287"/>
      <c r="AM160" s="283"/>
    </row>
    <row r="161" spans="1:39" s="6" customFormat="1" ht="12.75" outlineLevel="1">
      <c r="A161" s="195"/>
      <c r="B161" s="638"/>
      <c r="C161" s="319"/>
      <c r="D161" s="389" t="s">
        <v>224</v>
      </c>
      <c r="E161" s="335"/>
      <c r="F161" s="335"/>
      <c r="G161" s="335"/>
      <c r="H161" s="283"/>
      <c r="I161" s="8"/>
      <c r="J161" s="9"/>
      <c r="K161" s="471"/>
      <c r="L161" s="472"/>
      <c r="M161" s="473"/>
      <c r="N161" s="78"/>
      <c r="O161" s="358"/>
      <c r="P161" s="486"/>
      <c r="Q161" s="471"/>
      <c r="R161" s="486"/>
      <c r="S161" s="471"/>
      <c r="T161" s="299"/>
      <c r="U161" s="342"/>
      <c r="V161" s="309"/>
      <c r="W161" s="7"/>
      <c r="X161" s="7"/>
      <c r="Y161" s="9"/>
      <c r="Z161" s="7"/>
      <c r="AA161" s="342"/>
      <c r="AB161" s="556"/>
      <c r="AC161" s="557"/>
      <c r="AD161" s="486"/>
      <c r="AE161" s="527"/>
      <c r="AF161" s="527"/>
      <c r="AG161" s="327"/>
      <c r="AH161" s="274"/>
      <c r="AI161" s="600"/>
      <c r="AJ161" s="113"/>
      <c r="AK161" s="68"/>
      <c r="AL161" s="287"/>
      <c r="AM161" s="283"/>
    </row>
    <row r="162" spans="1:39" s="6" customFormat="1" ht="12.75" outlineLevel="1">
      <c r="A162" s="195"/>
      <c r="B162" s="638"/>
      <c r="C162" s="319"/>
      <c r="D162" s="389" t="s">
        <v>225</v>
      </c>
      <c r="E162" s="335"/>
      <c r="F162" s="335"/>
      <c r="G162" s="335"/>
      <c r="H162" s="283"/>
      <c r="I162" s="8"/>
      <c r="J162" s="9"/>
      <c r="K162" s="464"/>
      <c r="L162" s="465"/>
      <c r="M162" s="466"/>
      <c r="N162" s="120"/>
      <c r="O162" s="357"/>
      <c r="P162" s="470"/>
      <c r="Q162" s="464"/>
      <c r="R162" s="470"/>
      <c r="S162" s="464"/>
      <c r="T162" s="19"/>
      <c r="U162" s="342"/>
      <c r="V162" s="307"/>
      <c r="W162" s="10"/>
      <c r="X162" s="10"/>
      <c r="Y162" s="18"/>
      <c r="Z162" s="10"/>
      <c r="AA162" s="342"/>
      <c r="AB162" s="551"/>
      <c r="AC162" s="552"/>
      <c r="AD162" s="486"/>
      <c r="AE162" s="527"/>
      <c r="AF162" s="527"/>
      <c r="AG162" s="327"/>
      <c r="AH162" s="274"/>
      <c r="AI162" s="600"/>
      <c r="AJ162" s="113"/>
      <c r="AK162" s="68"/>
      <c r="AL162" s="287"/>
      <c r="AM162" s="283"/>
    </row>
    <row r="163" spans="1:39" s="6" customFormat="1" ht="38.25" outlineLevel="1">
      <c r="A163" s="195"/>
      <c r="B163" s="638"/>
      <c r="C163" s="319"/>
      <c r="D163" s="7" t="s">
        <v>222</v>
      </c>
      <c r="E163" s="335"/>
      <c r="F163" s="335"/>
      <c r="G163" s="335"/>
      <c r="H163" s="283"/>
      <c r="I163" s="8"/>
      <c r="J163" s="9"/>
      <c r="K163" s="471"/>
      <c r="L163" s="472"/>
      <c r="M163" s="473"/>
      <c r="N163" s="78"/>
      <c r="O163" s="358"/>
      <c r="P163" s="486"/>
      <c r="Q163" s="471"/>
      <c r="R163" s="486"/>
      <c r="S163" s="471"/>
      <c r="T163" s="299"/>
      <c r="U163" s="342"/>
      <c r="V163" s="309"/>
      <c r="W163" s="7"/>
      <c r="X163" s="7"/>
      <c r="Y163" s="9"/>
      <c r="Z163" s="7"/>
      <c r="AA163" s="342"/>
      <c r="AB163" s="556"/>
      <c r="AC163" s="557"/>
      <c r="AD163" s="486"/>
      <c r="AE163" s="527"/>
      <c r="AF163" s="527"/>
      <c r="AG163" s="327"/>
      <c r="AH163" s="274"/>
      <c r="AI163" s="600"/>
      <c r="AJ163" s="113"/>
      <c r="AK163" s="68"/>
      <c r="AL163" s="287"/>
      <c r="AM163" s="283"/>
    </row>
    <row r="164" spans="1:39" s="6" customFormat="1" ht="38.25" outlineLevel="1">
      <c r="A164" s="195"/>
      <c r="B164" s="638"/>
      <c r="C164" s="319"/>
      <c r="D164" s="7" t="s">
        <v>223</v>
      </c>
      <c r="E164" s="335"/>
      <c r="F164" s="335"/>
      <c r="G164" s="335"/>
      <c r="H164" s="283"/>
      <c r="I164" s="8"/>
      <c r="J164" s="9"/>
      <c r="K164" s="471"/>
      <c r="L164" s="472"/>
      <c r="M164" s="473"/>
      <c r="N164" s="78"/>
      <c r="O164" s="358"/>
      <c r="P164" s="486"/>
      <c r="Q164" s="471"/>
      <c r="R164" s="486"/>
      <c r="S164" s="471"/>
      <c r="T164" s="299"/>
      <c r="U164" s="342"/>
      <c r="V164" s="309"/>
      <c r="W164" s="7"/>
      <c r="X164" s="7"/>
      <c r="Y164" s="9"/>
      <c r="Z164" s="7"/>
      <c r="AA164" s="342"/>
      <c r="AB164" s="556"/>
      <c r="AC164" s="557"/>
      <c r="AD164" s="486"/>
      <c r="AE164" s="527"/>
      <c r="AF164" s="527"/>
      <c r="AG164" s="327"/>
      <c r="AH164" s="274"/>
      <c r="AI164" s="600"/>
      <c r="AJ164" s="113"/>
      <c r="AK164" s="68"/>
      <c r="AL164" s="287"/>
      <c r="AM164" s="283"/>
    </row>
    <row r="165" spans="1:39" s="6" customFormat="1" ht="13.5" outlineLevel="1" thickBot="1">
      <c r="A165" s="195"/>
      <c r="B165" s="638"/>
      <c r="C165" s="319"/>
      <c r="D165" s="377" t="s">
        <v>216</v>
      </c>
      <c r="E165" s="335"/>
      <c r="F165" s="335"/>
      <c r="G165" s="335"/>
      <c r="H165" s="283"/>
      <c r="I165" s="8"/>
      <c r="J165" s="9"/>
      <c r="K165" s="471"/>
      <c r="L165" s="472"/>
      <c r="M165" s="473"/>
      <c r="N165" s="78"/>
      <c r="O165" s="358"/>
      <c r="P165" s="486"/>
      <c r="Q165" s="471"/>
      <c r="R165" s="486"/>
      <c r="S165" s="471"/>
      <c r="T165" s="299"/>
      <c r="U165" s="342"/>
      <c r="V165" s="309"/>
      <c r="W165" s="7"/>
      <c r="X165" s="7"/>
      <c r="Y165" s="9"/>
      <c r="Z165" s="7"/>
      <c r="AA165" s="342"/>
      <c r="AB165" s="556"/>
      <c r="AC165" s="557"/>
      <c r="AD165" s="486"/>
      <c r="AE165" s="527"/>
      <c r="AF165" s="527"/>
      <c r="AG165" s="327"/>
      <c r="AH165" s="274"/>
      <c r="AI165" s="600"/>
      <c r="AJ165" s="113"/>
      <c r="AK165" s="68"/>
      <c r="AL165" s="287"/>
      <c r="AM165" s="283"/>
    </row>
    <row r="166" spans="1:39" s="11" customFormat="1" ht="26.25" thickBot="1">
      <c r="A166" s="333" t="str">
        <f>FIXED($D$8,0,1)</f>
        <v>0</v>
      </c>
      <c r="B166" s="635" t="str">
        <f>FIXED($I$4,0,1)</f>
        <v>0</v>
      </c>
      <c r="C166" s="20" t="s">
        <v>50</v>
      </c>
      <c r="D166" s="384" t="s">
        <v>89</v>
      </c>
      <c r="E166" s="453"/>
      <c r="F166" s="430"/>
      <c r="G166" s="430"/>
      <c r="H166" s="282"/>
      <c r="I166" s="14"/>
      <c r="J166" s="12"/>
      <c r="K166" s="458">
        <f>SUM(K160:K165)</f>
        <v>0</v>
      </c>
      <c r="L166" s="459">
        <f>SUM(L160:L165)</f>
        <v>0</v>
      </c>
      <c r="M166" s="460">
        <f>SUM(M160:M165)</f>
        <v>0</v>
      </c>
      <c r="N166" s="118"/>
      <c r="O166" s="352"/>
      <c r="P166" s="500">
        <f>SUM(P160:P165)</f>
        <v>0</v>
      </c>
      <c r="Q166" s="458">
        <f>SUM(Q160:Q165)</f>
        <v>0</v>
      </c>
      <c r="R166" s="500">
        <f>SUM(R160:R165)</f>
        <v>0</v>
      </c>
      <c r="S166" s="458">
        <f>SUM(S160:S165)</f>
        <v>0</v>
      </c>
      <c r="T166" s="298"/>
      <c r="U166" s="341"/>
      <c r="V166" s="308"/>
      <c r="W166" s="134"/>
      <c r="X166" s="134"/>
      <c r="Y166" s="159"/>
      <c r="Z166" s="134"/>
      <c r="AA166" s="341"/>
      <c r="AB166" s="553">
        <f>SUM(AB160:AB165)</f>
        <v>0</v>
      </c>
      <c r="AC166" s="554"/>
      <c r="AD166" s="495">
        <f>SUM(AD160:AD165)</f>
        <v>0</v>
      </c>
      <c r="AE166" s="555"/>
      <c r="AF166" s="559">
        <f>IF(AD166&gt;10%*SUM(AF153,AF148,AF139,AF135,AF131,AF124,AF117,AF113,AF109,AF105,AF90,AF82,AF74,AF64,AF54,AF43,AF32,AF22),10%*SUM(AF153,AF148,AF139,AF135,AF131,AF124,AF117,AF113,AF109,AF105,AF90,AF82,AF74,AF64,AF54,AF43,AF32,AF22),AD166)</f>
        <v>0</v>
      </c>
      <c r="AG166" s="89">
        <f>IF((AF166-E166)&gt;0,(AF166-E166),0)</f>
        <v>0</v>
      </c>
      <c r="AH166" s="276"/>
      <c r="AI166" s="592">
        <f>IF($AK$2="PME",$AK$5,IF($AK$2="ETI",$AK$6,$AK$7))</f>
        <v>0.35</v>
      </c>
      <c r="AJ166" s="81">
        <f>IF(AK2="choisir","",AF166*AI166)</f>
        <v>0</v>
      </c>
      <c r="AK166" s="53" t="str">
        <f>IF(Q166&lt;&gt;0,IF((Q166+AB166)-AD166=0,"OK","!"),IF(P166&lt;&gt;0,IF((P166+AB166)-AD166=0,"OK","!"),IF((K166+AB166)-AD166=0,"OK","!")))</f>
        <v>OK</v>
      </c>
      <c r="AL166" s="293"/>
      <c r="AM166" s="282"/>
    </row>
    <row r="167" spans="1:39" s="16" customFormat="1" ht="12.75" outlineLevel="1">
      <c r="A167" s="195"/>
      <c r="B167" s="638"/>
      <c r="C167" s="26"/>
      <c r="D167" s="381" t="s">
        <v>51</v>
      </c>
      <c r="E167" s="335"/>
      <c r="F167" s="335"/>
      <c r="G167" s="335"/>
      <c r="H167" s="281"/>
      <c r="I167" s="17"/>
      <c r="J167" s="18"/>
      <c r="K167" s="464"/>
      <c r="L167" s="465"/>
      <c r="M167" s="466"/>
      <c r="N167" s="120"/>
      <c r="O167" s="357"/>
      <c r="P167" s="470"/>
      <c r="Q167" s="464"/>
      <c r="R167" s="470"/>
      <c r="S167" s="464"/>
      <c r="T167" s="19"/>
      <c r="U167" s="83"/>
      <c r="V167" s="307"/>
      <c r="W167" s="10"/>
      <c r="X167" s="10"/>
      <c r="Y167" s="18"/>
      <c r="Z167" s="10"/>
      <c r="AA167" s="83"/>
      <c r="AB167" s="551"/>
      <c r="AC167" s="552"/>
      <c r="AD167" s="470"/>
      <c r="AE167" s="464"/>
      <c r="AF167" s="560" t="s">
        <v>61</v>
      </c>
      <c r="AG167" s="90"/>
      <c r="AH167" s="273"/>
      <c r="AI167" s="581"/>
      <c r="AJ167" s="84"/>
      <c r="AK167" s="30"/>
      <c r="AL167" s="291"/>
      <c r="AM167" s="281"/>
    </row>
    <row r="168" spans="1:39" s="16" customFormat="1" ht="4.5" customHeight="1" outlineLevel="1">
      <c r="A168" s="195"/>
      <c r="B168" s="638"/>
      <c r="C168" s="26"/>
      <c r="D168" s="382"/>
      <c r="E168" s="335"/>
      <c r="F168" s="335"/>
      <c r="G168" s="335"/>
      <c r="H168" s="281"/>
      <c r="I168" s="17"/>
      <c r="J168" s="18"/>
      <c r="K168" s="464"/>
      <c r="L168" s="465"/>
      <c r="M168" s="466"/>
      <c r="N168" s="120"/>
      <c r="O168" s="357"/>
      <c r="P168" s="470"/>
      <c r="Q168" s="464"/>
      <c r="R168" s="470"/>
      <c r="S168" s="464"/>
      <c r="T168" s="19"/>
      <c r="U168" s="83"/>
      <c r="V168" s="307"/>
      <c r="W168" s="10"/>
      <c r="X168" s="10"/>
      <c r="Y168" s="18"/>
      <c r="Z168" s="10"/>
      <c r="AA168" s="83"/>
      <c r="AB168" s="551"/>
      <c r="AC168" s="552"/>
      <c r="AD168" s="470"/>
      <c r="AE168" s="464"/>
      <c r="AF168" s="464"/>
      <c r="AG168" s="90"/>
      <c r="AH168" s="273"/>
      <c r="AI168" s="581"/>
      <c r="AJ168" s="84"/>
      <c r="AK168" s="30"/>
      <c r="AL168" s="291"/>
      <c r="AM168" s="281"/>
    </row>
    <row r="169" spans="1:42" s="13" customFormat="1" ht="12.75">
      <c r="A169" s="333" t="str">
        <f>FIXED($D$8,0,1)</f>
        <v>0</v>
      </c>
      <c r="B169" s="635" t="str">
        <f>FIXED($I$4,0,1)</f>
        <v>0</v>
      </c>
      <c r="C169" s="20"/>
      <c r="D169" s="384" t="s">
        <v>90</v>
      </c>
      <c r="E169" s="80"/>
      <c r="F169" s="80"/>
      <c r="G169" s="428"/>
      <c r="H169" s="372"/>
      <c r="I169" s="14"/>
      <c r="J169" s="15"/>
      <c r="K169" s="474"/>
      <c r="L169" s="475"/>
      <c r="M169" s="476"/>
      <c r="N169" s="119"/>
      <c r="O169" s="360"/>
      <c r="P169" s="502"/>
      <c r="Q169" s="474"/>
      <c r="R169" s="502"/>
      <c r="S169" s="474"/>
      <c r="T169" s="300"/>
      <c r="U169" s="82"/>
      <c r="V169" s="310"/>
      <c r="W169" s="135"/>
      <c r="X169" s="135"/>
      <c r="Y169" s="15"/>
      <c r="Z169" s="135"/>
      <c r="AA169" s="82"/>
      <c r="AB169" s="561"/>
      <c r="AC169" s="562"/>
      <c r="AD169" s="502"/>
      <c r="AE169" s="474"/>
      <c r="AF169" s="474"/>
      <c r="AG169" s="91"/>
      <c r="AH169" s="38"/>
      <c r="AI169" s="582"/>
      <c r="AJ169" s="39"/>
      <c r="AK169" s="39"/>
      <c r="AL169" s="294"/>
      <c r="AM169" s="50"/>
      <c r="AN169" s="40"/>
      <c r="AO169" s="173"/>
      <c r="AP169" s="173"/>
    </row>
    <row r="170" spans="1:40" s="16" customFormat="1" ht="13.5" customHeight="1" thickBot="1">
      <c r="A170" s="196"/>
      <c r="B170" s="640"/>
      <c r="C170" s="27"/>
      <c r="D170" s="56"/>
      <c r="E170" s="574"/>
      <c r="F170" s="425"/>
      <c r="G170" s="425"/>
      <c r="H170" s="373"/>
      <c r="I170" s="121"/>
      <c r="J170" s="122"/>
      <c r="K170" s="477"/>
      <c r="L170" s="478"/>
      <c r="M170" s="479"/>
      <c r="N170" s="123"/>
      <c r="O170" s="361"/>
      <c r="P170" s="503"/>
      <c r="Q170" s="477"/>
      <c r="R170" s="503"/>
      <c r="S170" s="477"/>
      <c r="T170" s="301"/>
      <c r="U170" s="86"/>
      <c r="V170" s="314"/>
      <c r="W170" s="136"/>
      <c r="X170" s="136"/>
      <c r="Y170" s="122"/>
      <c r="Z170" s="136"/>
      <c r="AA170" s="86"/>
      <c r="AB170" s="563"/>
      <c r="AC170" s="564"/>
      <c r="AD170" s="503"/>
      <c r="AE170" s="477"/>
      <c r="AF170" s="477"/>
      <c r="AG170" s="170"/>
      <c r="AH170" s="315"/>
      <c r="AI170" s="583"/>
      <c r="AJ170" s="316"/>
      <c r="AK170" s="174"/>
      <c r="AL170" s="178"/>
      <c r="AM170" s="177"/>
      <c r="AN170" s="174"/>
    </row>
    <row r="171" spans="1:42" s="31" customFormat="1" ht="32.25" thickBot="1">
      <c r="A171" s="124"/>
      <c r="B171" s="641"/>
      <c r="C171" s="125"/>
      <c r="D171" s="126"/>
      <c r="E171" s="522" t="s">
        <v>56</v>
      </c>
      <c r="F171" s="609"/>
      <c r="G171" s="426"/>
      <c r="H171" s="374"/>
      <c r="I171" s="127"/>
      <c r="J171" s="128"/>
      <c r="K171" s="480" t="str">
        <f>+K11</f>
        <v>Montant total facturé HT (€)</v>
      </c>
      <c r="L171" s="481" t="str">
        <f>+L11</f>
        <v>Montant total facturé TTC (€)</v>
      </c>
      <c r="M171" s="480" t="str">
        <f>M11</f>
        <v>Montant total acquitté TTC (€)</v>
      </c>
      <c r="N171" s="129"/>
      <c r="O171" s="362"/>
      <c r="P171" s="504" t="str">
        <f>P$11</f>
        <v>Montant éligible facturé HT après analyse</v>
      </c>
      <c r="Q171" s="480" t="str">
        <f>Q$11</f>
        <v>Montant éligible acquitté HT après analyse</v>
      </c>
      <c r="R171" s="480" t="str">
        <f>R$11</f>
        <v>Montant non éligible acquitté HT après analyse</v>
      </c>
      <c r="S171" s="480" t="str">
        <f>S$11</f>
        <v>Vérification total acquitté HT après analyse</v>
      </c>
      <c r="T171" s="411"/>
      <c r="U171" s="302"/>
      <c r="V171" s="317"/>
      <c r="W171" s="137"/>
      <c r="X171" s="137"/>
      <c r="Y171" s="160"/>
      <c r="Z171" s="137"/>
      <c r="AA171" s="130"/>
      <c r="AB171" s="565" t="str">
        <f>AB$11</f>
        <v>Modification éligibilité avant plafond proposé - HT (en + / -)</v>
      </c>
      <c r="AC171" s="565"/>
      <c r="AD171" s="566" t="str">
        <f>$AD$11</f>
        <v>Eligible proposé sur l'analysé avant plafond (€ HT)</v>
      </c>
      <c r="AE171" s="567"/>
      <c r="AF171" s="565" t="str">
        <f>$AF$11</f>
        <v>Total éligible après plafond en € HT</v>
      </c>
      <c r="AG171" s="131"/>
      <c r="AH171" s="280" t="s">
        <v>215</v>
      </c>
      <c r="AI171" s="584" t="s">
        <v>191</v>
      </c>
      <c r="AJ171" s="87" t="str">
        <f>$AJ$11</f>
        <v>Montant d'aide </v>
      </c>
      <c r="AK171" s="57"/>
      <c r="AL171" s="295"/>
      <c r="AM171" s="177"/>
      <c r="AN171" s="174"/>
      <c r="AO171" s="175"/>
      <c r="AP171" s="175"/>
    </row>
    <row r="172" spans="1:40" s="21" customFormat="1" ht="36.75" customHeight="1" thickBot="1">
      <c r="A172" s="132"/>
      <c r="B172" s="642"/>
      <c r="C172" s="133"/>
      <c r="D172" s="318" t="s">
        <v>52</v>
      </c>
      <c r="E172" s="101">
        <f>SUM(E22,E32,E43,E54,E64,E74,E82,E90,E166,E153,E148,E139,E135,E131,E124,E117,E113,E109,E105,E159)</f>
        <v>0</v>
      </c>
      <c r="F172" s="610"/>
      <c r="G172" s="427"/>
      <c r="H172" s="375"/>
      <c r="I172" s="97"/>
      <c r="J172" s="98"/>
      <c r="K172" s="482">
        <f>SUM(K22,K32,K43,K54,K64,K74,K82,K90,K166,K153,K148,K139,K135,K131,K124,K117,K113,K109,K105)</f>
        <v>0</v>
      </c>
      <c r="L172" s="482">
        <f>SUM(L22,L32,L43,L54,L64,L74,L82,L90,L166,L153,L148,L139,L135,L131,L124,L117,L113,L109,L105)</f>
        <v>0</v>
      </c>
      <c r="M172" s="482">
        <f>SUM(M22,M32,M43,M54,M64,M74,M82,M90,M166,M153,M148,M139,M135,M131,M124,M117,M113,M109,M105)</f>
        <v>0</v>
      </c>
      <c r="N172" s="455"/>
      <c r="O172" s="456"/>
      <c r="P172" s="482">
        <f>SUM(P22,P32,P43,P54,P64,P74,P82,P90,P166,P153,P148,P139,P135,P131,P124,P117,P113,P109,P105)</f>
        <v>0</v>
      </c>
      <c r="Q172" s="482">
        <f>SUM(Q22,Q32,Q43,Q54,Q64,Q74,Q82,Q90,Q166,Q153,Q148,Q139,Q135,Q131,Q124,Q117,Q113,Q109,Q105)</f>
        <v>0</v>
      </c>
      <c r="R172" s="505">
        <f>SUM(R22,R32,R43,R54,R64,R74,R82,R90,R166,R153,R148,R139,R135,R131,R124,R117,R113,R109,R105)</f>
        <v>0</v>
      </c>
      <c r="S172" s="505">
        <f>SUM(S22,S32,S43,S54,S64,S74,S82,S90,S166,S153,S148,S139,S135,S131,S124,S117,S113,S109,S105)</f>
        <v>0</v>
      </c>
      <c r="T172" s="412"/>
      <c r="U172" s="303"/>
      <c r="V172" s="311"/>
      <c r="W172" s="138"/>
      <c r="X172" s="138"/>
      <c r="Y172" s="161"/>
      <c r="Z172" s="138"/>
      <c r="AA172" s="116"/>
      <c r="AB172" s="568">
        <f>SUM(AB22,AB32,AB43,AB54,AB64,AB74,AB82,AB90,AB166,AB153,AB148,AB139,AB135,AB131,AB124,AB117,AB113,AB109,AB105)</f>
        <v>0</v>
      </c>
      <c r="AC172" s="569"/>
      <c r="AD172" s="568">
        <f>SUM(AD22,AD32,AD43,AD54,AD64,AD74,AD82,AD90,AD166,AD153,AD148,AD139,AD135,AD131,AD124,AD117,AD113,AD109,AD105)</f>
        <v>0</v>
      </c>
      <c r="AE172" s="570"/>
      <c r="AF172" s="568">
        <f>SUM(AF22,AF32,AF43,AF54,AF64,AF74,AF82,AF90,AF166,AF153,AF148,AF139,AF135,AF131,AF124,AF117,AF113,AF109,AF105)</f>
        <v>0</v>
      </c>
      <c r="AG172" s="101">
        <f>SUM(AG22,AG32,AG43,AG54,AG64,AG74,AG82,AG90,AG166,AG153,AG148,AG139,AG135,AG131,AG124,AG117,AG113,AG109,AG105)</f>
        <v>0</v>
      </c>
      <c r="AH172" s="363" t="str">
        <f>IF(AG172&gt;E172*25%,"au-delà des 25% autorisés","en deça des 25% autorisés")</f>
        <v>en deça des 25% autorisés</v>
      </c>
      <c r="AI172" s="585">
        <f>IF(AF172&lt;&gt;0,AJ172/AF172,"")</f>
      </c>
      <c r="AJ172" s="101">
        <f>IF(AK2="choisir","",IF(SUM(AJ22,AJ32,AJ43,AJ54,AJ64,AJ74,AJ82,AJ90,AJ166,AJ153,AJ148,AJ139,AJ135,AJ131,AJ124,AJ117,AJ113,AJ109,AJ105,AJ159)&gt;L7,L7,SUM(AJ22,AJ32,AJ43,AJ54,AJ64,AJ74,AJ82,AJ90,AJ166,AJ153,AJ148,AJ139,AJ135,AJ131,AJ124,AJ117,AJ113,AJ109,AJ105,AJ159)))</f>
        <v>0</v>
      </c>
      <c r="AK172" s="296" t="str">
        <f>IF(Q172&lt;&gt;0,IF((Q172+AB172)-AD172=0,"OK","!"),IF(P172&lt;&gt;0,IF((P172+AB172)-AD172=0,"OK","!"),IF((K172+AB172)-AD172=0,"OK","!")))</f>
        <v>OK</v>
      </c>
      <c r="AL172" s="620">
        <f>IF(AK2="choisir","",IF(SUM(AJ22,AJ32,AJ43,AJ54,AJ64,AJ74,AJ82,AJ90,AJ166,AJ153,AJ148,AJ139,AJ135,AJ131,AJ124,AJ117,AJ113,AJ109,AJ105,AJ159)&gt;L7,"aide à payer plafonnée au montant d'aide notifié",""))</f>
      </c>
      <c r="AM172" s="177"/>
      <c r="AN172" s="174"/>
    </row>
    <row r="173" spans="1:40" ht="13.5" thickBot="1">
      <c r="A173" s="167"/>
      <c r="B173" s="28"/>
      <c r="C173" s="29"/>
      <c r="D173" s="400">
        <f>IF(E173&lt;&gt;"","contrôle de cohérence : ","")</f>
      </c>
      <c r="E173" s="401">
        <f>IF((E172-L6)&lt;&gt;0,"écart avec K5","")</f>
      </c>
      <c r="F173" s="401"/>
      <c r="G173" s="105"/>
      <c r="H173" s="59"/>
      <c r="I173" s="60"/>
      <c r="J173" s="61"/>
      <c r="K173" s="63"/>
      <c r="L173" s="63"/>
      <c r="M173" s="62"/>
      <c r="N173" s="61"/>
      <c r="O173" s="197"/>
      <c r="P173" s="408"/>
      <c r="Q173" s="409"/>
      <c r="R173" s="409"/>
      <c r="S173" s="409"/>
      <c r="T173" s="410"/>
      <c r="U173" s="410"/>
      <c r="V173" s="217"/>
      <c r="W173" s="732" t="s">
        <v>118</v>
      </c>
      <c r="X173" s="732"/>
      <c r="Y173" s="732"/>
      <c r="Z173" s="732"/>
      <c r="AA173" s="732"/>
      <c r="AB173" s="732"/>
      <c r="AC173" s="733"/>
      <c r="AD173" s="165"/>
      <c r="AE173" s="64"/>
      <c r="AF173" s="59"/>
      <c r="AG173" s="65"/>
      <c r="AH173" s="166"/>
      <c r="AI173" s="586"/>
      <c r="AJ173" s="346"/>
      <c r="AK173" s="59"/>
      <c r="AL173" s="59"/>
      <c r="AM173" s="174"/>
      <c r="AN173" s="174"/>
    </row>
    <row r="174" spans="1:40" ht="12.75" customHeight="1">
      <c r="A174" s="198"/>
      <c r="B174" s="643"/>
      <c r="C174" s="25"/>
      <c r="D174" s="58"/>
      <c r="E174" s="102"/>
      <c r="F174" s="102"/>
      <c r="G174" s="106"/>
      <c r="H174" s="74"/>
      <c r="I174" s="74"/>
      <c r="J174" s="256"/>
      <c r="K174" s="734" t="s">
        <v>76</v>
      </c>
      <c r="L174" s="735"/>
      <c r="M174" s="735"/>
      <c r="N174" s="736"/>
      <c r="O174" s="155"/>
      <c r="P174" s="743" t="s">
        <v>110</v>
      </c>
      <c r="Q174" s="744"/>
      <c r="R174" s="744"/>
      <c r="S174" s="744"/>
      <c r="T174" s="744"/>
      <c r="U174" s="745"/>
      <c r="V174" s="213"/>
      <c r="W174" s="213"/>
      <c r="X174" s="752" t="s">
        <v>117</v>
      </c>
      <c r="Y174" s="753"/>
      <c r="Z174" s="754"/>
      <c r="AA174" s="74"/>
      <c r="AB174" s="74"/>
      <c r="AC174" s="761" t="s">
        <v>116</v>
      </c>
      <c r="AD174" s="167"/>
      <c r="AE174" s="722" t="s">
        <v>119</v>
      </c>
      <c r="AF174" s="723"/>
      <c r="AG174" s="157"/>
      <c r="AH174" s="158"/>
      <c r="AI174" s="587"/>
      <c r="AJ174" s="114"/>
      <c r="AK174" s="59"/>
      <c r="AL174" s="59"/>
      <c r="AM174" s="174"/>
      <c r="AN174" s="174"/>
    </row>
    <row r="175" spans="1:40" ht="12.75">
      <c r="A175" s="506"/>
      <c r="B175" s="644"/>
      <c r="C175" s="507"/>
      <c r="D175" s="58"/>
      <c r="E175" s="102"/>
      <c r="F175" s="102"/>
      <c r="G175" s="106"/>
      <c r="H175" s="74"/>
      <c r="I175" s="74"/>
      <c r="J175" s="74"/>
      <c r="K175" s="737"/>
      <c r="L175" s="738"/>
      <c r="M175" s="738"/>
      <c r="N175" s="739"/>
      <c r="O175" s="155"/>
      <c r="P175" s="746"/>
      <c r="Q175" s="747"/>
      <c r="R175" s="747"/>
      <c r="S175" s="747"/>
      <c r="T175" s="747"/>
      <c r="U175" s="748"/>
      <c r="V175" s="213"/>
      <c r="W175" s="213"/>
      <c r="X175" s="755"/>
      <c r="Y175" s="756"/>
      <c r="Z175" s="757"/>
      <c r="AA175" s="74"/>
      <c r="AB175" s="74"/>
      <c r="AC175" s="762"/>
      <c r="AD175" s="156"/>
      <c r="AE175" s="724"/>
      <c r="AF175" s="725"/>
      <c r="AG175" s="157"/>
      <c r="AH175" s="158"/>
      <c r="AI175" s="587"/>
      <c r="AJ175" s="114"/>
      <c r="AK175" s="59"/>
      <c r="AL175" s="59"/>
      <c r="AM175" s="174"/>
      <c r="AN175" s="174"/>
    </row>
    <row r="176" spans="1:40" ht="66.75" customHeight="1" thickBot="1">
      <c r="A176" s="28"/>
      <c r="B176" s="28"/>
      <c r="C176" s="29"/>
      <c r="D176" s="58"/>
      <c r="E176" s="102"/>
      <c r="F176" s="102"/>
      <c r="G176" s="106"/>
      <c r="H176" s="74"/>
      <c r="I176" s="74"/>
      <c r="J176" s="74"/>
      <c r="K176" s="740"/>
      <c r="L176" s="741"/>
      <c r="M176" s="741"/>
      <c r="N176" s="742"/>
      <c r="O176" s="155"/>
      <c r="P176" s="749"/>
      <c r="Q176" s="750"/>
      <c r="R176" s="750"/>
      <c r="S176" s="750"/>
      <c r="T176" s="750"/>
      <c r="U176" s="751"/>
      <c r="V176" s="213"/>
      <c r="W176" s="213"/>
      <c r="X176" s="758"/>
      <c r="Y176" s="759"/>
      <c r="Z176" s="760"/>
      <c r="AA176" s="74"/>
      <c r="AB176" s="74"/>
      <c r="AC176" s="763"/>
      <c r="AD176" s="156"/>
      <c r="AE176" s="726"/>
      <c r="AF176" s="727"/>
      <c r="AG176" s="157"/>
      <c r="AH176" s="158"/>
      <c r="AI176" s="587"/>
      <c r="AJ176" s="114"/>
      <c r="AK176" s="59"/>
      <c r="AL176" s="59"/>
      <c r="AM176" s="174"/>
      <c r="AN176" s="174"/>
    </row>
    <row r="177" spans="1:40" ht="6.75" customHeight="1">
      <c r="A177" s="3"/>
      <c r="B177" s="645"/>
      <c r="C177" s="508"/>
      <c r="D177" s="28"/>
      <c r="E177" s="99"/>
      <c r="F177" s="99"/>
      <c r="G177" s="104"/>
      <c r="H177" s="28"/>
      <c r="I177" s="516"/>
      <c r="J177" s="256"/>
      <c r="K177" s="517"/>
      <c r="L177" s="517"/>
      <c r="M177" s="517"/>
      <c r="N177" s="256"/>
      <c r="O177" s="516"/>
      <c r="P177" s="517"/>
      <c r="Q177" s="518"/>
      <c r="R177" s="517"/>
      <c r="S177" s="518"/>
      <c r="T177" s="393"/>
      <c r="U177" s="393"/>
      <c r="V177" s="519"/>
      <c r="W177" s="393"/>
      <c r="X177" s="393"/>
      <c r="Y177" s="256"/>
      <c r="Z177" s="393"/>
      <c r="AA177" s="28"/>
      <c r="AB177" s="28"/>
      <c r="AC177" s="28"/>
      <c r="AD177" s="28"/>
      <c r="AE177" s="28"/>
      <c r="AF177" s="28"/>
      <c r="AG177" s="520"/>
      <c r="AH177" s="521"/>
      <c r="AI177" s="588"/>
      <c r="AJ177" s="521"/>
      <c r="AK177" s="521"/>
      <c r="AL177" s="521"/>
      <c r="AM177" s="177"/>
      <c r="AN177" s="174"/>
    </row>
    <row r="178" spans="4:40" ht="12.75">
      <c r="D178" s="3"/>
      <c r="E178" s="509"/>
      <c r="F178" s="509"/>
      <c r="G178" s="510"/>
      <c r="H178" s="3"/>
      <c r="I178" s="4"/>
      <c r="J178" s="511"/>
      <c r="K178" s="512"/>
      <c r="L178" s="513"/>
      <c r="M178" s="514"/>
      <c r="N178" s="5"/>
      <c r="O178" s="4"/>
      <c r="P178" s="515"/>
      <c r="Q178" s="33"/>
      <c r="R178" s="515"/>
      <c r="S178" s="33"/>
      <c r="T178" s="139"/>
      <c r="U178" s="139"/>
      <c r="V178" s="218"/>
      <c r="W178" s="139"/>
      <c r="X178" s="139"/>
      <c r="Y178" s="5"/>
      <c r="Z178" s="139"/>
      <c r="AA178" s="3"/>
      <c r="AB178" s="3"/>
      <c r="AC178" s="3"/>
      <c r="AD178" s="3"/>
      <c r="AE178" s="3"/>
      <c r="AF178" s="3"/>
      <c r="AG178" s="171"/>
      <c r="AH178" s="176"/>
      <c r="AI178" s="589"/>
      <c r="AJ178" s="176"/>
      <c r="AK178" s="176"/>
      <c r="AL178" s="176"/>
      <c r="AM178" s="174"/>
      <c r="AN178" s="174"/>
    </row>
    <row r="179" spans="33:40" ht="12.75">
      <c r="AG179" s="172"/>
      <c r="AH179" s="174"/>
      <c r="AI179" s="590"/>
      <c r="AJ179" s="174"/>
      <c r="AK179" s="174"/>
      <c r="AL179" s="174"/>
      <c r="AM179" s="174"/>
      <c r="AN179" s="174"/>
    </row>
    <row r="180" spans="33:40" ht="12.75">
      <c r="AG180" s="172"/>
      <c r="AH180" s="174"/>
      <c r="AI180" s="590"/>
      <c r="AJ180" s="174"/>
      <c r="AK180" s="174"/>
      <c r="AL180" s="174"/>
      <c r="AM180" s="174"/>
      <c r="AN180" s="174"/>
    </row>
    <row r="181" spans="33:40" ht="12.75">
      <c r="AG181" s="172"/>
      <c r="AH181" s="174"/>
      <c r="AI181" s="590"/>
      <c r="AJ181" s="174"/>
      <c r="AK181" s="174"/>
      <c r="AL181" s="174"/>
      <c r="AM181" s="174"/>
      <c r="AN181" s="174"/>
    </row>
    <row r="182" spans="33:40" ht="12.75">
      <c r="AG182" s="172"/>
      <c r="AH182" s="174"/>
      <c r="AI182" s="590"/>
      <c r="AJ182" s="174"/>
      <c r="AK182" s="174"/>
      <c r="AL182" s="174"/>
      <c r="AM182" s="174"/>
      <c r="AN182" s="174"/>
    </row>
    <row r="183" ht="12.75">
      <c r="AG183" s="172"/>
    </row>
    <row r="184" ht="12.75">
      <c r="AG184" s="172"/>
    </row>
  </sheetData>
  <sheetProtection/>
  <mergeCells count="37">
    <mergeCell ref="D9:F10"/>
    <mergeCell ref="M10:O10"/>
    <mergeCell ref="D36:D37"/>
    <mergeCell ref="D47:D48"/>
    <mergeCell ref="D15:D16"/>
    <mergeCell ref="W173:AC173"/>
    <mergeCell ref="K174:N176"/>
    <mergeCell ref="P174:U176"/>
    <mergeCell ref="X174:Z176"/>
    <mergeCell ref="AC174:AC176"/>
    <mergeCell ref="I3:J3"/>
    <mergeCell ref="V3:W3"/>
    <mergeCell ref="I5:J5"/>
    <mergeCell ref="V8:W8"/>
    <mergeCell ref="I4:J4"/>
    <mergeCell ref="AE174:AF176"/>
    <mergeCell ref="Z10:AB10"/>
    <mergeCell ref="I1:J1"/>
    <mergeCell ref="V1:AC1"/>
    <mergeCell ref="AJ1:AK1"/>
    <mergeCell ref="I2:J2"/>
    <mergeCell ref="V2:W2"/>
    <mergeCell ref="Y2:Y7"/>
    <mergeCell ref="V5:W5"/>
    <mergeCell ref="I6:J6"/>
    <mergeCell ref="V6:W6"/>
    <mergeCell ref="V7:W7"/>
    <mergeCell ref="AJ5:AJ7"/>
    <mergeCell ref="AI9:AL10"/>
    <mergeCell ref="V10:W10"/>
    <mergeCell ref="X10:Y10"/>
    <mergeCell ref="G9:O9"/>
    <mergeCell ref="H10:L10"/>
    <mergeCell ref="P9:U10"/>
    <mergeCell ref="V9:Y9"/>
    <mergeCell ref="AD9:AH10"/>
    <mergeCell ref="AC2:AC10"/>
  </mergeCells>
  <conditionalFormatting sqref="AK172 AK12:AK166">
    <cfRule type="cellIs" priority="16" dxfId="83" operator="equal" stopIfTrue="1">
      <formula>"OK"</formula>
    </cfRule>
  </conditionalFormatting>
  <conditionalFormatting sqref="AK172">
    <cfRule type="cellIs" priority="15" dxfId="83" operator="between" stopIfTrue="1">
      <formula>0.001</formula>
      <formula>-0.001</formula>
    </cfRule>
  </conditionalFormatting>
  <conditionalFormatting sqref="AL64 AL74 AL82 AL90 AL22 AL32 AL43 AL54">
    <cfRule type="cellIs" priority="11" dxfId="84" operator="equal" stopIfTrue="1">
      <formula>"S/O"</formula>
    </cfRule>
    <cfRule type="cellIs" priority="12" dxfId="85" operator="equal" stopIfTrue="1">
      <formula>"Plafond non atteint :instruire toutes les factures"</formula>
    </cfRule>
    <cfRule type="cellIs" priority="13" dxfId="86" operator="equal" stopIfTrue="1">
      <formula>"Les factures contrôlés permettent de plafonner le batiment"</formula>
    </cfRule>
  </conditionalFormatting>
  <conditionalFormatting sqref="AL64 AL74 AL54 AL82 AL90 AL43 AL32">
    <cfRule type="cellIs" priority="8" dxfId="84" operator="equal" stopIfTrue="1">
      <formula>"S/O"</formula>
    </cfRule>
    <cfRule type="cellIs" priority="9" dxfId="85" operator="equal" stopIfTrue="1">
      <formula>"Le plafond en batiment n'est pas atteint, vous devez instruire tous les devis"</formula>
    </cfRule>
    <cfRule type="cellIs" priority="10" dxfId="86" operator="equal" stopIfTrue="1">
      <formula>"Les devis analysés permettent de plafonner le batiment"</formula>
    </cfRule>
  </conditionalFormatting>
  <conditionalFormatting sqref="AK5">
    <cfRule type="cellIs" priority="4" dxfId="87" operator="equal" stopIfTrue="1">
      <formula>$AK$2="GE"</formula>
    </cfRule>
  </conditionalFormatting>
  <conditionalFormatting sqref="I12:I169">
    <cfRule type="cellIs" priority="3" dxfId="88" operator="notBetween" stopIfTrue="1">
      <formula>$L$1</formula>
      <formula>$L$5</formula>
    </cfRule>
  </conditionalFormatting>
  <conditionalFormatting sqref="O1:O65536">
    <cfRule type="cellIs" priority="2" dxfId="88" operator="greaterThan" stopIfTrue="1">
      <formula>"L4"</formula>
    </cfRule>
  </conditionalFormatting>
  <conditionalFormatting sqref="I12:I159">
    <cfRule type="cellIs" priority="1" dxfId="88" operator="lessThan" stopIfTrue="1">
      <formula>$L$1</formula>
    </cfRule>
  </conditionalFormatting>
  <dataValidations count="4">
    <dataValidation type="list" allowBlank="1" showInputMessage="1" showErrorMessage="1" sqref="I1:J1">
      <formula1>"choisir,1er acompte,2e acompte,Solde,Paiement unique"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AK2">
      <formula1>"choisir,PME,ETI,GE"</formula1>
    </dataValidation>
    <dataValidation type="list" allowBlank="1" showInputMessage="1" showErrorMessage="1" sqref="AK3:AK4">
      <formula1>"choisir ,oui,non"</formula1>
    </dataValidation>
  </dataValidations>
  <printOptions horizontalCentered="1" verticalCentered="1"/>
  <pageMargins left="0" right="0" top="0.3937007874015748" bottom="0.1968503937007874" header="0" footer="0.31496062992125984"/>
  <pageSetup fitToHeight="2" fitToWidth="3" horizontalDpi="600" verticalDpi="600" orientation="landscape" paperSize="8" scale="61" r:id="rId3"/>
  <headerFooter>
    <oddHeader>&amp;C&amp;"Arial,Normal"&amp;14Page &amp;P sur &amp;N</oddHeader>
    <oddFooter>&amp;CINVOCM Version octobre 2015</oddFooter>
  </headerFooter>
  <rowBreaks count="2" manualBreakCount="2">
    <brk id="90" min="3" max="37" man="1"/>
    <brk id="153" min="3" max="37" man="1"/>
  </rowBreaks>
  <colBreaks count="2" manualBreakCount="2">
    <brk id="21" max="174" man="1"/>
    <brk id="29" max="174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2"/>
  <sheetViews>
    <sheetView view="pageBreakPreview" zoomScale="75" zoomScaleNormal="70" zoomScaleSheetLayoutView="75" zoomScalePageLayoutView="51" workbookViewId="0" topLeftCell="D1">
      <selection activeCell="D1" sqref="D1"/>
    </sheetView>
  </sheetViews>
  <sheetFormatPr defaultColWidth="12" defaultRowHeight="12.75" outlineLevelRow="1"/>
  <cols>
    <col min="1" max="2" width="24.66015625" style="1" hidden="1" customWidth="1"/>
    <col min="3" max="3" width="32.33203125" style="2" hidden="1" customWidth="1"/>
    <col min="4" max="4" width="55" style="1" bestFit="1" customWidth="1"/>
    <col min="5" max="5" width="21.33203125" style="103" bestFit="1" customWidth="1"/>
    <col min="6" max="6" width="17.66015625" style="103" bestFit="1" customWidth="1"/>
    <col min="7" max="7" width="15.66015625" style="107" bestFit="1" customWidth="1"/>
    <col min="8" max="8" width="30.33203125" style="1" bestFit="1" customWidth="1"/>
    <col min="9" max="9" width="12.83203125" style="22" bestFit="1" customWidth="1"/>
    <col min="10" max="10" width="20.33203125" style="23" bestFit="1" customWidth="1"/>
    <col min="11" max="11" width="28.33203125" style="34" bestFit="1" customWidth="1"/>
    <col min="12" max="12" width="25.5" style="35" bestFit="1" customWidth="1"/>
    <col min="13" max="13" width="26.33203125" style="37" bestFit="1" customWidth="1"/>
    <col min="14" max="14" width="13.33203125" style="23" bestFit="1" customWidth="1"/>
    <col min="15" max="15" width="18.16015625" style="22" bestFit="1" customWidth="1"/>
    <col min="16" max="16" width="24" style="36" customWidth="1"/>
    <col min="17" max="17" width="30" style="32" customWidth="1"/>
    <col min="18" max="18" width="28.16015625" style="36" customWidth="1"/>
    <col min="19" max="19" width="28.66015625" style="32" customWidth="1"/>
    <col min="20" max="20" width="32.33203125" style="140" customWidth="1"/>
    <col min="21" max="21" width="21" style="140" customWidth="1"/>
    <col min="22" max="22" width="14" style="219" customWidth="1"/>
    <col min="23" max="24" width="41.33203125" style="140" customWidth="1"/>
    <col min="25" max="25" width="15" style="23" customWidth="1"/>
    <col min="26" max="26" width="59.33203125" style="140" customWidth="1"/>
    <col min="27" max="27" width="21" style="1" customWidth="1"/>
    <col min="28" max="28" width="41" style="1" customWidth="1"/>
    <col min="29" max="29" width="84" style="1" customWidth="1"/>
    <col min="30" max="30" width="39" style="1" customWidth="1"/>
    <col min="31" max="31" width="21" style="1" customWidth="1"/>
    <col min="32" max="32" width="39.66015625" style="1" customWidth="1"/>
    <col min="33" max="33" width="23.33203125" style="44" customWidth="1"/>
    <col min="34" max="34" width="59.5" style="144" customWidth="1"/>
    <col min="35" max="35" width="16.16015625" style="591" customWidth="1"/>
    <col min="36" max="36" width="22" style="115" customWidth="1"/>
    <col min="37" max="37" width="9.66015625" style="69" customWidth="1"/>
    <col min="38" max="38" width="39.33203125" style="69" customWidth="1"/>
    <col min="39" max="39" width="12" style="1" customWidth="1"/>
    <col min="40" max="16384" width="12" style="1" customWidth="1"/>
  </cols>
  <sheetData>
    <row r="1" spans="1:39" s="3" customFormat="1" ht="27" customHeight="1" thickBot="1">
      <c r="A1" s="1"/>
      <c r="B1" s="629"/>
      <c r="C1" s="25"/>
      <c r="D1" s="28"/>
      <c r="E1" s="28"/>
      <c r="F1" s="28"/>
      <c r="G1" s="28"/>
      <c r="H1" s="447" t="s">
        <v>123</v>
      </c>
      <c r="I1" s="677" t="s">
        <v>190</v>
      </c>
      <c r="J1" s="678"/>
      <c r="K1" s="445" t="s">
        <v>196</v>
      </c>
      <c r="L1" s="183"/>
      <c r="M1" s="393"/>
      <c r="N1" s="393"/>
      <c r="O1" s="60"/>
      <c r="P1" s="66"/>
      <c r="Q1" s="67"/>
      <c r="R1" s="66"/>
      <c r="S1" s="67"/>
      <c r="T1" s="145"/>
      <c r="U1" s="145"/>
      <c r="V1" s="679" t="s">
        <v>186</v>
      </c>
      <c r="W1" s="680"/>
      <c r="X1" s="680"/>
      <c r="Y1" s="680"/>
      <c r="Z1" s="680"/>
      <c r="AA1" s="680"/>
      <c r="AB1" s="680"/>
      <c r="AC1" s="681"/>
      <c r="AD1" s="59"/>
      <c r="AE1" s="117"/>
      <c r="AF1" s="117"/>
      <c r="AG1" s="117"/>
      <c r="AH1" s="141"/>
      <c r="AI1" s="578"/>
      <c r="AJ1" s="682" t="s">
        <v>77</v>
      </c>
      <c r="AK1" s="683"/>
      <c r="AL1" s="95"/>
      <c r="AM1" s="94"/>
    </row>
    <row r="2" spans="2:39" ht="27.75" customHeight="1" thickBot="1">
      <c r="B2" s="629"/>
      <c r="C2" s="25"/>
      <c r="D2" s="28"/>
      <c r="E2" s="189"/>
      <c r="F2" s="189"/>
      <c r="G2" s="190"/>
      <c r="H2" s="448" t="s">
        <v>78</v>
      </c>
      <c r="I2" s="684"/>
      <c r="J2" s="685"/>
      <c r="K2" s="446" t="s">
        <v>207</v>
      </c>
      <c r="L2" s="396"/>
      <c r="M2" s="187"/>
      <c r="N2" s="186"/>
      <c r="O2" s="60"/>
      <c r="P2" s="75"/>
      <c r="Q2" s="67"/>
      <c r="R2" s="75"/>
      <c r="S2" s="67"/>
      <c r="T2" s="145"/>
      <c r="U2" s="145"/>
      <c r="V2" s="686" t="s">
        <v>201</v>
      </c>
      <c r="W2" s="687"/>
      <c r="X2" s="414"/>
      <c r="Y2" s="688"/>
      <c r="Z2" s="168" t="s">
        <v>104</v>
      </c>
      <c r="AA2" s="162" t="s">
        <v>121</v>
      </c>
      <c r="AB2" s="208" t="s">
        <v>125</v>
      </c>
      <c r="AC2" s="710" t="s">
        <v>102</v>
      </c>
      <c r="AD2" s="59"/>
      <c r="AE2" s="92"/>
      <c r="AF2" s="59"/>
      <c r="AG2" s="93"/>
      <c r="AH2" s="142"/>
      <c r="AI2" s="578"/>
      <c r="AJ2" s="110" t="s">
        <v>75</v>
      </c>
      <c r="AK2" s="108" t="s">
        <v>227</v>
      </c>
      <c r="AL2" s="95"/>
      <c r="AM2" s="94"/>
    </row>
    <row r="3" spans="2:39" ht="27" customHeight="1">
      <c r="B3" s="629"/>
      <c r="C3" s="25"/>
      <c r="D3" s="28"/>
      <c r="E3" s="189"/>
      <c r="F3" s="189"/>
      <c r="G3" s="190"/>
      <c r="H3" s="449" t="s">
        <v>188</v>
      </c>
      <c r="I3" s="713"/>
      <c r="J3" s="714"/>
      <c r="K3" s="397" t="s">
        <v>62</v>
      </c>
      <c r="L3" s="184"/>
      <c r="M3" s="188"/>
      <c r="N3" s="186"/>
      <c r="O3" s="60"/>
      <c r="P3" s="66"/>
      <c r="Q3" s="67"/>
      <c r="R3" s="66"/>
      <c r="S3" s="67"/>
      <c r="T3" s="145"/>
      <c r="U3" s="145"/>
      <c r="V3" s="715" t="s">
        <v>126</v>
      </c>
      <c r="W3" s="716"/>
      <c r="X3" s="169" t="s">
        <v>103</v>
      </c>
      <c r="Y3" s="689"/>
      <c r="Z3" s="203" t="s">
        <v>105</v>
      </c>
      <c r="AA3" s="18" t="s">
        <v>106</v>
      </c>
      <c r="AB3" s="209"/>
      <c r="AC3" s="711"/>
      <c r="AD3" s="59"/>
      <c r="AE3" s="92"/>
      <c r="AF3" s="59"/>
      <c r="AG3" s="93"/>
      <c r="AH3" s="142"/>
      <c r="AI3" s="578"/>
      <c r="AJ3" s="111" t="s">
        <v>79</v>
      </c>
      <c r="AK3" s="109" t="s">
        <v>220</v>
      </c>
      <c r="AL3" s="95"/>
      <c r="AM3" s="94"/>
    </row>
    <row r="4" spans="2:39" ht="27" customHeight="1" thickBot="1">
      <c r="B4" s="629"/>
      <c r="C4" s="25"/>
      <c r="D4" s="28"/>
      <c r="E4" s="189"/>
      <c r="F4" s="189"/>
      <c r="G4" s="190"/>
      <c r="H4" s="449" t="s">
        <v>231</v>
      </c>
      <c r="I4" s="713"/>
      <c r="J4" s="721"/>
      <c r="K4" s="397"/>
      <c r="L4" s="184"/>
      <c r="M4" s="188"/>
      <c r="N4" s="186"/>
      <c r="O4" s="60"/>
      <c r="P4" s="66"/>
      <c r="Q4" s="67"/>
      <c r="R4" s="66"/>
      <c r="S4" s="67"/>
      <c r="T4" s="145"/>
      <c r="U4" s="145"/>
      <c r="V4" s="621"/>
      <c r="W4" s="622"/>
      <c r="X4" s="623"/>
      <c r="Y4" s="689"/>
      <c r="Z4" s="624"/>
      <c r="AA4" s="625"/>
      <c r="AB4" s="626"/>
      <c r="AC4" s="711"/>
      <c r="AD4" s="59"/>
      <c r="AE4" s="92"/>
      <c r="AF4" s="59"/>
      <c r="AG4" s="93"/>
      <c r="AH4" s="142"/>
      <c r="AI4" s="578"/>
      <c r="AJ4" s="627"/>
      <c r="AK4" s="628"/>
      <c r="AL4" s="96"/>
      <c r="AM4" s="94"/>
    </row>
    <row r="5" spans="2:39" ht="42.75" customHeight="1" thickBot="1">
      <c r="B5" s="629"/>
      <c r="C5" s="25"/>
      <c r="D5" s="28"/>
      <c r="E5" s="189"/>
      <c r="F5" s="189"/>
      <c r="G5" s="190"/>
      <c r="H5" s="449" t="s">
        <v>122</v>
      </c>
      <c r="I5" s="717" t="str">
        <f ca="1">LEFT(MID(CELL("filename",A1),FIND("[",CELL("filename",A1))+1,SUM(FIND({"[";"]"},CELL("filename",A1))*{-1;1})-6),13)</f>
        <v>INV0000000000</v>
      </c>
      <c r="J5" s="718"/>
      <c r="K5" s="571" t="s">
        <v>189</v>
      </c>
      <c r="L5" s="572">
        <f>IF(I6="Approfondi",IF(ISBLANK(L2),"",DATE(YEAR(L3)+2,MONTH(L3),DAY(L3))),IF(ISBLANK(L2),"",IF(MID(I5,6,2)=13,DATE(YEAR(L2)+1,MONTH(L2),DAY(L2)),DATE(YEAR(L2)+1,MONTH(L2)+3,DAY(L2)))))</f>
      </c>
      <c r="M5" s="619">
        <f>IF(L5="","",DATE(YEAR(L5),MONTH(L5)+2,DAY(L5)))</f>
      </c>
      <c r="N5" s="186"/>
      <c r="O5" s="60"/>
      <c r="P5" s="66"/>
      <c r="Q5" s="67"/>
      <c r="R5" s="66"/>
      <c r="S5" s="67"/>
      <c r="T5" s="145"/>
      <c r="U5" s="145"/>
      <c r="V5" s="691" t="s">
        <v>113</v>
      </c>
      <c r="W5" s="692"/>
      <c r="X5" s="202">
        <v>1</v>
      </c>
      <c r="Y5" s="689"/>
      <c r="Z5" s="204" t="s">
        <v>108</v>
      </c>
      <c r="AA5" s="164" t="s">
        <v>107</v>
      </c>
      <c r="AB5" s="210"/>
      <c r="AC5" s="711"/>
      <c r="AD5" s="59"/>
      <c r="AE5" s="92"/>
      <c r="AF5" s="59"/>
      <c r="AG5" s="93"/>
      <c r="AH5" s="142"/>
      <c r="AI5" s="578"/>
      <c r="AJ5" s="659" t="s">
        <v>60</v>
      </c>
      <c r="AK5" s="577">
        <f>IF(OR(AK2="choisir",AK2="ETI",AK2="GE"),"",IF((AND(AK2="PME",AK3="OUI")),40%,35%))</f>
        <v>0.35</v>
      </c>
      <c r="AL5" s="96"/>
      <c r="AM5" s="94"/>
    </row>
    <row r="6" spans="2:39" ht="27" customHeight="1" thickBot="1">
      <c r="B6" s="629"/>
      <c r="C6" s="25"/>
      <c r="D6" s="28"/>
      <c r="E6" s="189"/>
      <c r="F6" s="189"/>
      <c r="G6" s="190"/>
      <c r="H6" s="450" t="s">
        <v>63</v>
      </c>
      <c r="I6" s="693" t="s">
        <v>190</v>
      </c>
      <c r="J6" s="694"/>
      <c r="K6" s="394" t="s">
        <v>64</v>
      </c>
      <c r="L6" s="395"/>
      <c r="M6" s="154"/>
      <c r="N6" s="186"/>
      <c r="O6" s="60"/>
      <c r="P6" s="66"/>
      <c r="Q6" s="67"/>
      <c r="R6" s="66"/>
      <c r="S6" s="67"/>
      <c r="T6" s="145"/>
      <c r="U6" s="145"/>
      <c r="V6" s="691" t="s">
        <v>128</v>
      </c>
      <c r="W6" s="692"/>
      <c r="X6" s="202">
        <v>0.5</v>
      </c>
      <c r="Y6" s="689"/>
      <c r="Z6" s="205" t="s">
        <v>114</v>
      </c>
      <c r="AA6" s="206"/>
      <c r="AB6" s="201"/>
      <c r="AC6" s="711"/>
      <c r="AD6" s="28"/>
      <c r="AE6" s="92"/>
      <c r="AF6" s="59"/>
      <c r="AG6" s="93"/>
      <c r="AH6" s="142"/>
      <c r="AI6" s="578"/>
      <c r="AJ6" s="660"/>
      <c r="AK6" s="575">
        <f>IF(OR(AK2="choisir",AK2="PME",AK2="GE"),"",IF(AND(AK2="ETI",AK3="OUI"),20%,17.5%))</f>
      </c>
      <c r="AL6" s="96"/>
      <c r="AM6" s="94"/>
    </row>
    <row r="7" spans="2:39" ht="27" customHeight="1" thickBot="1">
      <c r="B7" s="629"/>
      <c r="C7" s="25"/>
      <c r="D7" s="417" t="str">
        <f ca="1">CONCATENATE("N°SIRET DU ",MID(CELL("filename",A1),FIND("]",CELL("filename",A1))+1,10))</f>
        <v>N°SIRET DU SITE 2</v>
      </c>
      <c r="E7" s="152"/>
      <c r="F7" s="152"/>
      <c r="G7" s="152"/>
      <c r="H7" s="153"/>
      <c r="I7" s="153"/>
      <c r="J7" s="154"/>
      <c r="K7" s="214" t="s">
        <v>228</v>
      </c>
      <c r="L7" s="185"/>
      <c r="M7" s="62"/>
      <c r="N7" s="61"/>
      <c r="O7" s="60"/>
      <c r="P7" s="66"/>
      <c r="Q7" s="67"/>
      <c r="R7" s="66"/>
      <c r="S7" s="67"/>
      <c r="T7" s="145"/>
      <c r="U7" s="145"/>
      <c r="V7" s="691" t="s">
        <v>129</v>
      </c>
      <c r="W7" s="692"/>
      <c r="X7" s="202">
        <v>0.2</v>
      </c>
      <c r="Y7" s="690"/>
      <c r="Z7" s="207" t="s">
        <v>115</v>
      </c>
      <c r="AA7" s="206"/>
      <c r="AB7" s="163"/>
      <c r="AC7" s="711"/>
      <c r="AD7" s="28"/>
      <c r="AE7" s="92"/>
      <c r="AF7" s="59"/>
      <c r="AG7" s="93"/>
      <c r="AH7" s="142"/>
      <c r="AI7" s="578"/>
      <c r="AJ7" s="661"/>
      <c r="AK7" s="576">
        <f>IF(OR(AK2="choisir",AK2="ETI",AK2="PME"),"",IF(AND(AK2="ge",AK3="OUI"),10%,8.75%))</f>
      </c>
      <c r="AL7" s="96"/>
      <c r="AM7" s="94"/>
    </row>
    <row r="8" spans="2:39" ht="27.75" customHeight="1" thickBot="1">
      <c r="B8" s="629"/>
      <c r="C8" s="25"/>
      <c r="D8" s="191"/>
      <c r="E8" s="99"/>
      <c r="F8" s="99"/>
      <c r="G8" s="104"/>
      <c r="H8" s="59"/>
      <c r="I8" s="60"/>
      <c r="J8" s="61"/>
      <c r="K8" s="517"/>
      <c r="L8" s="523"/>
      <c r="M8" s="62"/>
      <c r="N8" s="61"/>
      <c r="O8" s="60"/>
      <c r="P8" s="75"/>
      <c r="Q8" s="67"/>
      <c r="R8" s="66"/>
      <c r="S8" s="66"/>
      <c r="T8" s="415" t="s">
        <v>198</v>
      </c>
      <c r="U8" s="416"/>
      <c r="V8" s="719" t="s">
        <v>124</v>
      </c>
      <c r="W8" s="720"/>
      <c r="X8" s="313">
        <v>1</v>
      </c>
      <c r="Y8" s="413"/>
      <c r="Z8" s="212" t="s">
        <v>127</v>
      </c>
      <c r="AA8" s="212"/>
      <c r="AB8" s="212"/>
      <c r="AC8" s="711"/>
      <c r="AD8" s="59"/>
      <c r="AE8" s="59"/>
      <c r="AF8" s="59"/>
      <c r="AG8" s="65"/>
      <c r="AH8" s="143"/>
      <c r="AI8" s="579"/>
      <c r="AJ8" s="112"/>
      <c r="AK8" s="96"/>
      <c r="AL8" s="96"/>
      <c r="AM8" s="573"/>
    </row>
    <row r="9" spans="1:39" s="71" customFormat="1" ht="24.75" customHeight="1" thickBot="1">
      <c r="A9" s="192"/>
      <c r="B9" s="630"/>
      <c r="C9" s="193"/>
      <c r="D9" s="764" t="s">
        <v>213</v>
      </c>
      <c r="E9" s="765"/>
      <c r="F9" s="766"/>
      <c r="G9" s="671" t="s">
        <v>0</v>
      </c>
      <c r="H9" s="672"/>
      <c r="I9" s="672"/>
      <c r="J9" s="672"/>
      <c r="K9" s="672"/>
      <c r="L9" s="672"/>
      <c r="M9" s="672"/>
      <c r="N9" s="672"/>
      <c r="O9" s="673"/>
      <c r="P9" s="695" t="s">
        <v>109</v>
      </c>
      <c r="Q9" s="696"/>
      <c r="R9" s="696"/>
      <c r="S9" s="696"/>
      <c r="T9" s="696"/>
      <c r="U9" s="697"/>
      <c r="V9" s="701" t="s">
        <v>130</v>
      </c>
      <c r="W9" s="702"/>
      <c r="X9" s="702"/>
      <c r="Y9" s="703"/>
      <c r="Z9" s="211"/>
      <c r="AA9" s="211"/>
      <c r="AB9" s="211"/>
      <c r="AC9" s="711"/>
      <c r="AD9" s="704" t="s">
        <v>57</v>
      </c>
      <c r="AE9" s="705"/>
      <c r="AF9" s="705"/>
      <c r="AG9" s="705"/>
      <c r="AH9" s="706"/>
      <c r="AI9" s="662" t="s">
        <v>70</v>
      </c>
      <c r="AJ9" s="663"/>
      <c r="AK9" s="663"/>
      <c r="AL9" s="664"/>
      <c r="AM9" s="70"/>
    </row>
    <row r="10" spans="1:39" s="71" customFormat="1" ht="22.5" customHeight="1" thickBot="1">
      <c r="A10" s="72"/>
      <c r="B10" s="631"/>
      <c r="C10" s="73"/>
      <c r="D10" s="767"/>
      <c r="E10" s="768"/>
      <c r="F10" s="769"/>
      <c r="G10" s="441"/>
      <c r="H10" s="674" t="s">
        <v>1</v>
      </c>
      <c r="I10" s="675"/>
      <c r="J10" s="675"/>
      <c r="K10" s="675"/>
      <c r="L10" s="676"/>
      <c r="M10" s="770" t="s">
        <v>91</v>
      </c>
      <c r="N10" s="771"/>
      <c r="O10" s="772"/>
      <c r="P10" s="698"/>
      <c r="Q10" s="699"/>
      <c r="R10" s="699"/>
      <c r="S10" s="699"/>
      <c r="T10" s="699"/>
      <c r="U10" s="700"/>
      <c r="V10" s="668" t="s">
        <v>112</v>
      </c>
      <c r="W10" s="669"/>
      <c r="X10" s="670"/>
      <c r="Y10" s="670"/>
      <c r="Z10" s="728" t="s">
        <v>200</v>
      </c>
      <c r="AA10" s="729"/>
      <c r="AB10" s="729"/>
      <c r="AC10" s="712"/>
      <c r="AD10" s="707"/>
      <c r="AE10" s="708"/>
      <c r="AF10" s="708"/>
      <c r="AG10" s="708"/>
      <c r="AH10" s="709"/>
      <c r="AI10" s="665"/>
      <c r="AJ10" s="666"/>
      <c r="AK10" s="666"/>
      <c r="AL10" s="667"/>
      <c r="AM10" s="70"/>
    </row>
    <row r="11" spans="1:39" s="71" customFormat="1" ht="81" customHeight="1" thickBot="1">
      <c r="A11" s="179" t="s">
        <v>120</v>
      </c>
      <c r="B11" s="632" t="s">
        <v>232</v>
      </c>
      <c r="C11" s="180" t="s">
        <v>2</v>
      </c>
      <c r="D11" s="398" t="s">
        <v>71</v>
      </c>
      <c r="E11" s="399" t="s">
        <v>219</v>
      </c>
      <c r="F11" s="611" t="s">
        <v>226</v>
      </c>
      <c r="G11" s="442" t="s">
        <v>214</v>
      </c>
      <c r="H11" s="434" t="s">
        <v>100</v>
      </c>
      <c r="I11" s="435" t="s">
        <v>3</v>
      </c>
      <c r="J11" s="436" t="s">
        <v>4</v>
      </c>
      <c r="K11" s="437" t="s">
        <v>53</v>
      </c>
      <c r="L11" s="438" t="s">
        <v>54</v>
      </c>
      <c r="M11" s="439" t="s">
        <v>55</v>
      </c>
      <c r="N11" s="436" t="s">
        <v>82</v>
      </c>
      <c r="O11" s="440" t="s">
        <v>5</v>
      </c>
      <c r="P11" s="402" t="s">
        <v>93</v>
      </c>
      <c r="Q11" s="403" t="s">
        <v>92</v>
      </c>
      <c r="R11" s="403" t="s">
        <v>194</v>
      </c>
      <c r="S11" s="404" t="s">
        <v>195</v>
      </c>
      <c r="T11" s="405" t="s">
        <v>111</v>
      </c>
      <c r="U11" s="405" t="s">
        <v>197</v>
      </c>
      <c r="V11" s="305" t="s">
        <v>132</v>
      </c>
      <c r="W11" s="216" t="s">
        <v>131</v>
      </c>
      <c r="X11" s="220" t="s">
        <v>101</v>
      </c>
      <c r="Y11" s="220" t="s">
        <v>199</v>
      </c>
      <c r="Z11" s="215" t="s">
        <v>202</v>
      </c>
      <c r="AA11" s="199" t="s">
        <v>80</v>
      </c>
      <c r="AB11" s="200" t="s">
        <v>203</v>
      </c>
      <c r="AC11" s="258" t="s">
        <v>187</v>
      </c>
      <c r="AD11" s="304" t="s">
        <v>83</v>
      </c>
      <c r="AE11" s="181" t="s">
        <v>72</v>
      </c>
      <c r="AF11" s="181" t="s">
        <v>73</v>
      </c>
      <c r="AG11" s="182" t="s">
        <v>74</v>
      </c>
      <c r="AH11" s="269" t="s">
        <v>67</v>
      </c>
      <c r="AI11" s="580" t="s">
        <v>58</v>
      </c>
      <c r="AJ11" s="270" t="s">
        <v>59</v>
      </c>
      <c r="AK11" s="271" t="s">
        <v>81</v>
      </c>
      <c r="AL11" s="272" t="s">
        <v>185</v>
      </c>
      <c r="AM11" s="70"/>
    </row>
    <row r="12" spans="1:39" s="232" customFormat="1" ht="15" outlineLevel="1">
      <c r="A12" s="221"/>
      <c r="B12" s="633"/>
      <c r="C12" s="222"/>
      <c r="D12" s="376" t="s">
        <v>133</v>
      </c>
      <c r="E12" s="365"/>
      <c r="F12" s="421"/>
      <c r="G12" s="418"/>
      <c r="H12" s="326"/>
      <c r="I12" s="451"/>
      <c r="J12" s="614"/>
      <c r="K12" s="615"/>
      <c r="L12" s="616"/>
      <c r="M12" s="617"/>
      <c r="N12" s="614"/>
      <c r="O12" s="618"/>
      <c r="P12" s="483"/>
      <c r="Q12" s="484"/>
      <c r="R12" s="484"/>
      <c r="S12" s="483"/>
      <c r="T12" s="257"/>
      <c r="U12" s="336"/>
      <c r="V12" s="254"/>
      <c r="W12" s="267"/>
      <c r="X12" s="229"/>
      <c r="Y12" s="229"/>
      <c r="Z12" s="230"/>
      <c r="AA12" s="336"/>
      <c r="AB12" s="524"/>
      <c r="AC12" s="525"/>
      <c r="AD12" s="526"/>
      <c r="AE12" s="527"/>
      <c r="AF12" s="528"/>
      <c r="AG12" s="248"/>
      <c r="AH12" s="278"/>
      <c r="AI12" s="596"/>
      <c r="AJ12" s="259"/>
      <c r="AK12" s="263"/>
      <c r="AL12" s="284"/>
      <c r="AM12" s="231"/>
    </row>
    <row r="13" spans="1:39" s="322" customFormat="1" ht="14.25" outlineLevel="1">
      <c r="A13" s="223"/>
      <c r="B13" s="634"/>
      <c r="C13" s="319"/>
      <c r="D13" s="377" t="s">
        <v>134</v>
      </c>
      <c r="E13" s="335"/>
      <c r="F13" s="419"/>
      <c r="G13" s="419"/>
      <c r="H13" s="345"/>
      <c r="I13" s="323"/>
      <c r="J13" s="325"/>
      <c r="K13" s="324"/>
      <c r="L13" s="348"/>
      <c r="M13" s="350"/>
      <c r="N13" s="325"/>
      <c r="O13" s="351"/>
      <c r="P13" s="457"/>
      <c r="Q13" s="324"/>
      <c r="R13" s="324"/>
      <c r="S13" s="485"/>
      <c r="T13" s="345"/>
      <c r="U13" s="337"/>
      <c r="V13" s="343"/>
      <c r="W13" s="325"/>
      <c r="X13" s="325"/>
      <c r="Y13" s="325"/>
      <c r="Z13" s="345"/>
      <c r="AA13" s="337"/>
      <c r="AB13" s="465"/>
      <c r="AC13" s="529"/>
      <c r="AD13" s="350"/>
      <c r="AE13" s="527"/>
      <c r="AF13" s="470"/>
      <c r="AG13" s="327"/>
      <c r="AH13" s="274"/>
      <c r="AI13" s="594"/>
      <c r="AJ13" s="113"/>
      <c r="AK13" s="68"/>
      <c r="AL13" s="285"/>
      <c r="AM13" s="321"/>
    </row>
    <row r="14" spans="1:39" s="322" customFormat="1" ht="14.25" outlineLevel="1">
      <c r="A14" s="223"/>
      <c r="B14" s="634"/>
      <c r="C14" s="319"/>
      <c r="D14" s="377" t="s">
        <v>135</v>
      </c>
      <c r="E14" s="335"/>
      <c r="F14" s="419"/>
      <c r="G14" s="419"/>
      <c r="H14" s="345"/>
      <c r="I14" s="325"/>
      <c r="J14" s="325"/>
      <c r="K14" s="324"/>
      <c r="L14" s="348"/>
      <c r="M14" s="350"/>
      <c r="N14" s="325"/>
      <c r="O14" s="349"/>
      <c r="P14" s="457"/>
      <c r="Q14" s="324"/>
      <c r="R14" s="324"/>
      <c r="S14" s="485"/>
      <c r="T14" s="345"/>
      <c r="U14" s="337"/>
      <c r="V14" s="343"/>
      <c r="W14" s="325"/>
      <c r="X14" s="325"/>
      <c r="Y14" s="325"/>
      <c r="Z14" s="345"/>
      <c r="AA14" s="337"/>
      <c r="AB14" s="472"/>
      <c r="AC14" s="529"/>
      <c r="AD14" s="350"/>
      <c r="AE14" s="527"/>
      <c r="AF14" s="470"/>
      <c r="AG14" s="327"/>
      <c r="AH14" s="274"/>
      <c r="AI14" s="594"/>
      <c r="AJ14" s="113"/>
      <c r="AK14" s="264"/>
      <c r="AL14" s="285"/>
      <c r="AM14" s="321"/>
    </row>
    <row r="15" spans="1:39" s="322" customFormat="1" ht="14.25" outlineLevel="1">
      <c r="A15" s="223"/>
      <c r="B15" s="634"/>
      <c r="C15" s="319"/>
      <c r="D15" s="730" t="s">
        <v>136</v>
      </c>
      <c r="E15" s="367"/>
      <c r="F15" s="420"/>
      <c r="G15" s="420"/>
      <c r="H15" s="345"/>
      <c r="I15" s="325"/>
      <c r="J15" s="325"/>
      <c r="K15" s="324"/>
      <c r="L15" s="348"/>
      <c r="M15" s="350"/>
      <c r="N15" s="325"/>
      <c r="O15" s="349"/>
      <c r="P15" s="457"/>
      <c r="Q15" s="324"/>
      <c r="R15" s="324"/>
      <c r="S15" s="485"/>
      <c r="T15" s="345"/>
      <c r="U15" s="337"/>
      <c r="V15" s="343"/>
      <c r="W15" s="325"/>
      <c r="X15" s="325"/>
      <c r="Y15" s="325"/>
      <c r="Z15" s="345"/>
      <c r="AA15" s="337"/>
      <c r="AB15" s="472"/>
      <c r="AC15" s="529"/>
      <c r="AD15" s="350"/>
      <c r="AE15" s="527"/>
      <c r="AF15" s="470"/>
      <c r="AG15" s="327"/>
      <c r="AH15" s="274"/>
      <c r="AI15" s="594"/>
      <c r="AJ15" s="113"/>
      <c r="AK15" s="264"/>
      <c r="AL15" s="285"/>
      <c r="AM15" s="321"/>
    </row>
    <row r="16" spans="1:39" s="322" customFormat="1" ht="14.25" outlineLevel="1">
      <c r="A16" s="223"/>
      <c r="B16" s="634"/>
      <c r="C16" s="319"/>
      <c r="D16" s="731"/>
      <c r="E16" s="367"/>
      <c r="F16" s="420"/>
      <c r="G16" s="420"/>
      <c r="H16" s="345"/>
      <c r="I16" s="325"/>
      <c r="J16" s="325"/>
      <c r="K16" s="324"/>
      <c r="L16" s="348"/>
      <c r="M16" s="350"/>
      <c r="N16" s="325"/>
      <c r="O16" s="349"/>
      <c r="P16" s="457"/>
      <c r="Q16" s="324"/>
      <c r="R16" s="324"/>
      <c r="S16" s="324"/>
      <c r="T16" s="345"/>
      <c r="U16" s="337"/>
      <c r="V16" s="343"/>
      <c r="W16" s="325"/>
      <c r="X16" s="325"/>
      <c r="Y16" s="325"/>
      <c r="Z16" s="345"/>
      <c r="AA16" s="337"/>
      <c r="AB16" s="472"/>
      <c r="AC16" s="529"/>
      <c r="AD16" s="350"/>
      <c r="AE16" s="527"/>
      <c r="AF16" s="470"/>
      <c r="AG16" s="327"/>
      <c r="AH16" s="274"/>
      <c r="AI16" s="594"/>
      <c r="AJ16" s="113"/>
      <c r="AK16" s="55"/>
      <c r="AL16" s="285"/>
      <c r="AM16" s="321"/>
    </row>
    <row r="17" spans="1:39" s="322" customFormat="1" ht="14.25" outlineLevel="1">
      <c r="A17" s="223"/>
      <c r="B17" s="634"/>
      <c r="C17" s="319"/>
      <c r="D17" s="378" t="s">
        <v>137</v>
      </c>
      <c r="E17" s="335"/>
      <c r="F17" s="419"/>
      <c r="G17" s="419"/>
      <c r="H17" s="345"/>
      <c r="I17" s="325"/>
      <c r="J17" s="325"/>
      <c r="K17" s="324"/>
      <c r="L17" s="348"/>
      <c r="M17" s="350"/>
      <c r="N17" s="325"/>
      <c r="O17" s="349"/>
      <c r="P17" s="457"/>
      <c r="Q17" s="324"/>
      <c r="R17" s="324"/>
      <c r="S17" s="324"/>
      <c r="T17" s="345"/>
      <c r="U17" s="337"/>
      <c r="V17" s="343"/>
      <c r="W17" s="325"/>
      <c r="X17" s="325"/>
      <c r="Y17" s="325"/>
      <c r="Z17" s="345"/>
      <c r="AA17" s="337"/>
      <c r="AB17" s="472"/>
      <c r="AC17" s="529"/>
      <c r="AD17" s="350"/>
      <c r="AE17" s="527"/>
      <c r="AF17" s="470"/>
      <c r="AG17" s="327"/>
      <c r="AH17" s="274"/>
      <c r="AI17" s="594"/>
      <c r="AJ17" s="113"/>
      <c r="AK17" s="55"/>
      <c r="AL17" s="285"/>
      <c r="AM17" s="321"/>
    </row>
    <row r="18" spans="1:39" s="322" customFormat="1" ht="14.25" outlineLevel="1">
      <c r="A18" s="223"/>
      <c r="B18" s="634"/>
      <c r="C18" s="319"/>
      <c r="D18" s="378" t="s">
        <v>138</v>
      </c>
      <c r="E18" s="335"/>
      <c r="F18" s="419"/>
      <c r="G18" s="419"/>
      <c r="H18" s="345"/>
      <c r="I18" s="325"/>
      <c r="J18" s="325"/>
      <c r="K18" s="324"/>
      <c r="L18" s="348"/>
      <c r="M18" s="350"/>
      <c r="N18" s="325"/>
      <c r="O18" s="349"/>
      <c r="P18" s="457"/>
      <c r="Q18" s="324"/>
      <c r="R18" s="324"/>
      <c r="S18" s="485"/>
      <c r="T18" s="345"/>
      <c r="U18" s="337"/>
      <c r="V18" s="343"/>
      <c r="W18" s="325"/>
      <c r="X18" s="325"/>
      <c r="Y18" s="325"/>
      <c r="Z18" s="345"/>
      <c r="AA18" s="337"/>
      <c r="AB18" s="472"/>
      <c r="AC18" s="529"/>
      <c r="AD18" s="350"/>
      <c r="AE18" s="527"/>
      <c r="AF18" s="470"/>
      <c r="AG18" s="327"/>
      <c r="AH18" s="274"/>
      <c r="AI18" s="594"/>
      <c r="AJ18" s="113"/>
      <c r="AK18" s="55"/>
      <c r="AL18" s="285"/>
      <c r="AM18" s="321"/>
    </row>
    <row r="19" spans="1:39" s="322" customFormat="1" ht="14.25" outlineLevel="1">
      <c r="A19" s="223"/>
      <c r="B19" s="634"/>
      <c r="C19" s="319"/>
      <c r="D19" s="379" t="s">
        <v>139</v>
      </c>
      <c r="E19" s="335"/>
      <c r="F19" s="419"/>
      <c r="G19" s="419"/>
      <c r="H19" s="345"/>
      <c r="I19" s="325"/>
      <c r="J19" s="325"/>
      <c r="K19" s="324"/>
      <c r="L19" s="348"/>
      <c r="M19" s="350"/>
      <c r="N19" s="325"/>
      <c r="O19" s="349"/>
      <c r="P19" s="457"/>
      <c r="Q19" s="324"/>
      <c r="R19" s="324"/>
      <c r="S19" s="485"/>
      <c r="T19" s="345"/>
      <c r="U19" s="337"/>
      <c r="V19" s="343"/>
      <c r="W19" s="325"/>
      <c r="X19" s="325"/>
      <c r="Y19" s="325"/>
      <c r="Z19" s="345"/>
      <c r="AA19" s="337"/>
      <c r="AB19" s="472"/>
      <c r="AC19" s="529"/>
      <c r="AD19" s="350"/>
      <c r="AE19" s="527"/>
      <c r="AF19" s="470"/>
      <c r="AG19" s="327"/>
      <c r="AH19" s="274"/>
      <c r="AI19" s="594"/>
      <c r="AJ19" s="113"/>
      <c r="AK19" s="55"/>
      <c r="AL19" s="285"/>
      <c r="AM19" s="321"/>
    </row>
    <row r="20" spans="1:39" s="322" customFormat="1" ht="14.25" outlineLevel="1">
      <c r="A20" s="223"/>
      <c r="B20" s="634"/>
      <c r="C20" s="319"/>
      <c r="D20" s="377" t="s">
        <v>216</v>
      </c>
      <c r="E20" s="335"/>
      <c r="F20" s="419"/>
      <c r="G20" s="432" t="s">
        <v>205</v>
      </c>
      <c r="H20" s="345"/>
      <c r="I20" s="325"/>
      <c r="J20" s="325"/>
      <c r="K20" s="324"/>
      <c r="L20" s="348"/>
      <c r="M20" s="350"/>
      <c r="N20" s="325"/>
      <c r="O20" s="349"/>
      <c r="P20" s="457"/>
      <c r="Q20" s="324"/>
      <c r="R20" s="324"/>
      <c r="S20" s="485"/>
      <c r="T20" s="345"/>
      <c r="U20" s="337"/>
      <c r="V20" s="343"/>
      <c r="W20" s="325"/>
      <c r="X20" s="325"/>
      <c r="Y20" s="325"/>
      <c r="Z20" s="345"/>
      <c r="AA20" s="337"/>
      <c r="AB20" s="472"/>
      <c r="AC20" s="529"/>
      <c r="AD20" s="350"/>
      <c r="AE20" s="527"/>
      <c r="AF20" s="470"/>
      <c r="AG20" s="327"/>
      <c r="AH20" s="274"/>
      <c r="AI20" s="594"/>
      <c r="AJ20" s="113"/>
      <c r="AK20" s="55"/>
      <c r="AL20" s="285"/>
      <c r="AM20" s="321"/>
    </row>
    <row r="21" spans="1:39" s="322" customFormat="1" ht="15" outlineLevel="1" thickBot="1">
      <c r="A21" s="223"/>
      <c r="B21" s="634"/>
      <c r="C21" s="319"/>
      <c r="D21" s="377" t="s">
        <v>216</v>
      </c>
      <c r="E21" s="334"/>
      <c r="F21" s="605"/>
      <c r="G21" s="433"/>
      <c r="H21" s="345"/>
      <c r="I21" s="323"/>
      <c r="K21" s="324"/>
      <c r="L21" s="457"/>
      <c r="M21" s="350"/>
      <c r="N21" s="325"/>
      <c r="O21" s="351"/>
      <c r="P21" s="486"/>
      <c r="Q21" s="471"/>
      <c r="R21" s="471"/>
      <c r="S21" s="486"/>
      <c r="U21" s="338"/>
      <c r="V21" s="320"/>
      <c r="W21" s="344"/>
      <c r="X21" s="325"/>
      <c r="Y21" s="325"/>
      <c r="Z21" s="326"/>
      <c r="AA21" s="338"/>
      <c r="AB21" s="472"/>
      <c r="AC21" s="529"/>
      <c r="AD21" s="530"/>
      <c r="AE21" s="527"/>
      <c r="AF21" s="470"/>
      <c r="AG21" s="327"/>
      <c r="AH21" s="274"/>
      <c r="AI21" s="594"/>
      <c r="AJ21" s="113"/>
      <c r="AK21" s="68"/>
      <c r="AL21" s="285"/>
      <c r="AM21" s="321"/>
    </row>
    <row r="22" spans="1:39" s="243" customFormat="1" ht="15.75" thickBot="1">
      <c r="A22" s="333" t="str">
        <f>FIXED($D$8,0,1)</f>
        <v>0</v>
      </c>
      <c r="B22" s="635" t="str">
        <f>FIXED($I$4,0,1)</f>
        <v>0</v>
      </c>
      <c r="C22" s="224" t="s">
        <v>168</v>
      </c>
      <c r="D22" s="380" t="s">
        <v>141</v>
      </c>
      <c r="E22" s="453"/>
      <c r="F22" s="612"/>
      <c r="G22" s="431"/>
      <c r="H22" s="282"/>
      <c r="I22" s="14"/>
      <c r="J22" s="12"/>
      <c r="K22" s="458">
        <f>SUM(K12:K21)</f>
        <v>0</v>
      </c>
      <c r="L22" s="459">
        <f>SUM(L12:L21)</f>
        <v>0</v>
      </c>
      <c r="M22" s="460">
        <f>SUM(M12:M21)</f>
        <v>0</v>
      </c>
      <c r="N22" s="118"/>
      <c r="O22" s="352"/>
      <c r="P22" s="487">
        <f>SUM(P12:P21)</f>
        <v>0</v>
      </c>
      <c r="Q22" s="488">
        <f>SUM(Q12:Q21)</f>
        <v>0</v>
      </c>
      <c r="R22" s="489">
        <f>SUM(R12:R21)</f>
        <v>0</v>
      </c>
      <c r="S22" s="488">
        <f>SUM(S12:S21)</f>
        <v>0</v>
      </c>
      <c r="T22" s="239"/>
      <c r="U22" s="406"/>
      <c r="V22" s="306"/>
      <c r="W22" s="12"/>
      <c r="X22" s="240"/>
      <c r="Y22" s="240"/>
      <c r="Z22" s="241"/>
      <c r="AA22" s="244"/>
      <c r="AB22" s="459">
        <f>SUM(AB12:AB21)</f>
        <v>0</v>
      </c>
      <c r="AC22" s="531"/>
      <c r="AD22" s="532">
        <f>SUM(AD12:AD21)</f>
        <v>0</v>
      </c>
      <c r="AE22" s="533"/>
      <c r="AF22" s="534" t="str">
        <f>IF(AE22=0,"0",IF(AD22/AE22&gt;400,400*AE22,AD22))</f>
        <v>0</v>
      </c>
      <c r="AG22" s="89">
        <f>IF((AF22-E22)&gt;0,(AF22-E22),0)</f>
        <v>0</v>
      </c>
      <c r="AH22" s="276"/>
      <c r="AI22" s="592">
        <f>IF($AK$2="PME",$AK$5,IF($AK$2="ETI",$AK$6,AK7))</f>
        <v>0.35</v>
      </c>
      <c r="AJ22" s="79">
        <f>IF(AK2="choisir","",AI22*AF22)</f>
        <v>0</v>
      </c>
      <c r="AK22" s="53" t="str">
        <f>IF(Q22&lt;&gt;0,IF((Q22+AB22)-AD22=0,"OK","!"),IF(P22&lt;&gt;0,IF((P22+AB22)-AD22=0,"OK","!"),IF((K22+AB22)-AD22=0,"OK","!")))</f>
        <v>OK</v>
      </c>
      <c r="AL22" s="286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42"/>
    </row>
    <row r="23" spans="1:39" s="232" customFormat="1" ht="15" outlineLevel="1">
      <c r="A23" s="223"/>
      <c r="B23" s="634"/>
      <c r="C23" s="24"/>
      <c r="D23" s="376" t="s">
        <v>142</v>
      </c>
      <c r="E23" s="365"/>
      <c r="F23" s="336"/>
      <c r="G23" s="421"/>
      <c r="H23" s="370"/>
      <c r="I23" s="323"/>
      <c r="J23" s="229"/>
      <c r="K23" s="253"/>
      <c r="L23" s="347"/>
      <c r="M23" s="353"/>
      <c r="N23" s="229"/>
      <c r="O23" s="354"/>
      <c r="P23" s="486"/>
      <c r="Q23" s="471"/>
      <c r="R23" s="486"/>
      <c r="S23" s="471"/>
      <c r="T23" s="228"/>
      <c r="U23" s="337"/>
      <c r="V23" s="254"/>
      <c r="W23" s="267"/>
      <c r="X23" s="229"/>
      <c r="Y23" s="229"/>
      <c r="Z23" s="230"/>
      <c r="AA23" s="337"/>
      <c r="AB23" s="472"/>
      <c r="AC23" s="525"/>
      <c r="AD23" s="486"/>
      <c r="AE23" s="527"/>
      <c r="AF23" s="464"/>
      <c r="AG23" s="88"/>
      <c r="AH23" s="274"/>
      <c r="AI23" s="593"/>
      <c r="AJ23" s="113"/>
      <c r="AK23" s="265"/>
      <c r="AL23" s="287"/>
      <c r="AM23" s="231"/>
    </row>
    <row r="24" spans="1:39" s="322" customFormat="1" ht="14.25" outlineLevel="1">
      <c r="A24" s="223"/>
      <c r="B24" s="634"/>
      <c r="C24" s="319"/>
      <c r="D24" s="381" t="s">
        <v>134</v>
      </c>
      <c r="E24" s="367"/>
      <c r="F24" s="337"/>
      <c r="G24" s="420"/>
      <c r="H24" s="345"/>
      <c r="I24" s="323"/>
      <c r="J24" s="325"/>
      <c r="K24" s="324"/>
      <c r="L24" s="348"/>
      <c r="M24" s="350"/>
      <c r="N24" s="325"/>
      <c r="O24" s="351"/>
      <c r="P24" s="486"/>
      <c r="Q24" s="471"/>
      <c r="R24" s="486"/>
      <c r="S24" s="471"/>
      <c r="T24" s="328"/>
      <c r="U24" s="337"/>
      <c r="V24" s="320"/>
      <c r="W24" s="55"/>
      <c r="X24" s="325"/>
      <c r="Y24" s="325"/>
      <c r="Z24" s="326"/>
      <c r="AA24" s="337"/>
      <c r="AB24" s="472"/>
      <c r="AC24" s="529"/>
      <c r="AD24" s="486"/>
      <c r="AE24" s="527"/>
      <c r="AF24" s="464"/>
      <c r="AG24" s="327"/>
      <c r="AH24" s="274"/>
      <c r="AI24" s="594"/>
      <c r="AJ24" s="113"/>
      <c r="AK24" s="68"/>
      <c r="AL24" s="287"/>
      <c r="AM24" s="321"/>
    </row>
    <row r="25" spans="1:39" s="322" customFormat="1" ht="14.25" outlineLevel="1">
      <c r="A25" s="223"/>
      <c r="B25" s="634"/>
      <c r="C25" s="319"/>
      <c r="D25" s="381" t="s">
        <v>143</v>
      </c>
      <c r="E25" s="367"/>
      <c r="F25" s="337"/>
      <c r="G25" s="420"/>
      <c r="H25" s="345"/>
      <c r="I25" s="323"/>
      <c r="J25" s="325"/>
      <c r="K25" s="324"/>
      <c r="L25" s="348"/>
      <c r="M25" s="350"/>
      <c r="N25" s="325"/>
      <c r="O25" s="351"/>
      <c r="P25" s="486"/>
      <c r="Q25" s="471"/>
      <c r="R25" s="486"/>
      <c r="S25" s="471"/>
      <c r="T25" s="328"/>
      <c r="U25" s="337"/>
      <c r="V25" s="320"/>
      <c r="W25" s="55"/>
      <c r="X25" s="325"/>
      <c r="Y25" s="325"/>
      <c r="Z25" s="326"/>
      <c r="AA25" s="337"/>
      <c r="AB25" s="472"/>
      <c r="AC25" s="529"/>
      <c r="AD25" s="486"/>
      <c r="AE25" s="527"/>
      <c r="AF25" s="464"/>
      <c r="AG25" s="327"/>
      <c r="AH25" s="274"/>
      <c r="AI25" s="594"/>
      <c r="AJ25" s="113"/>
      <c r="AK25" s="68"/>
      <c r="AL25" s="287"/>
      <c r="AM25" s="321"/>
    </row>
    <row r="26" spans="1:39" s="322" customFormat="1" ht="14.25" outlineLevel="1">
      <c r="A26" s="223"/>
      <c r="B26" s="634"/>
      <c r="C26" s="319"/>
      <c r="D26" s="381" t="s">
        <v>136</v>
      </c>
      <c r="E26" s="367"/>
      <c r="F26" s="337"/>
      <c r="G26" s="420"/>
      <c r="H26" s="345"/>
      <c r="I26" s="323"/>
      <c r="J26" s="325"/>
      <c r="K26" s="324"/>
      <c r="L26" s="348"/>
      <c r="M26" s="350"/>
      <c r="N26" s="325"/>
      <c r="O26" s="351"/>
      <c r="P26" s="486"/>
      <c r="Q26" s="471"/>
      <c r="R26" s="486"/>
      <c r="S26" s="471"/>
      <c r="T26" s="328"/>
      <c r="U26" s="337"/>
      <c r="V26" s="320"/>
      <c r="W26" s="55"/>
      <c r="X26" s="325"/>
      <c r="Y26" s="325"/>
      <c r="Z26" s="326"/>
      <c r="AA26" s="337"/>
      <c r="AB26" s="472"/>
      <c r="AC26" s="529"/>
      <c r="AD26" s="486"/>
      <c r="AE26" s="527"/>
      <c r="AF26" s="464"/>
      <c r="AG26" s="327"/>
      <c r="AH26" s="274"/>
      <c r="AI26" s="594"/>
      <c r="AJ26" s="113"/>
      <c r="AK26" s="68"/>
      <c r="AL26" s="287"/>
      <c r="AM26" s="321"/>
    </row>
    <row r="27" spans="1:39" s="322" customFormat="1" ht="14.25" outlineLevel="1">
      <c r="A27" s="223"/>
      <c r="B27" s="634"/>
      <c r="C27" s="319"/>
      <c r="D27" s="378" t="s">
        <v>137</v>
      </c>
      <c r="E27" s="367"/>
      <c r="F27" s="337"/>
      <c r="G27" s="420"/>
      <c r="H27" s="345"/>
      <c r="I27" s="323"/>
      <c r="J27" s="325"/>
      <c r="K27" s="324"/>
      <c r="L27" s="348"/>
      <c r="M27" s="350"/>
      <c r="N27" s="325"/>
      <c r="O27" s="351"/>
      <c r="P27" s="486"/>
      <c r="Q27" s="471"/>
      <c r="R27" s="486"/>
      <c r="S27" s="471"/>
      <c r="T27" s="328"/>
      <c r="U27" s="337"/>
      <c r="V27" s="320"/>
      <c r="W27" s="55"/>
      <c r="X27" s="325"/>
      <c r="Y27" s="325"/>
      <c r="Z27" s="326"/>
      <c r="AA27" s="337"/>
      <c r="AB27" s="472"/>
      <c r="AC27" s="529"/>
      <c r="AD27" s="486"/>
      <c r="AE27" s="527"/>
      <c r="AF27" s="464"/>
      <c r="AG27" s="327"/>
      <c r="AH27" s="274"/>
      <c r="AI27" s="594"/>
      <c r="AJ27" s="113"/>
      <c r="AK27" s="68"/>
      <c r="AL27" s="287"/>
      <c r="AM27" s="321"/>
    </row>
    <row r="28" spans="1:39" s="322" customFormat="1" ht="14.25" outlineLevel="1">
      <c r="A28" s="223"/>
      <c r="B28" s="634"/>
      <c r="C28" s="319"/>
      <c r="D28" s="378" t="s">
        <v>138</v>
      </c>
      <c r="E28" s="367"/>
      <c r="F28" s="337"/>
      <c r="G28" s="420"/>
      <c r="H28" s="345"/>
      <c r="I28" s="323"/>
      <c r="J28" s="325"/>
      <c r="K28" s="324"/>
      <c r="L28" s="348"/>
      <c r="M28" s="350"/>
      <c r="N28" s="325"/>
      <c r="O28" s="351"/>
      <c r="P28" s="486"/>
      <c r="Q28" s="471"/>
      <c r="R28" s="486"/>
      <c r="S28" s="471"/>
      <c r="T28" s="328"/>
      <c r="U28" s="337"/>
      <c r="V28" s="320"/>
      <c r="W28" s="55"/>
      <c r="X28" s="325"/>
      <c r="Y28" s="325"/>
      <c r="Z28" s="326"/>
      <c r="AA28" s="337"/>
      <c r="AB28" s="472"/>
      <c r="AC28" s="529"/>
      <c r="AD28" s="486"/>
      <c r="AE28" s="527"/>
      <c r="AF28" s="464"/>
      <c r="AG28" s="327"/>
      <c r="AH28" s="274"/>
      <c r="AI28" s="594"/>
      <c r="AJ28" s="113"/>
      <c r="AK28" s="68"/>
      <c r="AL28" s="287"/>
      <c r="AM28" s="321"/>
    </row>
    <row r="29" spans="1:39" s="322" customFormat="1" ht="14.25" outlineLevel="1">
      <c r="A29" s="223"/>
      <c r="B29" s="634"/>
      <c r="C29" s="319"/>
      <c r="D29" s="379" t="s">
        <v>139</v>
      </c>
      <c r="E29" s="367"/>
      <c r="F29" s="337"/>
      <c r="G29" s="420"/>
      <c r="H29" s="345"/>
      <c r="I29" s="323"/>
      <c r="J29" s="325"/>
      <c r="K29" s="324"/>
      <c r="L29" s="348"/>
      <c r="M29" s="350"/>
      <c r="N29" s="325"/>
      <c r="O29" s="351"/>
      <c r="P29" s="486"/>
      <c r="Q29" s="471"/>
      <c r="R29" s="486"/>
      <c r="S29" s="471"/>
      <c r="T29" s="328"/>
      <c r="U29" s="337"/>
      <c r="V29" s="320"/>
      <c r="W29" s="55"/>
      <c r="X29" s="325"/>
      <c r="Y29" s="325"/>
      <c r="Z29" s="326"/>
      <c r="AA29" s="337"/>
      <c r="AB29" s="472"/>
      <c r="AC29" s="529"/>
      <c r="AD29" s="486"/>
      <c r="AE29" s="527"/>
      <c r="AF29" s="464"/>
      <c r="AG29" s="327"/>
      <c r="AH29" s="274"/>
      <c r="AI29" s="594"/>
      <c r="AJ29" s="113"/>
      <c r="AK29" s="68"/>
      <c r="AL29" s="329"/>
      <c r="AM29" s="321"/>
    </row>
    <row r="30" spans="1:39" s="322" customFormat="1" ht="14.25" outlineLevel="1">
      <c r="A30" s="223"/>
      <c r="B30" s="634"/>
      <c r="C30" s="319"/>
      <c r="D30" s="377" t="s">
        <v>216</v>
      </c>
      <c r="E30" s="367"/>
      <c r="F30" s="337"/>
      <c r="G30" s="432" t="s">
        <v>205</v>
      </c>
      <c r="H30" s="345"/>
      <c r="I30" s="323"/>
      <c r="J30" s="325"/>
      <c r="K30" s="324"/>
      <c r="L30" s="348"/>
      <c r="M30" s="350"/>
      <c r="N30" s="325"/>
      <c r="O30" s="351"/>
      <c r="P30" s="486"/>
      <c r="Q30" s="471"/>
      <c r="R30" s="486"/>
      <c r="S30" s="471"/>
      <c r="T30" s="328"/>
      <c r="U30" s="337"/>
      <c r="V30" s="320"/>
      <c r="W30" s="55"/>
      <c r="X30" s="325"/>
      <c r="Y30" s="325"/>
      <c r="Z30" s="326"/>
      <c r="AA30" s="337"/>
      <c r="AB30" s="472"/>
      <c r="AC30" s="529"/>
      <c r="AD30" s="486"/>
      <c r="AE30" s="527"/>
      <c r="AF30" s="464"/>
      <c r="AG30" s="327"/>
      <c r="AH30" s="274"/>
      <c r="AI30" s="594"/>
      <c r="AJ30" s="113"/>
      <c r="AK30" s="68"/>
      <c r="AL30" s="287"/>
      <c r="AM30" s="321"/>
    </row>
    <row r="31" spans="1:39" s="322" customFormat="1" ht="15" outlineLevel="1" thickBot="1">
      <c r="A31" s="223"/>
      <c r="B31" s="634"/>
      <c r="C31" s="319"/>
      <c r="D31" s="377" t="s">
        <v>216</v>
      </c>
      <c r="E31" s="334"/>
      <c r="F31" s="613"/>
      <c r="G31" s="433"/>
      <c r="H31" s="345"/>
      <c r="I31" s="323"/>
      <c r="J31" s="325"/>
      <c r="K31" s="324"/>
      <c r="L31" s="348"/>
      <c r="M31" s="350"/>
      <c r="N31" s="325"/>
      <c r="O31" s="351"/>
      <c r="P31" s="486"/>
      <c r="Q31" s="471"/>
      <c r="R31" s="486"/>
      <c r="S31" s="471"/>
      <c r="T31" s="328"/>
      <c r="U31" s="337"/>
      <c r="V31" s="320"/>
      <c r="W31" s="55"/>
      <c r="X31" s="325"/>
      <c r="Y31" s="325"/>
      <c r="Z31" s="326"/>
      <c r="AA31" s="337"/>
      <c r="AB31" s="472"/>
      <c r="AC31" s="529"/>
      <c r="AD31" s="486"/>
      <c r="AE31" s="527"/>
      <c r="AF31" s="464"/>
      <c r="AG31" s="327"/>
      <c r="AH31" s="274"/>
      <c r="AI31" s="594"/>
      <c r="AJ31" s="113"/>
      <c r="AK31" s="68"/>
      <c r="AL31" s="287"/>
      <c r="AM31" s="321"/>
    </row>
    <row r="32" spans="1:39" s="243" customFormat="1" ht="15.75" thickBot="1">
      <c r="A32" s="333" t="str">
        <f>FIXED($D$8,0,1)</f>
        <v>0</v>
      </c>
      <c r="B32" s="635" t="str">
        <f>FIXED($I$4,0,1)</f>
        <v>0</v>
      </c>
      <c r="C32" s="224" t="s">
        <v>169</v>
      </c>
      <c r="D32" s="380" t="s">
        <v>144</v>
      </c>
      <c r="E32" s="453"/>
      <c r="F32" s="612"/>
      <c r="G32" s="431"/>
      <c r="H32" s="282"/>
      <c r="I32" s="14"/>
      <c r="J32" s="12"/>
      <c r="K32" s="458">
        <f>SUM(K23:K31)</f>
        <v>0</v>
      </c>
      <c r="L32" s="459">
        <f>SUM(L23:L31)</f>
        <v>0</v>
      </c>
      <c r="M32" s="460">
        <f>SUM(M23:M31)</f>
        <v>0</v>
      </c>
      <c r="N32" s="118"/>
      <c r="O32" s="352"/>
      <c r="P32" s="487">
        <f>SUM(P23:P31)</f>
        <v>0</v>
      </c>
      <c r="Q32" s="488">
        <f>SUM(Q23:Q31)</f>
        <v>0</v>
      </c>
      <c r="R32" s="487">
        <f>SUM(R23:R31)</f>
        <v>0</v>
      </c>
      <c r="S32" s="488">
        <f>SUM(S23:S31)</f>
        <v>0</v>
      </c>
      <c r="T32" s="239"/>
      <c r="U32" s="406"/>
      <c r="V32" s="306"/>
      <c r="W32" s="12"/>
      <c r="X32" s="240"/>
      <c r="Y32" s="240"/>
      <c r="Z32" s="241"/>
      <c r="AA32" s="244"/>
      <c r="AB32" s="459">
        <f>SUM(AB23:AB31)</f>
        <v>0</v>
      </c>
      <c r="AC32" s="531"/>
      <c r="AD32" s="532">
        <f>SUM(AD23:AD31)</f>
        <v>0</v>
      </c>
      <c r="AE32" s="533"/>
      <c r="AF32" s="534" t="str">
        <f>IF(AE32=0,"0",IF(AD32/AE32&gt;400,400*AE32,AD32))</f>
        <v>0</v>
      </c>
      <c r="AG32" s="89">
        <f>IF((AF32-E32)&gt;0,(AF32-E32),0)</f>
        <v>0</v>
      </c>
      <c r="AH32" s="276"/>
      <c r="AI32" s="592">
        <f>IF($AK$2="PME",$AK$5,IF($AK$2="ETI",$AK$6,AK7))</f>
        <v>0.35</v>
      </c>
      <c r="AJ32" s="79">
        <f>IF(AK2="choisir","",AI32*AF32)</f>
        <v>0</v>
      </c>
      <c r="AK32" s="53" t="str">
        <f>IF(Q32&lt;&gt;0,IF((Q32+AB32)-AD32=0,"OK","!"),IF(P32&lt;&gt;0,IF((P32+AB32)-AD32=0,"OK","!"),IF((K32+AB32)-AD32=0,"OK","!")))</f>
        <v>OK</v>
      </c>
      <c r="AL32" s="286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42"/>
    </row>
    <row r="33" spans="1:39" s="232" customFormat="1" ht="15" outlineLevel="1">
      <c r="A33" s="223"/>
      <c r="B33" s="634"/>
      <c r="C33" s="24"/>
      <c r="D33" s="382" t="s">
        <v>145</v>
      </c>
      <c r="E33" s="365"/>
      <c r="F33" s="421"/>
      <c r="G33" s="421"/>
      <c r="H33" s="370"/>
      <c r="I33" s="323"/>
      <c r="J33" s="229"/>
      <c r="K33" s="253"/>
      <c r="L33" s="347"/>
      <c r="M33" s="353"/>
      <c r="N33" s="229"/>
      <c r="O33" s="354"/>
      <c r="P33" s="490"/>
      <c r="Q33" s="491"/>
      <c r="R33" s="490"/>
      <c r="S33" s="491"/>
      <c r="T33" s="228"/>
      <c r="U33" s="337"/>
      <c r="V33" s="254"/>
      <c r="W33" s="267"/>
      <c r="X33" s="229"/>
      <c r="Y33" s="229"/>
      <c r="Z33" s="230"/>
      <c r="AA33" s="337"/>
      <c r="AB33" s="535"/>
      <c r="AC33" s="525"/>
      <c r="AD33" s="486"/>
      <c r="AE33" s="527"/>
      <c r="AF33" s="464"/>
      <c r="AG33" s="88"/>
      <c r="AH33" s="274"/>
      <c r="AI33" s="593"/>
      <c r="AJ33" s="113"/>
      <c r="AK33" s="265"/>
      <c r="AL33" s="287"/>
      <c r="AM33" s="231"/>
    </row>
    <row r="34" spans="1:39" s="322" customFormat="1" ht="14.25" outlineLevel="1">
      <c r="A34" s="223"/>
      <c r="B34" s="634"/>
      <c r="C34" s="319"/>
      <c r="D34" s="381" t="s">
        <v>146</v>
      </c>
      <c r="E34" s="367"/>
      <c r="F34" s="420"/>
      <c r="G34" s="420"/>
      <c r="H34" s="345"/>
      <c r="I34" s="323"/>
      <c r="J34" s="325"/>
      <c r="K34" s="324"/>
      <c r="L34" s="348"/>
      <c r="M34" s="350"/>
      <c r="N34" s="325"/>
      <c r="O34" s="351"/>
      <c r="P34" s="492"/>
      <c r="Q34" s="493"/>
      <c r="R34" s="492"/>
      <c r="S34" s="493"/>
      <c r="T34" s="328"/>
      <c r="U34" s="337"/>
      <c r="V34" s="320"/>
      <c r="W34" s="55"/>
      <c r="X34" s="325"/>
      <c r="Y34" s="325"/>
      <c r="Z34" s="326"/>
      <c r="AA34" s="337"/>
      <c r="AB34" s="536"/>
      <c r="AC34" s="529"/>
      <c r="AD34" s="486"/>
      <c r="AE34" s="527"/>
      <c r="AF34" s="464"/>
      <c r="AG34" s="327"/>
      <c r="AH34" s="274"/>
      <c r="AI34" s="594"/>
      <c r="AJ34" s="113"/>
      <c r="AK34" s="68"/>
      <c r="AL34" s="287"/>
      <c r="AM34" s="321"/>
    </row>
    <row r="35" spans="1:39" s="322" customFormat="1" ht="14.25" outlineLevel="1">
      <c r="A35" s="223"/>
      <c r="B35" s="634"/>
      <c r="C35" s="319"/>
      <c r="D35" s="381" t="s">
        <v>147</v>
      </c>
      <c r="E35" s="367"/>
      <c r="F35" s="420"/>
      <c r="G35" s="420"/>
      <c r="H35" s="345"/>
      <c r="I35" s="323"/>
      <c r="J35" s="325"/>
      <c r="K35" s="324"/>
      <c r="L35" s="348"/>
      <c r="M35" s="350"/>
      <c r="N35" s="325"/>
      <c r="O35" s="351"/>
      <c r="P35" s="492"/>
      <c r="Q35" s="493"/>
      <c r="R35" s="492"/>
      <c r="S35" s="493"/>
      <c r="T35" s="328"/>
      <c r="U35" s="337"/>
      <c r="V35" s="320"/>
      <c r="W35" s="55"/>
      <c r="X35" s="325"/>
      <c r="Y35" s="325"/>
      <c r="Z35" s="326"/>
      <c r="AA35" s="337"/>
      <c r="AB35" s="536"/>
      <c r="AC35" s="529"/>
      <c r="AD35" s="486"/>
      <c r="AE35" s="527"/>
      <c r="AF35" s="464"/>
      <c r="AG35" s="327"/>
      <c r="AH35" s="274"/>
      <c r="AI35" s="594"/>
      <c r="AJ35" s="113"/>
      <c r="AK35" s="68"/>
      <c r="AL35" s="287"/>
      <c r="AM35" s="321"/>
    </row>
    <row r="36" spans="1:39" s="322" customFormat="1" ht="14.25" outlineLevel="1">
      <c r="A36" s="223"/>
      <c r="B36" s="634"/>
      <c r="C36" s="319"/>
      <c r="E36" s="367"/>
      <c r="F36" s="420"/>
      <c r="G36" s="420"/>
      <c r="H36" s="345"/>
      <c r="I36" s="323"/>
      <c r="J36" s="325"/>
      <c r="K36" s="324"/>
      <c r="L36" s="348"/>
      <c r="M36" s="350"/>
      <c r="N36" s="325"/>
      <c r="O36" s="351"/>
      <c r="P36" s="492"/>
      <c r="Q36" s="493"/>
      <c r="R36" s="492"/>
      <c r="S36" s="493"/>
      <c r="T36" s="328"/>
      <c r="U36" s="337"/>
      <c r="V36" s="320"/>
      <c r="W36" s="55"/>
      <c r="X36" s="325"/>
      <c r="Y36" s="325"/>
      <c r="Z36" s="326"/>
      <c r="AA36" s="337"/>
      <c r="AB36" s="536"/>
      <c r="AC36" s="529"/>
      <c r="AD36" s="486"/>
      <c r="AE36" s="527"/>
      <c r="AF36" s="464"/>
      <c r="AG36" s="327"/>
      <c r="AH36" s="274"/>
      <c r="AI36" s="594"/>
      <c r="AJ36" s="113"/>
      <c r="AK36" s="68"/>
      <c r="AL36" s="287"/>
      <c r="AM36" s="321"/>
    </row>
    <row r="37" spans="1:39" s="322" customFormat="1" ht="14.25" outlineLevel="1">
      <c r="A37" s="223"/>
      <c r="B37" s="634"/>
      <c r="C37" s="319"/>
      <c r="D37" s="377" t="s">
        <v>216</v>
      </c>
      <c r="E37" s="367"/>
      <c r="F37" s="420"/>
      <c r="G37" s="420"/>
      <c r="H37" s="345"/>
      <c r="I37" s="323"/>
      <c r="J37" s="325"/>
      <c r="K37" s="324"/>
      <c r="L37" s="348"/>
      <c r="M37" s="350"/>
      <c r="N37" s="325"/>
      <c r="O37" s="351"/>
      <c r="P37" s="492"/>
      <c r="Q37" s="493"/>
      <c r="R37" s="492"/>
      <c r="S37" s="493"/>
      <c r="T37" s="328"/>
      <c r="U37" s="337"/>
      <c r="V37" s="320"/>
      <c r="W37" s="55"/>
      <c r="X37" s="325"/>
      <c r="Y37" s="325"/>
      <c r="Z37" s="326"/>
      <c r="AA37" s="337"/>
      <c r="AB37" s="536"/>
      <c r="AC37" s="529"/>
      <c r="AD37" s="486"/>
      <c r="AE37" s="527"/>
      <c r="AF37" s="464"/>
      <c r="AG37" s="327"/>
      <c r="AH37" s="274"/>
      <c r="AI37" s="594"/>
      <c r="AJ37" s="113"/>
      <c r="AK37" s="68"/>
      <c r="AL37" s="287"/>
      <c r="AM37" s="321"/>
    </row>
    <row r="38" spans="1:39" s="238" customFormat="1" ht="25.5" outlineLevel="1">
      <c r="A38" s="333" t="str">
        <f>FIXED($D$8,0,1)</f>
        <v>0</v>
      </c>
      <c r="B38" s="635" t="str">
        <f>FIXED($I$4,0,1)</f>
        <v>0</v>
      </c>
      <c r="C38" s="225" t="s">
        <v>170</v>
      </c>
      <c r="D38" s="383" t="s">
        <v>148</v>
      </c>
      <c r="E38" s="390"/>
      <c r="F38" s="422"/>
      <c r="G38" s="422"/>
      <c r="H38" s="366"/>
      <c r="I38" s="452"/>
      <c r="J38" s="235"/>
      <c r="K38" s="461">
        <f>SUM(K33:K37)</f>
        <v>0</v>
      </c>
      <c r="L38" s="462">
        <f>SUM(L33:L37)</f>
        <v>0</v>
      </c>
      <c r="M38" s="463">
        <f>SUM(M33:M37)</f>
        <v>0</v>
      </c>
      <c r="N38" s="235"/>
      <c r="O38" s="355"/>
      <c r="P38" s="494">
        <f>SUM(P33:P37)</f>
        <v>0</v>
      </c>
      <c r="Q38" s="461">
        <f>SUM(Q33:Q37)</f>
        <v>0</v>
      </c>
      <c r="R38" s="494">
        <f>SUM(R33:R37)</f>
        <v>0</v>
      </c>
      <c r="S38" s="461">
        <f>SUM(S33:S37)</f>
        <v>0</v>
      </c>
      <c r="T38" s="234"/>
      <c r="U38" s="245"/>
      <c r="V38" s="255"/>
      <c r="W38" s="233"/>
      <c r="X38" s="235"/>
      <c r="Y38" s="235"/>
      <c r="Z38" s="236"/>
      <c r="AA38" s="245"/>
      <c r="AB38" s="462">
        <f>SUM(AB33:AB37)</f>
        <v>0</v>
      </c>
      <c r="AC38" s="537"/>
      <c r="AD38" s="494">
        <f>SUM(AD33:AD37)</f>
        <v>0</v>
      </c>
      <c r="AE38" s="538"/>
      <c r="AF38" s="539" t="str">
        <f>IF(AD42-AD41=0,"0",IF(MID($I$5,6,2)&gt;="15",AD38,AD38*(AF42-AF41)/(AD42-AD41)))</f>
        <v>0</v>
      </c>
      <c r="AG38" s="249"/>
      <c r="AH38" s="277"/>
      <c r="AI38" s="597">
        <f>IF($AK$2="PME",$AK$5,IF($AK$2="ETI",$AK$6,AK7))</f>
        <v>0.35</v>
      </c>
      <c r="AJ38" s="260"/>
      <c r="AK38" s="266"/>
      <c r="AL38" s="288"/>
      <c r="AM38" s="237"/>
    </row>
    <row r="39" spans="1:39" s="322" customFormat="1" ht="14.25" outlineLevel="1">
      <c r="A39" s="223"/>
      <c r="B39" s="634"/>
      <c r="C39" s="330"/>
      <c r="D39" s="381" t="s">
        <v>149</v>
      </c>
      <c r="E39" s="367"/>
      <c r="F39" s="420"/>
      <c r="G39" s="420"/>
      <c r="H39" s="345"/>
      <c r="I39" s="323"/>
      <c r="J39" s="325"/>
      <c r="K39" s="464"/>
      <c r="L39" s="465"/>
      <c r="M39" s="466"/>
      <c r="N39" s="325"/>
      <c r="O39" s="351"/>
      <c r="P39" s="492"/>
      <c r="Q39" s="493"/>
      <c r="R39" s="492"/>
      <c r="S39" s="493"/>
      <c r="T39" s="328"/>
      <c r="U39" s="337"/>
      <c r="V39" s="320"/>
      <c r="W39" s="55"/>
      <c r="X39" s="325"/>
      <c r="Y39" s="325"/>
      <c r="Z39" s="326"/>
      <c r="AA39" s="337"/>
      <c r="AB39" s="536"/>
      <c r="AC39" s="529"/>
      <c r="AD39" s="540"/>
      <c r="AE39" s="527"/>
      <c r="AF39" s="464"/>
      <c r="AG39" s="331"/>
      <c r="AH39" s="273"/>
      <c r="AI39" s="594"/>
      <c r="AJ39" s="84"/>
      <c r="AK39" s="55"/>
      <c r="AL39" s="291"/>
      <c r="AM39" s="321"/>
    </row>
    <row r="40" spans="1:39" s="322" customFormat="1" ht="14.25" outlineLevel="1">
      <c r="A40" s="223"/>
      <c r="B40" s="634"/>
      <c r="C40" s="330"/>
      <c r="D40" s="377" t="s">
        <v>216</v>
      </c>
      <c r="E40" s="367"/>
      <c r="F40" s="420"/>
      <c r="G40" s="432" t="s">
        <v>205</v>
      </c>
      <c r="H40" s="345"/>
      <c r="I40" s="323"/>
      <c r="J40" s="325"/>
      <c r="K40" s="464"/>
      <c r="L40" s="465"/>
      <c r="M40" s="466"/>
      <c r="N40" s="325"/>
      <c r="O40" s="351"/>
      <c r="P40" s="492"/>
      <c r="Q40" s="493"/>
      <c r="R40" s="492"/>
      <c r="S40" s="493"/>
      <c r="T40" s="328"/>
      <c r="U40" s="337"/>
      <c r="V40" s="320"/>
      <c r="W40" s="55"/>
      <c r="X40" s="325"/>
      <c r="Y40" s="325"/>
      <c r="Z40" s="326"/>
      <c r="AA40" s="337"/>
      <c r="AB40" s="536"/>
      <c r="AC40" s="529"/>
      <c r="AD40" s="492"/>
      <c r="AE40" s="527"/>
      <c r="AF40" s="464"/>
      <c r="AG40" s="331"/>
      <c r="AH40" s="273"/>
      <c r="AI40" s="594"/>
      <c r="AJ40" s="84"/>
      <c r="AK40" s="55"/>
      <c r="AL40" s="291"/>
      <c r="AM40" s="321"/>
    </row>
    <row r="41" spans="1:39" s="238" customFormat="1" ht="26.25" outlineLevel="1" thickBot="1">
      <c r="A41" s="333" t="str">
        <f>FIXED($D$8,0,1)</f>
        <v>0</v>
      </c>
      <c r="B41" s="635" t="str">
        <f>FIXED($I$4,0,1)</f>
        <v>0</v>
      </c>
      <c r="C41" s="225" t="s">
        <v>171</v>
      </c>
      <c r="D41" s="383" t="s">
        <v>150</v>
      </c>
      <c r="E41" s="391"/>
      <c r="F41" s="606"/>
      <c r="G41" s="433"/>
      <c r="H41" s="366"/>
      <c r="I41" s="452"/>
      <c r="J41" s="235"/>
      <c r="K41" s="461">
        <f>SUM(K39:K40)</f>
        <v>0</v>
      </c>
      <c r="L41" s="462">
        <f>SUM(L39:L40)</f>
        <v>0</v>
      </c>
      <c r="M41" s="463">
        <f>SUM(M39:M40)</f>
        <v>0</v>
      </c>
      <c r="N41" s="235"/>
      <c r="O41" s="355"/>
      <c r="P41" s="494">
        <f>SUM(P39:P40)</f>
        <v>0</v>
      </c>
      <c r="Q41" s="461">
        <f>SUM(Q39:Q40)</f>
        <v>0</v>
      </c>
      <c r="R41" s="461">
        <f>SUM(R39:R40)</f>
        <v>0</v>
      </c>
      <c r="S41" s="461">
        <f>SUM(S39:S40)</f>
        <v>0</v>
      </c>
      <c r="T41" s="234"/>
      <c r="U41" s="246"/>
      <c r="V41" s="255"/>
      <c r="W41" s="233"/>
      <c r="X41" s="235"/>
      <c r="Y41" s="235"/>
      <c r="Z41" s="236"/>
      <c r="AA41" s="246" t="s">
        <v>184</v>
      </c>
      <c r="AB41" s="462">
        <f>SUM(AB39:AB40)</f>
        <v>0</v>
      </c>
      <c r="AC41" s="537"/>
      <c r="AD41" s="494">
        <f>SUM(AD39:AD40)</f>
        <v>0</v>
      </c>
      <c r="AE41" s="541" t="s">
        <v>184</v>
      </c>
      <c r="AF41" s="497">
        <f>IF(MID($I$5,6,2)&gt;="15",AD41,IF(AD41&gt;AF42,AF42,AD41))</f>
        <v>0</v>
      </c>
      <c r="AG41" s="249"/>
      <c r="AH41" s="277"/>
      <c r="AI41" s="597">
        <f>IF($AK$2="PME",40%,IF(AK2="ETI",20%,10%))</f>
        <v>0.4</v>
      </c>
      <c r="AJ41" s="260"/>
      <c r="AK41" s="266"/>
      <c r="AL41" s="288"/>
      <c r="AM41" s="237"/>
    </row>
    <row r="42" spans="1:39" s="243" customFormat="1" ht="26.25" thickBot="1">
      <c r="A42" s="333" t="str">
        <f>FIXED($D$8,0,1)</f>
        <v>0</v>
      </c>
      <c r="B42" s="635" t="str">
        <f>FIXED($I$4,0,1)</f>
        <v>0</v>
      </c>
      <c r="C42" s="20" t="s">
        <v>172</v>
      </c>
      <c r="D42" s="384" t="s">
        <v>151</v>
      </c>
      <c r="E42" s="453"/>
      <c r="F42" s="612"/>
      <c r="G42" s="431"/>
      <c r="H42" s="282"/>
      <c r="I42" s="14"/>
      <c r="J42" s="12"/>
      <c r="K42" s="458">
        <f>SUM(K41,K38)</f>
        <v>0</v>
      </c>
      <c r="L42" s="459">
        <f>SUM(L41,L38)</f>
        <v>0</v>
      </c>
      <c r="M42" s="460">
        <f>SUM(M41,M38)</f>
        <v>0</v>
      </c>
      <c r="N42" s="118"/>
      <c r="O42" s="352"/>
      <c r="P42" s="495">
        <f>SUM(P41,P38)</f>
        <v>0</v>
      </c>
      <c r="Q42" s="496">
        <f>SUM(Q41,Q38)</f>
        <v>0</v>
      </c>
      <c r="R42" s="496">
        <f>SUM(R41,R38)</f>
        <v>0</v>
      </c>
      <c r="S42" s="496">
        <f>SUM(S41,S38)</f>
        <v>0</v>
      </c>
      <c r="T42" s="239"/>
      <c r="U42" s="406"/>
      <c r="V42" s="306"/>
      <c r="W42" s="12"/>
      <c r="X42" s="240"/>
      <c r="Y42" s="240"/>
      <c r="Z42" s="241"/>
      <c r="AA42" s="244"/>
      <c r="AB42" s="542">
        <f>SUM(AB41,AB38)</f>
        <v>0</v>
      </c>
      <c r="AC42" s="531"/>
      <c r="AD42" s="543">
        <f>SUM(AD41,AD38)</f>
        <v>0</v>
      </c>
      <c r="AE42" s="533"/>
      <c r="AF42" s="534">
        <f>IF(AE42=0,0,IF(MID($I$5,6,2)&gt;="15",AD42,IF(AD42/AE42&gt;400,400*AE42,AD42)))</f>
        <v>0</v>
      </c>
      <c r="AG42" s="89">
        <f>IF((AF42-E42)&gt;0,(AF42-E42),0)</f>
        <v>0</v>
      </c>
      <c r="AH42" s="603" t="s">
        <v>221</v>
      </c>
      <c r="AI42" s="592"/>
      <c r="AJ42" s="81">
        <f>IF(AK2="choisir","",AF38*AI38+AF41*AI41)</f>
        <v>0</v>
      </c>
      <c r="AK42" s="53" t="str">
        <f>IF(Q42&lt;&gt;0,IF((Q42+AB42)-AD42=0,"OK","!"),IF(P42&lt;&gt;0,IF((P42+AB42)-AD42=0,"OK","!"),IF((K42+AB42)-AD42=0,"OK","!")))</f>
        <v>OK</v>
      </c>
      <c r="AL42" s="286" t="str">
        <f>IF(AF42=0,"S/O",IF(MID($I$5,6,2)&gt;=15,"pas de plafond en 2015, surface indicative",IF(AD42=AF42,"Plafond non atteint :instruire toutes les factures",IF(SUM(AD39:AD40,AD33:AD37)&gt;=AF42,"Les factures contrôlés permettent de plafonner le batiment","Les factures contrôlés ne permettent pas d'atteindre le plafond du batiment"))))</f>
        <v>S/O</v>
      </c>
      <c r="AM42" s="242"/>
    </row>
    <row r="43" spans="1:39" s="232" customFormat="1" ht="15" outlineLevel="1">
      <c r="A43" s="223"/>
      <c r="B43" s="634"/>
      <c r="C43" s="24"/>
      <c r="D43" s="382" t="s">
        <v>152</v>
      </c>
      <c r="E43" s="365"/>
      <c r="F43" s="336"/>
      <c r="G43" s="421"/>
      <c r="H43" s="370"/>
      <c r="I43" s="323"/>
      <c r="J43" s="229"/>
      <c r="K43" s="253"/>
      <c r="L43" s="347"/>
      <c r="M43" s="353"/>
      <c r="N43" s="229"/>
      <c r="O43" s="354"/>
      <c r="P43" s="486"/>
      <c r="Q43" s="471"/>
      <c r="R43" s="486"/>
      <c r="S43" s="471"/>
      <c r="T43" s="228"/>
      <c r="U43" s="337"/>
      <c r="V43" s="254"/>
      <c r="W43" s="267"/>
      <c r="X43" s="229"/>
      <c r="Y43" s="229"/>
      <c r="Z43" s="230"/>
      <c r="AA43" s="337"/>
      <c r="AB43" s="472"/>
      <c r="AC43" s="525"/>
      <c r="AD43" s="486"/>
      <c r="AE43" s="527"/>
      <c r="AF43" s="464"/>
      <c r="AG43" s="88"/>
      <c r="AH43" s="274"/>
      <c r="AI43" s="593"/>
      <c r="AJ43" s="113"/>
      <c r="AK43" s="68"/>
      <c r="AL43" s="287"/>
      <c r="AM43" s="231"/>
    </row>
    <row r="44" spans="1:39" s="322" customFormat="1" ht="14.25" outlineLevel="1">
      <c r="A44" s="223"/>
      <c r="B44" s="634"/>
      <c r="C44" s="319"/>
      <c r="D44" s="381" t="s">
        <v>146</v>
      </c>
      <c r="E44" s="367"/>
      <c r="F44" s="337"/>
      <c r="G44" s="420"/>
      <c r="H44" s="345"/>
      <c r="I44" s="323"/>
      <c r="J44" s="325"/>
      <c r="K44" s="324"/>
      <c r="L44" s="348"/>
      <c r="M44" s="350"/>
      <c r="N44" s="325"/>
      <c r="O44" s="351"/>
      <c r="P44" s="486"/>
      <c r="Q44" s="471"/>
      <c r="R44" s="486"/>
      <c r="S44" s="471"/>
      <c r="T44" s="328"/>
      <c r="U44" s="337"/>
      <c r="V44" s="320"/>
      <c r="W44" s="55"/>
      <c r="X44" s="325"/>
      <c r="Y44" s="325"/>
      <c r="Z44" s="326"/>
      <c r="AA44" s="337"/>
      <c r="AB44" s="472"/>
      <c r="AC44" s="529"/>
      <c r="AD44" s="486"/>
      <c r="AE44" s="527"/>
      <c r="AF44" s="464"/>
      <c r="AG44" s="327"/>
      <c r="AH44" s="274"/>
      <c r="AI44" s="594"/>
      <c r="AJ44" s="113"/>
      <c r="AK44" s="68"/>
      <c r="AL44" s="287"/>
      <c r="AM44" s="321"/>
    </row>
    <row r="45" spans="1:39" s="322" customFormat="1" ht="14.25" outlineLevel="1">
      <c r="A45" s="223"/>
      <c r="B45" s="634"/>
      <c r="C45" s="319"/>
      <c r="D45" s="381" t="s">
        <v>147</v>
      </c>
      <c r="E45" s="367"/>
      <c r="F45" s="337"/>
      <c r="G45" s="420"/>
      <c r="H45" s="345"/>
      <c r="I45" s="323"/>
      <c r="J45" s="325"/>
      <c r="K45" s="324"/>
      <c r="L45" s="348"/>
      <c r="M45" s="350"/>
      <c r="N45" s="325"/>
      <c r="O45" s="351"/>
      <c r="P45" s="486"/>
      <c r="Q45" s="471"/>
      <c r="R45" s="486"/>
      <c r="S45" s="471"/>
      <c r="T45" s="328"/>
      <c r="U45" s="337"/>
      <c r="V45" s="320"/>
      <c r="W45" s="55"/>
      <c r="X45" s="325"/>
      <c r="Y45" s="325"/>
      <c r="Z45" s="326"/>
      <c r="AA45" s="337"/>
      <c r="AB45" s="472"/>
      <c r="AC45" s="529"/>
      <c r="AD45" s="486"/>
      <c r="AE45" s="527"/>
      <c r="AF45" s="464"/>
      <c r="AG45" s="327"/>
      <c r="AH45" s="274"/>
      <c r="AI45" s="594"/>
      <c r="AJ45" s="113"/>
      <c r="AK45" s="68"/>
      <c r="AL45" s="287"/>
      <c r="AM45" s="321"/>
    </row>
    <row r="46" spans="1:39" s="322" customFormat="1" ht="14.25" outlineLevel="1">
      <c r="A46" s="223"/>
      <c r="B46" s="634"/>
      <c r="C46" s="319"/>
      <c r="E46" s="367"/>
      <c r="F46" s="337"/>
      <c r="G46" s="420"/>
      <c r="H46" s="345"/>
      <c r="I46" s="323"/>
      <c r="J46" s="325"/>
      <c r="K46" s="324"/>
      <c r="L46" s="348"/>
      <c r="M46" s="350"/>
      <c r="N46" s="325"/>
      <c r="O46" s="351"/>
      <c r="P46" s="486"/>
      <c r="Q46" s="471"/>
      <c r="R46" s="486"/>
      <c r="S46" s="471"/>
      <c r="T46" s="328"/>
      <c r="U46" s="337"/>
      <c r="V46" s="320"/>
      <c r="W46" s="55"/>
      <c r="X46" s="325"/>
      <c r="Y46" s="325"/>
      <c r="Z46" s="326"/>
      <c r="AA46" s="337"/>
      <c r="AB46" s="472"/>
      <c r="AC46" s="529"/>
      <c r="AD46" s="486"/>
      <c r="AE46" s="527"/>
      <c r="AF46" s="464"/>
      <c r="AG46" s="327"/>
      <c r="AH46" s="274"/>
      <c r="AI46" s="594"/>
      <c r="AJ46" s="113"/>
      <c r="AK46" s="68"/>
      <c r="AL46" s="287"/>
      <c r="AM46" s="321"/>
    </row>
    <row r="47" spans="1:39" s="322" customFormat="1" ht="14.25" outlineLevel="1">
      <c r="A47" s="223"/>
      <c r="B47" s="634"/>
      <c r="C47" s="319"/>
      <c r="D47" s="381"/>
      <c r="E47" s="367"/>
      <c r="F47" s="337"/>
      <c r="G47" s="420"/>
      <c r="H47" s="345"/>
      <c r="I47" s="323"/>
      <c r="J47" s="325"/>
      <c r="K47" s="324"/>
      <c r="L47" s="348"/>
      <c r="M47" s="350"/>
      <c r="N47" s="325"/>
      <c r="O47" s="351"/>
      <c r="P47" s="486"/>
      <c r="Q47" s="471"/>
      <c r="R47" s="486"/>
      <c r="S47" s="471"/>
      <c r="T47" s="328"/>
      <c r="U47" s="337"/>
      <c r="V47" s="320"/>
      <c r="W47" s="55"/>
      <c r="X47" s="325"/>
      <c r="Y47" s="325"/>
      <c r="Z47" s="326"/>
      <c r="AA47" s="337"/>
      <c r="AB47" s="472"/>
      <c r="AC47" s="529"/>
      <c r="AD47" s="486"/>
      <c r="AE47" s="527"/>
      <c r="AF47" s="464"/>
      <c r="AG47" s="327"/>
      <c r="AH47" s="274"/>
      <c r="AI47" s="594"/>
      <c r="AJ47" s="113"/>
      <c r="AK47" s="68"/>
      <c r="AL47" s="287"/>
      <c r="AM47" s="321"/>
    </row>
    <row r="48" spans="1:39" s="238" customFormat="1" ht="25.5" outlineLevel="1">
      <c r="A48" s="333" t="str">
        <f>FIXED($D$8,0,1)</f>
        <v>0</v>
      </c>
      <c r="B48" s="635" t="str">
        <f>FIXED($I$4,0,1)</f>
        <v>0</v>
      </c>
      <c r="C48" s="225" t="s">
        <v>173</v>
      </c>
      <c r="D48" s="383" t="s">
        <v>153</v>
      </c>
      <c r="E48" s="390"/>
      <c r="F48" s="337"/>
      <c r="G48" s="422"/>
      <c r="H48" s="366"/>
      <c r="I48" s="452"/>
      <c r="J48" s="235"/>
      <c r="K48" s="461">
        <f>SUM(K43:K47)</f>
        <v>0</v>
      </c>
      <c r="L48" s="462">
        <f>SUM(L43:L47)</f>
        <v>0</v>
      </c>
      <c r="M48" s="463">
        <f>SUM(M43:M47)</f>
        <v>0</v>
      </c>
      <c r="N48" s="235"/>
      <c r="O48" s="355"/>
      <c r="P48" s="494">
        <f>SUM(P43:P47)</f>
        <v>0</v>
      </c>
      <c r="Q48" s="497">
        <f>SUM(Q43:Q47)</f>
        <v>0</v>
      </c>
      <c r="R48" s="494">
        <f>SUM(R43:R47)</f>
        <v>0</v>
      </c>
      <c r="S48" s="497">
        <f>SUM(S43:S47)</f>
        <v>0</v>
      </c>
      <c r="T48" s="234"/>
      <c r="U48" s="339"/>
      <c r="V48" s="255"/>
      <c r="W48" s="233"/>
      <c r="X48" s="235"/>
      <c r="Y48" s="235"/>
      <c r="Z48" s="312"/>
      <c r="AA48" s="339"/>
      <c r="AB48" s="544">
        <f>SUM(AB43:AB47)</f>
        <v>0</v>
      </c>
      <c r="AC48" s="537"/>
      <c r="AD48" s="494">
        <f>SUM(AD43:AD47)</f>
        <v>0</v>
      </c>
      <c r="AE48" s="538"/>
      <c r="AF48" s="539" t="str">
        <f>IF(AD52-AD51=0,"0",IF(MID($I$5,6,2)&gt;="15",AD48,AD48*(AF52-AF51)/(AD52-AD51)))</f>
        <v>0</v>
      </c>
      <c r="AG48" s="249"/>
      <c r="AH48" s="277"/>
      <c r="AI48" s="597">
        <f>IF($AK$2="PME",$AK$5,IF($AK$2="ETI",$AK$6,AK7))</f>
        <v>0.35</v>
      </c>
      <c r="AJ48" s="260"/>
      <c r="AK48" s="266"/>
      <c r="AL48" s="288"/>
      <c r="AM48" s="237"/>
    </row>
    <row r="49" spans="1:39" s="322" customFormat="1" ht="14.25" outlineLevel="1">
      <c r="A49" s="223"/>
      <c r="B49" s="634"/>
      <c r="C49" s="330"/>
      <c r="D49" s="381" t="s">
        <v>149</v>
      </c>
      <c r="E49" s="367"/>
      <c r="F49" s="337"/>
      <c r="G49" s="420"/>
      <c r="H49" s="345"/>
      <c r="I49" s="323"/>
      <c r="J49" s="325"/>
      <c r="K49" s="464"/>
      <c r="L49" s="465"/>
      <c r="M49" s="466"/>
      <c r="N49" s="325"/>
      <c r="O49" s="351"/>
      <c r="P49" s="470"/>
      <c r="Q49" s="464"/>
      <c r="R49" s="470"/>
      <c r="S49" s="464"/>
      <c r="T49" s="328"/>
      <c r="U49" s="337"/>
      <c r="V49" s="320"/>
      <c r="W49" s="55"/>
      <c r="X49" s="325"/>
      <c r="Y49" s="325"/>
      <c r="Z49" s="326"/>
      <c r="AA49" s="337"/>
      <c r="AB49" s="536"/>
      <c r="AC49" s="529"/>
      <c r="AD49" s="540"/>
      <c r="AE49" s="527"/>
      <c r="AF49" s="464"/>
      <c r="AG49" s="331"/>
      <c r="AH49" s="273"/>
      <c r="AI49" s="594"/>
      <c r="AJ49" s="84"/>
      <c r="AK49" s="55"/>
      <c r="AL49" s="291"/>
      <c r="AM49" s="321"/>
    </row>
    <row r="50" spans="1:39" s="322" customFormat="1" ht="14.25" outlineLevel="1">
      <c r="A50" s="223"/>
      <c r="B50" s="634"/>
      <c r="C50" s="330"/>
      <c r="D50" s="381"/>
      <c r="E50" s="367"/>
      <c r="F50" s="337"/>
      <c r="G50" s="432" t="s">
        <v>205</v>
      </c>
      <c r="H50" s="345"/>
      <c r="I50" s="323"/>
      <c r="J50" s="325"/>
      <c r="K50" s="464"/>
      <c r="L50" s="465"/>
      <c r="M50" s="466"/>
      <c r="N50" s="325"/>
      <c r="O50" s="351"/>
      <c r="P50" s="470"/>
      <c r="Q50" s="464"/>
      <c r="R50" s="470"/>
      <c r="S50" s="464"/>
      <c r="T50" s="328"/>
      <c r="U50" s="337"/>
      <c r="V50" s="320"/>
      <c r="W50" s="55"/>
      <c r="X50" s="325"/>
      <c r="Y50" s="325"/>
      <c r="Z50" s="326"/>
      <c r="AA50" s="337"/>
      <c r="AB50" s="536"/>
      <c r="AC50" s="529"/>
      <c r="AD50" s="492"/>
      <c r="AE50" s="527"/>
      <c r="AF50" s="464"/>
      <c r="AG50" s="331"/>
      <c r="AH50" s="273"/>
      <c r="AI50" s="594"/>
      <c r="AJ50" s="84"/>
      <c r="AK50" s="55"/>
      <c r="AL50" s="291"/>
      <c r="AM50" s="321"/>
    </row>
    <row r="51" spans="1:39" s="238" customFormat="1" ht="26.25" outlineLevel="1" thickBot="1">
      <c r="A51" s="333" t="str">
        <f>FIXED($D$8,0,1)</f>
        <v>0</v>
      </c>
      <c r="B51" s="635" t="str">
        <f>FIXED($I$4,0,1)</f>
        <v>0</v>
      </c>
      <c r="C51" s="225" t="s">
        <v>174</v>
      </c>
      <c r="D51" s="383" t="s">
        <v>154</v>
      </c>
      <c r="E51" s="391"/>
      <c r="F51" s="613"/>
      <c r="G51" s="433"/>
      <c r="H51" s="366"/>
      <c r="I51" s="452"/>
      <c r="J51" s="235"/>
      <c r="K51" s="461">
        <f>SUM(K49:K50)</f>
        <v>0</v>
      </c>
      <c r="L51" s="462">
        <f>SUM(L49:L50)</f>
        <v>0</v>
      </c>
      <c r="M51" s="463">
        <f>SUM(M49:M50)</f>
        <v>0</v>
      </c>
      <c r="N51" s="235"/>
      <c r="O51" s="355"/>
      <c r="P51" s="494">
        <f>SUM(P49:P50)</f>
        <v>0</v>
      </c>
      <c r="Q51" s="497">
        <f>SUM(Q49:Q50)</f>
        <v>0</v>
      </c>
      <c r="R51" s="494">
        <f>SUM(R49:R50)</f>
        <v>0</v>
      </c>
      <c r="S51" s="497">
        <f>SUM(S49:S50)</f>
        <v>0</v>
      </c>
      <c r="T51" s="234"/>
      <c r="U51" s="246"/>
      <c r="V51" s="255"/>
      <c r="W51" s="233"/>
      <c r="X51" s="235"/>
      <c r="Y51" s="235"/>
      <c r="Z51" s="236"/>
      <c r="AA51" s="246" t="s">
        <v>184</v>
      </c>
      <c r="AB51" s="462">
        <f>SUM(AB49:AB50)</f>
        <v>0</v>
      </c>
      <c r="AC51" s="537"/>
      <c r="AD51" s="494">
        <f>SUM(AD49:AD50)</f>
        <v>0</v>
      </c>
      <c r="AE51" s="541" t="s">
        <v>184</v>
      </c>
      <c r="AF51" s="497">
        <f>IF(MID($I$5,6,2)&gt;="15",AD51,IF(AD51&gt;AF52,AF52,AD51))</f>
        <v>0</v>
      </c>
      <c r="AG51" s="249"/>
      <c r="AH51" s="277"/>
      <c r="AI51" s="597">
        <f>IF($AK$2="PME",40%,IF($AK$2="ETI",20%,10%))</f>
        <v>0.4</v>
      </c>
      <c r="AJ51" s="260"/>
      <c r="AK51" s="266"/>
      <c r="AL51" s="288"/>
      <c r="AM51" s="237"/>
    </row>
    <row r="52" spans="1:39" s="243" customFormat="1" ht="18.75" thickBot="1">
      <c r="A52" s="333" t="str">
        <f>FIXED($D$8,0,1)</f>
        <v>0</v>
      </c>
      <c r="B52" s="635" t="str">
        <f>FIXED($I$4,0,1)</f>
        <v>0</v>
      </c>
      <c r="C52" s="20" t="s">
        <v>175</v>
      </c>
      <c r="D52" s="384" t="s">
        <v>155</v>
      </c>
      <c r="E52" s="453"/>
      <c r="F52" s="612"/>
      <c r="G52" s="431"/>
      <c r="H52" s="282"/>
      <c r="I52" s="14"/>
      <c r="J52" s="12"/>
      <c r="K52" s="458">
        <f>SUM(K51,K48)</f>
        <v>0</v>
      </c>
      <c r="L52" s="459">
        <f>SUM(L51,L48)</f>
        <v>0</v>
      </c>
      <c r="M52" s="460">
        <f>SUM(M51,M48)</f>
        <v>0</v>
      </c>
      <c r="N52" s="118"/>
      <c r="O52" s="352"/>
      <c r="P52" s="495">
        <f>SUM(P51,P48)</f>
        <v>0</v>
      </c>
      <c r="Q52" s="458">
        <f>SUM(Q51,Q48)</f>
        <v>0</v>
      </c>
      <c r="R52" s="495">
        <f>SUM(R51,R48)</f>
        <v>0</v>
      </c>
      <c r="S52" s="458">
        <f>SUM(S51,S48)</f>
        <v>0</v>
      </c>
      <c r="T52" s="239"/>
      <c r="U52" s="406"/>
      <c r="V52" s="306"/>
      <c r="W52" s="12"/>
      <c r="X52" s="240"/>
      <c r="Y52" s="240"/>
      <c r="Z52" s="241"/>
      <c r="AA52" s="244"/>
      <c r="AB52" s="542">
        <f>SUM(AB51,AB48)</f>
        <v>0</v>
      </c>
      <c r="AC52" s="531"/>
      <c r="AD52" s="543">
        <f>SUM(AD51,AD48)</f>
        <v>0</v>
      </c>
      <c r="AE52" s="533">
        <v>0</v>
      </c>
      <c r="AF52" s="534">
        <f>IF(AE52=0,0,IF(MID($I$5,6,2)&gt;="15",AD52,IF(AD52/AE52&gt;400,400*AE52,AD52)))</f>
        <v>0</v>
      </c>
      <c r="AG52" s="89">
        <f>IF((AF52-E52)&gt;0,(AF52-E52),0)</f>
        <v>0</v>
      </c>
      <c r="AH52" s="603" t="s">
        <v>221</v>
      </c>
      <c r="AI52" s="592"/>
      <c r="AJ52" s="595">
        <f>IF(AK2="choisir","",AF48*AI48+AF51*AI51)</f>
        <v>0</v>
      </c>
      <c r="AK52" s="53" t="str">
        <f>IF(Q52&lt;&gt;0,IF((Q52+AB52)-AD52=0,"OK","!"),IF(P52&lt;&gt;0,IF((P52+AB52)-AD52=0,"OK","!"),IF((K52+AB52)-AD52=0,"OK","!")))</f>
        <v>OK</v>
      </c>
      <c r="AL52" s="286" t="str">
        <f>IF(AF52=0,"S/O",IF(MID($I$5,6,2)&gt;=15,"pas de plafond en 2015, surface indicative",IF(AD52=AF52,"Plafond non atteint :instruire toutes les factures",IF(SUM(AD49:AD50,AD43:AD47)&gt;=AF52,"Les factures contrôlés permettent de plafonner le batiment","Les factures contrôlés ne permettent pas d'atteindre le plafond du batiment"))))</f>
        <v>S/O</v>
      </c>
      <c r="AM52" s="242"/>
    </row>
    <row r="53" spans="1:39" s="232" customFormat="1" ht="15" outlineLevel="1">
      <c r="A53" s="226"/>
      <c r="B53" s="636"/>
      <c r="C53" s="227"/>
      <c r="D53" s="382" t="s">
        <v>156</v>
      </c>
      <c r="E53" s="365"/>
      <c r="F53" s="421"/>
      <c r="G53" s="421"/>
      <c r="H53" s="370"/>
      <c r="I53" s="323"/>
      <c r="J53" s="229"/>
      <c r="K53" s="253"/>
      <c r="L53" s="347"/>
      <c r="M53" s="353"/>
      <c r="N53" s="229"/>
      <c r="O53" s="354"/>
      <c r="P53" s="498"/>
      <c r="Q53" s="499"/>
      <c r="R53" s="498"/>
      <c r="S53" s="499"/>
      <c r="T53" s="228"/>
      <c r="U53" s="337"/>
      <c r="V53" s="254"/>
      <c r="W53" s="267"/>
      <c r="X53" s="229"/>
      <c r="Y53" s="229"/>
      <c r="Z53" s="230"/>
      <c r="AA53" s="337"/>
      <c r="AB53" s="545"/>
      <c r="AC53" s="525"/>
      <c r="AD53" s="486"/>
      <c r="AE53" s="527"/>
      <c r="AF53" s="499"/>
      <c r="AG53" s="250"/>
      <c r="AH53" s="275"/>
      <c r="AI53" s="593"/>
      <c r="AJ53" s="100"/>
      <c r="AK53" s="268"/>
      <c r="AL53" s="290"/>
      <c r="AM53" s="231"/>
    </row>
    <row r="54" spans="1:39" s="322" customFormat="1" ht="14.25" outlineLevel="1">
      <c r="A54" s="223"/>
      <c r="B54" s="634"/>
      <c r="C54" s="319"/>
      <c r="D54" s="381" t="s">
        <v>134</v>
      </c>
      <c r="E54" s="367"/>
      <c r="F54" s="420"/>
      <c r="G54" s="420"/>
      <c r="H54" s="345"/>
      <c r="I54" s="323"/>
      <c r="J54" s="325"/>
      <c r="K54" s="324"/>
      <c r="L54" s="348"/>
      <c r="M54" s="350"/>
      <c r="N54" s="325"/>
      <c r="O54" s="351"/>
      <c r="P54" s="486"/>
      <c r="Q54" s="471"/>
      <c r="R54" s="486"/>
      <c r="S54" s="471"/>
      <c r="T54" s="328"/>
      <c r="U54" s="337"/>
      <c r="V54" s="320"/>
      <c r="W54" s="55"/>
      <c r="X54" s="325"/>
      <c r="Y54" s="325"/>
      <c r="Z54" s="326"/>
      <c r="AA54" s="337"/>
      <c r="AB54" s="472"/>
      <c r="AC54" s="529"/>
      <c r="AD54" s="486"/>
      <c r="AE54" s="527"/>
      <c r="AF54" s="464"/>
      <c r="AG54" s="327"/>
      <c r="AH54" s="274"/>
      <c r="AI54" s="594"/>
      <c r="AJ54" s="113"/>
      <c r="AK54" s="68"/>
      <c r="AL54" s="287"/>
      <c r="AM54" s="321"/>
    </row>
    <row r="55" spans="1:39" s="322" customFormat="1" ht="14.25" outlineLevel="1">
      <c r="A55" s="223"/>
      <c r="B55" s="634"/>
      <c r="C55" s="319"/>
      <c r="D55" s="381" t="s">
        <v>143</v>
      </c>
      <c r="E55" s="367"/>
      <c r="F55" s="420"/>
      <c r="G55" s="420"/>
      <c r="H55" s="345"/>
      <c r="I55" s="323"/>
      <c r="J55" s="325"/>
      <c r="K55" s="324"/>
      <c r="L55" s="348"/>
      <c r="M55" s="350"/>
      <c r="N55" s="325"/>
      <c r="O55" s="351"/>
      <c r="P55" s="486"/>
      <c r="Q55" s="471"/>
      <c r="R55" s="486"/>
      <c r="S55" s="471"/>
      <c r="T55" s="328"/>
      <c r="U55" s="337"/>
      <c r="V55" s="320"/>
      <c r="W55" s="55"/>
      <c r="X55" s="325"/>
      <c r="Y55" s="325"/>
      <c r="Z55" s="326"/>
      <c r="AA55" s="337"/>
      <c r="AB55" s="472"/>
      <c r="AC55" s="529"/>
      <c r="AD55" s="486"/>
      <c r="AE55" s="527"/>
      <c r="AF55" s="464"/>
      <c r="AG55" s="327"/>
      <c r="AH55" s="274"/>
      <c r="AI55" s="594"/>
      <c r="AJ55" s="113"/>
      <c r="AK55" s="68"/>
      <c r="AL55" s="287"/>
      <c r="AM55" s="321"/>
    </row>
    <row r="56" spans="1:39" s="322" customFormat="1" ht="14.25" outlineLevel="1">
      <c r="A56" s="223"/>
      <c r="B56" s="634"/>
      <c r="C56" s="319"/>
      <c r="D56" s="381" t="s">
        <v>136</v>
      </c>
      <c r="E56" s="367"/>
      <c r="F56" s="420"/>
      <c r="G56" s="420"/>
      <c r="H56" s="345"/>
      <c r="I56" s="323"/>
      <c r="J56" s="325"/>
      <c r="K56" s="324"/>
      <c r="L56" s="348"/>
      <c r="M56" s="350"/>
      <c r="N56" s="325"/>
      <c r="O56" s="351"/>
      <c r="P56" s="486"/>
      <c r="Q56" s="471"/>
      <c r="R56" s="486"/>
      <c r="S56" s="471"/>
      <c r="T56" s="328"/>
      <c r="U56" s="337"/>
      <c r="V56" s="320"/>
      <c r="W56" s="55"/>
      <c r="X56" s="325"/>
      <c r="Y56" s="325"/>
      <c r="Z56" s="326"/>
      <c r="AA56" s="337"/>
      <c r="AB56" s="472"/>
      <c r="AC56" s="529"/>
      <c r="AD56" s="486"/>
      <c r="AE56" s="527"/>
      <c r="AF56" s="464"/>
      <c r="AG56" s="327"/>
      <c r="AH56" s="274"/>
      <c r="AI56" s="594"/>
      <c r="AJ56" s="113"/>
      <c r="AK56" s="68"/>
      <c r="AL56" s="287"/>
      <c r="AM56" s="321"/>
    </row>
    <row r="57" spans="1:39" s="322" customFormat="1" ht="14.25" outlineLevel="1">
      <c r="A57" s="223"/>
      <c r="B57" s="634"/>
      <c r="C57" s="319"/>
      <c r="D57" s="378" t="s">
        <v>137</v>
      </c>
      <c r="E57" s="367"/>
      <c r="F57" s="420"/>
      <c r="G57" s="420"/>
      <c r="H57" s="345"/>
      <c r="I57" s="323"/>
      <c r="J57" s="325"/>
      <c r="K57" s="324"/>
      <c r="L57" s="348"/>
      <c r="M57" s="350"/>
      <c r="N57" s="325"/>
      <c r="O57" s="351"/>
      <c r="P57" s="486"/>
      <c r="Q57" s="471"/>
      <c r="R57" s="486"/>
      <c r="S57" s="471"/>
      <c r="T57" s="328"/>
      <c r="U57" s="337"/>
      <c r="V57" s="320"/>
      <c r="W57" s="55"/>
      <c r="X57" s="325"/>
      <c r="Y57" s="325"/>
      <c r="Z57" s="326"/>
      <c r="AA57" s="337"/>
      <c r="AB57" s="472"/>
      <c r="AC57" s="529"/>
      <c r="AD57" s="486"/>
      <c r="AE57" s="527"/>
      <c r="AF57" s="464"/>
      <c r="AG57" s="327"/>
      <c r="AH57" s="274"/>
      <c r="AI57" s="594"/>
      <c r="AJ57" s="113"/>
      <c r="AK57" s="68"/>
      <c r="AL57" s="287"/>
      <c r="AM57" s="321"/>
    </row>
    <row r="58" spans="1:39" s="322" customFormat="1" ht="14.25" outlineLevel="1">
      <c r="A58" s="223"/>
      <c r="B58" s="634"/>
      <c r="C58" s="319"/>
      <c r="D58" s="378" t="s">
        <v>138</v>
      </c>
      <c r="E58" s="367"/>
      <c r="F58" s="420"/>
      <c r="G58" s="420"/>
      <c r="H58" s="345"/>
      <c r="I58" s="323"/>
      <c r="J58" s="325"/>
      <c r="K58" s="324"/>
      <c r="L58" s="348"/>
      <c r="M58" s="350"/>
      <c r="N58" s="325"/>
      <c r="O58" s="351"/>
      <c r="P58" s="486"/>
      <c r="Q58" s="471"/>
      <c r="R58" s="486"/>
      <c r="S58" s="471"/>
      <c r="T58" s="328"/>
      <c r="U58" s="337"/>
      <c r="V58" s="320"/>
      <c r="W58" s="55"/>
      <c r="X58" s="325"/>
      <c r="Y58" s="325"/>
      <c r="Z58" s="326"/>
      <c r="AA58" s="337"/>
      <c r="AB58" s="472"/>
      <c r="AC58" s="529"/>
      <c r="AD58" s="486"/>
      <c r="AE58" s="527"/>
      <c r="AF58" s="464"/>
      <c r="AG58" s="327"/>
      <c r="AH58" s="274"/>
      <c r="AI58" s="594"/>
      <c r="AJ58" s="113"/>
      <c r="AK58" s="68"/>
      <c r="AL58" s="287"/>
      <c r="AM58" s="321"/>
    </row>
    <row r="59" spans="1:39" s="322" customFormat="1" ht="14.25" outlineLevel="1">
      <c r="A59" s="223"/>
      <c r="B59" s="634"/>
      <c r="C59" s="319"/>
      <c r="D59" s="379" t="s">
        <v>139</v>
      </c>
      <c r="E59" s="367"/>
      <c r="F59" s="420"/>
      <c r="G59" s="420"/>
      <c r="H59" s="345"/>
      <c r="I59" s="323"/>
      <c r="J59" s="325"/>
      <c r="K59" s="324"/>
      <c r="L59" s="348"/>
      <c r="M59" s="350"/>
      <c r="N59" s="325"/>
      <c r="O59" s="351"/>
      <c r="P59" s="486"/>
      <c r="Q59" s="471"/>
      <c r="R59" s="486"/>
      <c r="S59" s="471"/>
      <c r="T59" s="328"/>
      <c r="U59" s="337"/>
      <c r="V59" s="320"/>
      <c r="W59" s="55"/>
      <c r="X59" s="325"/>
      <c r="Y59" s="325"/>
      <c r="Z59" s="326"/>
      <c r="AA59" s="337"/>
      <c r="AB59" s="472"/>
      <c r="AC59" s="529"/>
      <c r="AD59" s="486"/>
      <c r="AE59" s="527"/>
      <c r="AF59" s="464"/>
      <c r="AG59" s="327"/>
      <c r="AH59" s="274"/>
      <c r="AI59" s="594"/>
      <c r="AJ59" s="113"/>
      <c r="AK59" s="68"/>
      <c r="AL59" s="287"/>
      <c r="AM59" s="321"/>
    </row>
    <row r="60" spans="1:39" s="322" customFormat="1" ht="14.25" outlineLevel="1">
      <c r="A60" s="223"/>
      <c r="B60" s="634"/>
      <c r="C60" s="319"/>
      <c r="D60" s="377" t="s">
        <v>216</v>
      </c>
      <c r="E60" s="367"/>
      <c r="F60" s="420"/>
      <c r="G60" s="432" t="s">
        <v>205</v>
      </c>
      <c r="H60" s="345"/>
      <c r="I60" s="323"/>
      <c r="J60" s="325"/>
      <c r="K60" s="324"/>
      <c r="L60" s="348"/>
      <c r="M60" s="350"/>
      <c r="N60" s="325"/>
      <c r="O60" s="351"/>
      <c r="P60" s="486"/>
      <c r="Q60" s="471"/>
      <c r="R60" s="486"/>
      <c r="S60" s="471"/>
      <c r="T60" s="328"/>
      <c r="U60" s="337"/>
      <c r="V60" s="320"/>
      <c r="W60" s="55"/>
      <c r="X60" s="325"/>
      <c r="Y60" s="325"/>
      <c r="Z60" s="326"/>
      <c r="AA60" s="337"/>
      <c r="AB60" s="472"/>
      <c r="AC60" s="529"/>
      <c r="AD60" s="486"/>
      <c r="AE60" s="527"/>
      <c r="AF60" s="464"/>
      <c r="AG60" s="327"/>
      <c r="AH60" s="274"/>
      <c r="AI60" s="594"/>
      <c r="AJ60" s="113"/>
      <c r="AK60" s="68"/>
      <c r="AL60" s="287"/>
      <c r="AM60" s="321"/>
    </row>
    <row r="61" spans="1:39" s="322" customFormat="1" ht="15" outlineLevel="1" thickBot="1">
      <c r="A61" s="223"/>
      <c r="B61" s="634"/>
      <c r="C61" s="319"/>
      <c r="D61" s="377" t="s">
        <v>216</v>
      </c>
      <c r="E61" s="364"/>
      <c r="F61" s="607"/>
      <c r="G61" s="433"/>
      <c r="H61" s="345"/>
      <c r="I61" s="323"/>
      <c r="J61" s="325"/>
      <c r="K61" s="324"/>
      <c r="L61" s="348"/>
      <c r="M61" s="350"/>
      <c r="N61" s="325"/>
      <c r="O61" s="351"/>
      <c r="P61" s="486"/>
      <c r="Q61" s="471"/>
      <c r="R61" s="486"/>
      <c r="S61" s="471"/>
      <c r="T61" s="328"/>
      <c r="U61" s="337"/>
      <c r="V61" s="320"/>
      <c r="W61" s="55"/>
      <c r="X61" s="325"/>
      <c r="Y61" s="325"/>
      <c r="Z61" s="326"/>
      <c r="AA61" s="337"/>
      <c r="AB61" s="472"/>
      <c r="AC61" s="529"/>
      <c r="AD61" s="486"/>
      <c r="AE61" s="527"/>
      <c r="AF61" s="464"/>
      <c r="AG61" s="327"/>
      <c r="AH61" s="274"/>
      <c r="AI61" s="594"/>
      <c r="AJ61" s="113"/>
      <c r="AK61" s="68"/>
      <c r="AL61" s="287"/>
      <c r="AM61" s="321"/>
    </row>
    <row r="62" spans="1:39" s="243" customFormat="1" ht="15.75" thickBot="1">
      <c r="A62" s="333" t="str">
        <f>FIXED($D$8,0,1)</f>
        <v>0</v>
      </c>
      <c r="B62" s="635" t="str">
        <f>FIXED($I$4,0,1)</f>
        <v>0</v>
      </c>
      <c r="C62" s="20" t="s">
        <v>176</v>
      </c>
      <c r="D62" s="384" t="s">
        <v>157</v>
      </c>
      <c r="E62" s="453"/>
      <c r="F62" s="612"/>
      <c r="G62" s="431"/>
      <c r="H62" s="282"/>
      <c r="I62" s="14"/>
      <c r="J62" s="12"/>
      <c r="K62" s="458">
        <f>SUM(K53:K61)</f>
        <v>0</v>
      </c>
      <c r="L62" s="459">
        <f>SUM(L53:L61)</f>
        <v>0</v>
      </c>
      <c r="M62" s="460">
        <f>SUM(M53:M61)</f>
        <v>0</v>
      </c>
      <c r="N62" s="118"/>
      <c r="O62" s="352"/>
      <c r="P62" s="500">
        <f>SUM(P53:P61)</f>
        <v>0</v>
      </c>
      <c r="Q62" s="458">
        <f>SUM(Q53:Q61)</f>
        <v>0</v>
      </c>
      <c r="R62" s="500">
        <f>SUM(R53:R61)</f>
        <v>0</v>
      </c>
      <c r="S62" s="458">
        <f>SUM(S53:S61)</f>
        <v>0</v>
      </c>
      <c r="T62" s="239"/>
      <c r="U62" s="406"/>
      <c r="V62" s="306"/>
      <c r="W62" s="12"/>
      <c r="X62" s="240"/>
      <c r="Y62" s="240"/>
      <c r="Z62" s="241"/>
      <c r="AA62" s="244"/>
      <c r="AB62" s="459">
        <f>SUM(AB53:AB61)</f>
        <v>0</v>
      </c>
      <c r="AC62" s="531"/>
      <c r="AD62" s="543">
        <f>SUM(AD53:AD61)</f>
        <v>0</v>
      </c>
      <c r="AE62" s="533"/>
      <c r="AF62" s="534" t="str">
        <f>IF(AE62=0,"0",IF(AD62/AE62&gt;800,800*AE62,AD62))</f>
        <v>0</v>
      </c>
      <c r="AG62" s="89">
        <f>IF((AF62-E62)&gt;0,(AF62-E62),0)</f>
        <v>0</v>
      </c>
      <c r="AH62" s="276"/>
      <c r="AI62" s="592">
        <f>IF($AK$2="PME",$AK$5,IF($AK$2="ETI",$AK$6,AK7))</f>
        <v>0.35</v>
      </c>
      <c r="AJ62" s="85">
        <f>IF(AK2="choisir","",AF62*AI62)</f>
        <v>0</v>
      </c>
      <c r="AK62" s="53" t="str">
        <f>IF(Q62&lt;&gt;0,IF((Q62+AB62)-AD62=0,"OK","!"),IF(P62&lt;&gt;0,IF((P62+AB62)-AD62=0,"OK","!"),IF((K62+AB62)-AD62=0,"OK","!")))</f>
        <v>OK</v>
      </c>
      <c r="AL62" s="286" t="str">
        <f>IF(AF62="0","S/O",IF(AD62=AF62,"Plafond non atteint :instruire toutes les factures",IF(SUM(AD53:AD61)&gt;=AF62,"Les factures contrôlés permettent de plafonner le batiment","Les factures contrôlés ne permettent pas d'atteindre le plafond du batiment")))</f>
        <v>S/O</v>
      </c>
      <c r="AM62" s="242"/>
    </row>
    <row r="63" spans="1:39" s="232" customFormat="1" ht="15" outlineLevel="1">
      <c r="A63" s="226"/>
      <c r="B63" s="636"/>
      <c r="C63" s="26"/>
      <c r="D63" s="382" t="s">
        <v>158</v>
      </c>
      <c r="E63" s="365"/>
      <c r="F63" s="421"/>
      <c r="G63" s="418"/>
      <c r="H63" s="370"/>
      <c r="I63" s="323"/>
      <c r="J63" s="229"/>
      <c r="K63" s="253"/>
      <c r="L63" s="347"/>
      <c r="M63" s="353"/>
      <c r="N63" s="229"/>
      <c r="O63" s="354"/>
      <c r="P63" s="470"/>
      <c r="Q63" s="464"/>
      <c r="R63" s="470"/>
      <c r="S63" s="464"/>
      <c r="T63" s="228"/>
      <c r="U63" s="337"/>
      <c r="V63" s="254"/>
      <c r="W63" s="267"/>
      <c r="X63" s="229"/>
      <c r="Y63" s="229"/>
      <c r="Z63" s="230"/>
      <c r="AA63" s="337"/>
      <c r="AB63" s="465"/>
      <c r="AC63" s="525"/>
      <c r="AD63" s="486"/>
      <c r="AE63" s="527"/>
      <c r="AF63" s="464"/>
      <c r="AG63" s="90"/>
      <c r="AH63" s="273"/>
      <c r="AI63" s="593"/>
      <c r="AJ63" s="84"/>
      <c r="AK63" s="55"/>
      <c r="AL63" s="291"/>
      <c r="AM63" s="231"/>
    </row>
    <row r="64" spans="1:39" s="322" customFormat="1" ht="14.25" outlineLevel="1">
      <c r="A64" s="223"/>
      <c r="B64" s="634"/>
      <c r="C64" s="319"/>
      <c r="D64" s="381" t="s">
        <v>134</v>
      </c>
      <c r="E64" s="367"/>
      <c r="F64" s="420"/>
      <c r="G64" s="423"/>
      <c r="H64" s="345"/>
      <c r="I64" s="323"/>
      <c r="J64" s="325"/>
      <c r="K64" s="324"/>
      <c r="L64" s="348"/>
      <c r="M64" s="350"/>
      <c r="N64" s="325"/>
      <c r="O64" s="351"/>
      <c r="P64" s="486"/>
      <c r="Q64" s="471"/>
      <c r="R64" s="486"/>
      <c r="S64" s="471"/>
      <c r="T64" s="328"/>
      <c r="U64" s="337"/>
      <c r="V64" s="320"/>
      <c r="W64" s="55"/>
      <c r="X64" s="325"/>
      <c r="Y64" s="325"/>
      <c r="Z64" s="326"/>
      <c r="AA64" s="337"/>
      <c r="AB64" s="472"/>
      <c r="AC64" s="529"/>
      <c r="AD64" s="486"/>
      <c r="AE64" s="527"/>
      <c r="AF64" s="464"/>
      <c r="AG64" s="327"/>
      <c r="AH64" s="274"/>
      <c r="AI64" s="594"/>
      <c r="AJ64" s="113"/>
      <c r="AK64" s="68"/>
      <c r="AL64" s="287"/>
      <c r="AM64" s="321"/>
    </row>
    <row r="65" spans="1:39" s="322" customFormat="1" ht="14.25" outlineLevel="1">
      <c r="A65" s="223"/>
      <c r="B65" s="634"/>
      <c r="C65" s="319"/>
      <c r="D65" s="381" t="s">
        <v>143</v>
      </c>
      <c r="E65" s="367"/>
      <c r="F65" s="420"/>
      <c r="G65" s="423"/>
      <c r="H65" s="345"/>
      <c r="I65" s="323"/>
      <c r="J65" s="325"/>
      <c r="K65" s="324"/>
      <c r="L65" s="348"/>
      <c r="M65" s="350"/>
      <c r="N65" s="325"/>
      <c r="O65" s="351"/>
      <c r="P65" s="486"/>
      <c r="Q65" s="471"/>
      <c r="R65" s="486"/>
      <c r="S65" s="471"/>
      <c r="T65" s="328"/>
      <c r="U65" s="337"/>
      <c r="V65" s="320"/>
      <c r="W65" s="55"/>
      <c r="X65" s="325"/>
      <c r="Y65" s="325"/>
      <c r="Z65" s="326"/>
      <c r="AA65" s="337"/>
      <c r="AB65" s="472"/>
      <c r="AC65" s="529"/>
      <c r="AD65" s="486"/>
      <c r="AE65" s="527"/>
      <c r="AF65" s="464"/>
      <c r="AG65" s="327"/>
      <c r="AH65" s="274"/>
      <c r="AI65" s="594"/>
      <c r="AJ65" s="113"/>
      <c r="AK65" s="68"/>
      <c r="AL65" s="287"/>
      <c r="AM65" s="321"/>
    </row>
    <row r="66" spans="1:39" s="322" customFormat="1" ht="14.25" outlineLevel="1">
      <c r="A66" s="223"/>
      <c r="B66" s="634"/>
      <c r="C66" s="319"/>
      <c r="D66" s="381" t="s">
        <v>136</v>
      </c>
      <c r="E66" s="367"/>
      <c r="F66" s="420"/>
      <c r="G66" s="423"/>
      <c r="H66" s="345"/>
      <c r="I66" s="323"/>
      <c r="J66" s="325"/>
      <c r="K66" s="324"/>
      <c r="L66" s="348"/>
      <c r="M66" s="350"/>
      <c r="N66" s="325"/>
      <c r="O66" s="351"/>
      <c r="P66" s="486"/>
      <c r="Q66" s="471"/>
      <c r="R66" s="486"/>
      <c r="S66" s="471"/>
      <c r="T66" s="328"/>
      <c r="U66" s="337"/>
      <c r="V66" s="320"/>
      <c r="W66" s="55"/>
      <c r="X66" s="325"/>
      <c r="Y66" s="325"/>
      <c r="Z66" s="326"/>
      <c r="AA66" s="337"/>
      <c r="AB66" s="472"/>
      <c r="AC66" s="529"/>
      <c r="AD66" s="486"/>
      <c r="AE66" s="527"/>
      <c r="AF66" s="464"/>
      <c r="AG66" s="327"/>
      <c r="AH66" s="274"/>
      <c r="AI66" s="594"/>
      <c r="AJ66" s="113"/>
      <c r="AK66" s="68"/>
      <c r="AL66" s="287"/>
      <c r="AM66" s="321"/>
    </row>
    <row r="67" spans="1:39" s="322" customFormat="1" ht="14.25" outlineLevel="1">
      <c r="A67" s="223"/>
      <c r="B67" s="634"/>
      <c r="C67" s="319"/>
      <c r="D67" s="378" t="s">
        <v>137</v>
      </c>
      <c r="E67" s="367"/>
      <c r="F67" s="420"/>
      <c r="G67" s="423"/>
      <c r="H67" s="345"/>
      <c r="I67" s="323"/>
      <c r="J67" s="325"/>
      <c r="K67" s="324"/>
      <c r="L67" s="348"/>
      <c r="M67" s="350"/>
      <c r="N67" s="325"/>
      <c r="O67" s="351"/>
      <c r="P67" s="486"/>
      <c r="Q67" s="471"/>
      <c r="R67" s="486"/>
      <c r="S67" s="471"/>
      <c r="T67" s="328"/>
      <c r="U67" s="337"/>
      <c r="V67" s="320"/>
      <c r="W67" s="55"/>
      <c r="X67" s="325"/>
      <c r="Y67" s="325"/>
      <c r="Z67" s="326"/>
      <c r="AA67" s="337"/>
      <c r="AB67" s="472"/>
      <c r="AC67" s="529"/>
      <c r="AD67" s="486"/>
      <c r="AE67" s="527"/>
      <c r="AF67" s="464"/>
      <c r="AG67" s="327"/>
      <c r="AH67" s="274"/>
      <c r="AI67" s="594"/>
      <c r="AJ67" s="113"/>
      <c r="AK67" s="68"/>
      <c r="AL67" s="287"/>
      <c r="AM67" s="321"/>
    </row>
    <row r="68" spans="1:39" s="322" customFormat="1" ht="14.25" outlineLevel="1">
      <c r="A68" s="223"/>
      <c r="B68" s="634"/>
      <c r="C68" s="319"/>
      <c r="D68" s="378" t="s">
        <v>138</v>
      </c>
      <c r="E68" s="367"/>
      <c r="F68" s="420"/>
      <c r="G68" s="423"/>
      <c r="H68" s="345"/>
      <c r="I68" s="323"/>
      <c r="J68" s="325"/>
      <c r="K68" s="324"/>
      <c r="L68" s="348"/>
      <c r="M68" s="350"/>
      <c r="N68" s="325"/>
      <c r="O68" s="351"/>
      <c r="P68" s="486"/>
      <c r="Q68" s="471"/>
      <c r="R68" s="486"/>
      <c r="S68" s="471"/>
      <c r="T68" s="328"/>
      <c r="U68" s="337"/>
      <c r="V68" s="320"/>
      <c r="W68" s="55"/>
      <c r="X68" s="325"/>
      <c r="Y68" s="325"/>
      <c r="Z68" s="326"/>
      <c r="AA68" s="337"/>
      <c r="AB68" s="472"/>
      <c r="AC68" s="529"/>
      <c r="AD68" s="486"/>
      <c r="AE68" s="527"/>
      <c r="AF68" s="464"/>
      <c r="AG68" s="327"/>
      <c r="AH68" s="274"/>
      <c r="AI68" s="594"/>
      <c r="AJ68" s="113"/>
      <c r="AK68" s="68"/>
      <c r="AL68" s="287"/>
      <c r="AM68" s="321"/>
    </row>
    <row r="69" spans="1:39" s="322" customFormat="1" ht="14.25" outlineLevel="1">
      <c r="A69" s="223"/>
      <c r="B69" s="634"/>
      <c r="C69" s="319"/>
      <c r="D69" s="379" t="s">
        <v>139</v>
      </c>
      <c r="E69" s="367"/>
      <c r="F69" s="420"/>
      <c r="G69" s="423"/>
      <c r="H69" s="345"/>
      <c r="I69" s="323"/>
      <c r="J69" s="325"/>
      <c r="K69" s="324"/>
      <c r="L69" s="348"/>
      <c r="M69" s="350"/>
      <c r="N69" s="325"/>
      <c r="O69" s="351"/>
      <c r="P69" s="486"/>
      <c r="Q69" s="471"/>
      <c r="R69" s="486"/>
      <c r="S69" s="471"/>
      <c r="T69" s="328"/>
      <c r="U69" s="337"/>
      <c r="V69" s="320"/>
      <c r="W69" s="55"/>
      <c r="X69" s="325"/>
      <c r="Y69" s="325"/>
      <c r="Z69" s="326"/>
      <c r="AA69" s="337"/>
      <c r="AB69" s="472"/>
      <c r="AC69" s="529"/>
      <c r="AD69" s="486"/>
      <c r="AE69" s="527"/>
      <c r="AF69" s="464"/>
      <c r="AG69" s="327"/>
      <c r="AH69" s="274"/>
      <c r="AI69" s="594"/>
      <c r="AJ69" s="113"/>
      <c r="AK69" s="68"/>
      <c r="AL69" s="287"/>
      <c r="AM69" s="321"/>
    </row>
    <row r="70" spans="1:39" s="322" customFormat="1" ht="14.25" outlineLevel="1">
      <c r="A70" s="223"/>
      <c r="B70" s="634"/>
      <c r="C70" s="319"/>
      <c r="D70" s="377" t="s">
        <v>216</v>
      </c>
      <c r="E70" s="367"/>
      <c r="F70" s="420"/>
      <c r="G70" s="432" t="s">
        <v>205</v>
      </c>
      <c r="H70" s="345"/>
      <c r="I70" s="323"/>
      <c r="J70" s="325"/>
      <c r="K70" s="324"/>
      <c r="L70" s="348"/>
      <c r="M70" s="350"/>
      <c r="N70" s="325"/>
      <c r="O70" s="351"/>
      <c r="P70" s="486"/>
      <c r="Q70" s="471"/>
      <c r="R70" s="486"/>
      <c r="S70" s="471"/>
      <c r="T70" s="328"/>
      <c r="U70" s="337"/>
      <c r="V70" s="320"/>
      <c r="W70" s="55"/>
      <c r="X70" s="325"/>
      <c r="Y70" s="325"/>
      <c r="Z70" s="326"/>
      <c r="AA70" s="337"/>
      <c r="AB70" s="472"/>
      <c r="AC70" s="529"/>
      <c r="AD70" s="486"/>
      <c r="AE70" s="527"/>
      <c r="AF70" s="464"/>
      <c r="AG70" s="327"/>
      <c r="AH70" s="274"/>
      <c r="AI70" s="594"/>
      <c r="AJ70" s="113"/>
      <c r="AK70" s="68"/>
      <c r="AL70" s="287"/>
      <c r="AM70" s="321"/>
    </row>
    <row r="71" spans="1:39" s="322" customFormat="1" ht="15" outlineLevel="1" thickBot="1">
      <c r="A71" s="223"/>
      <c r="B71" s="634"/>
      <c r="C71" s="319"/>
      <c r="D71" s="377" t="s">
        <v>216</v>
      </c>
      <c r="E71" s="334"/>
      <c r="F71" s="605"/>
      <c r="G71" s="433"/>
      <c r="H71" s="345"/>
      <c r="I71" s="323"/>
      <c r="J71" s="325"/>
      <c r="K71" s="324"/>
      <c r="L71" s="348"/>
      <c r="M71" s="350"/>
      <c r="N71" s="325"/>
      <c r="O71" s="351"/>
      <c r="P71" s="486"/>
      <c r="Q71" s="471"/>
      <c r="R71" s="486"/>
      <c r="S71" s="471"/>
      <c r="T71" s="328"/>
      <c r="U71" s="337"/>
      <c r="V71" s="320"/>
      <c r="W71" s="55"/>
      <c r="X71" s="325"/>
      <c r="Y71" s="325"/>
      <c r="Z71" s="326"/>
      <c r="AA71" s="337"/>
      <c r="AB71" s="472"/>
      <c r="AC71" s="529"/>
      <c r="AD71" s="486"/>
      <c r="AE71" s="527"/>
      <c r="AF71" s="464"/>
      <c r="AG71" s="327"/>
      <c r="AH71" s="274"/>
      <c r="AI71" s="594"/>
      <c r="AJ71" s="113"/>
      <c r="AK71" s="68"/>
      <c r="AL71" s="287"/>
      <c r="AM71" s="321"/>
    </row>
    <row r="72" spans="1:39" s="243" customFormat="1" ht="15.75" thickBot="1">
      <c r="A72" s="333" t="str">
        <f>FIXED($D$8,0,1)</f>
        <v>0</v>
      </c>
      <c r="B72" s="635" t="str">
        <f>FIXED($I$4,0,1)</f>
        <v>0</v>
      </c>
      <c r="C72" s="20" t="s">
        <v>177</v>
      </c>
      <c r="D72" s="384" t="s">
        <v>159</v>
      </c>
      <c r="E72" s="453"/>
      <c r="F72" s="612"/>
      <c r="G72" s="431"/>
      <c r="H72" s="282"/>
      <c r="I72" s="14"/>
      <c r="J72" s="12"/>
      <c r="K72" s="458">
        <f>SUM(K63:K71)</f>
        <v>0</v>
      </c>
      <c r="L72" s="459">
        <f>SUM(L63:L71)</f>
        <v>0</v>
      </c>
      <c r="M72" s="460">
        <f>SUM(M63:M71)</f>
        <v>0</v>
      </c>
      <c r="N72" s="118"/>
      <c r="O72" s="352"/>
      <c r="P72" s="500">
        <f>SUM(P63:P71)</f>
        <v>0</v>
      </c>
      <c r="Q72" s="458">
        <f>SUM(Q63:Q71)</f>
        <v>0</v>
      </c>
      <c r="R72" s="500">
        <f>SUM(R63:R71)</f>
        <v>0</v>
      </c>
      <c r="S72" s="458">
        <f>SUM(S63:S71)</f>
        <v>0</v>
      </c>
      <c r="T72" s="239"/>
      <c r="U72" s="406"/>
      <c r="V72" s="306"/>
      <c r="W72" s="12"/>
      <c r="X72" s="240"/>
      <c r="Y72" s="240"/>
      <c r="Z72" s="241"/>
      <c r="AA72" s="244"/>
      <c r="AB72" s="459">
        <f>SUM(AB63:AB71)</f>
        <v>0</v>
      </c>
      <c r="AC72" s="531"/>
      <c r="AD72" s="543">
        <f>SUM(AD63:AD71)</f>
        <v>0</v>
      </c>
      <c r="AE72" s="533"/>
      <c r="AF72" s="534" t="str">
        <f>IF(AE72=0,"0",IF(AD72/AE72&gt;800,800*AE72,AD72))</f>
        <v>0</v>
      </c>
      <c r="AG72" s="89">
        <f>IF((AF72-E72)&gt;0,(AF72-E72),0)</f>
        <v>0</v>
      </c>
      <c r="AH72" s="276"/>
      <c r="AI72" s="592">
        <f>IF($AK$2="PME",$AK$5,IF($AK$2="ETI",$AK$6,$AK$7))</f>
        <v>0.35</v>
      </c>
      <c r="AJ72" s="81">
        <f>IF(AK2="choisir","",AF72*AI72)</f>
        <v>0</v>
      </c>
      <c r="AK72" s="53" t="str">
        <f>IF(Q72&lt;&gt;0,IF((Q72+AB72)-AD72=0,"OK","!"),IF(P72&lt;&gt;0,IF((P72+AB72)-AD72=0,"OK","!"),IF((K72+AB72)-AD72=0,"OK","!")))</f>
        <v>OK</v>
      </c>
      <c r="AL72" s="286" t="str">
        <f>IF(AF72="0","S/O",IF(AD72=AF72,"Plafond non atteint :instruire toutes les factures",IF(SUM(AD63:AD71)&gt;=AF72,"Les factures contrôlés permettent de plafonner le batiment","Les factures contrôlés ne permettent pas d'atteindre le plafond du batiment")))</f>
        <v>S/O</v>
      </c>
      <c r="AM72" s="242"/>
    </row>
    <row r="73" spans="1:39" s="232" customFormat="1" ht="15" outlineLevel="1">
      <c r="A73" s="226"/>
      <c r="B73" s="636"/>
      <c r="C73" s="26"/>
      <c r="D73" s="382" t="s">
        <v>160</v>
      </c>
      <c r="E73" s="365"/>
      <c r="F73" s="421"/>
      <c r="G73" s="418"/>
      <c r="H73" s="370"/>
      <c r="I73" s="323"/>
      <c r="J73" s="229"/>
      <c r="K73" s="253"/>
      <c r="L73" s="347"/>
      <c r="M73" s="353"/>
      <c r="N73" s="229"/>
      <c r="O73" s="354"/>
      <c r="P73" s="498"/>
      <c r="Q73" s="499"/>
      <c r="R73" s="498"/>
      <c r="S73" s="499"/>
      <c r="T73" s="228"/>
      <c r="U73" s="337"/>
      <c r="V73" s="254"/>
      <c r="W73" s="267"/>
      <c r="X73" s="229"/>
      <c r="Y73" s="229"/>
      <c r="Z73" s="230"/>
      <c r="AA73" s="337"/>
      <c r="AB73" s="545"/>
      <c r="AC73" s="525"/>
      <c r="AD73" s="546"/>
      <c r="AE73" s="547"/>
      <c r="AF73" s="548"/>
      <c r="AG73" s="251"/>
      <c r="AH73" s="54"/>
      <c r="AI73" s="593"/>
      <c r="AJ73" s="261"/>
      <c r="AK73" s="267"/>
      <c r="AL73" s="289"/>
      <c r="AM73" s="231"/>
    </row>
    <row r="74" spans="1:39" s="322" customFormat="1" ht="14.25" outlineLevel="1">
      <c r="A74" s="223"/>
      <c r="B74" s="634"/>
      <c r="C74" s="330"/>
      <c r="D74" s="381" t="s">
        <v>146</v>
      </c>
      <c r="E74" s="367"/>
      <c r="F74" s="420"/>
      <c r="G74" s="423"/>
      <c r="H74" s="345"/>
      <c r="I74" s="323"/>
      <c r="J74" s="325"/>
      <c r="K74" s="324"/>
      <c r="L74" s="348"/>
      <c r="M74" s="350"/>
      <c r="N74" s="325"/>
      <c r="O74" s="351"/>
      <c r="P74" s="470"/>
      <c r="Q74" s="464"/>
      <c r="R74" s="470"/>
      <c r="S74" s="464"/>
      <c r="T74" s="328"/>
      <c r="U74" s="337"/>
      <c r="V74" s="320"/>
      <c r="W74" s="55"/>
      <c r="X74" s="325"/>
      <c r="Y74" s="325"/>
      <c r="Z74" s="326"/>
      <c r="AA74" s="337"/>
      <c r="AB74" s="465"/>
      <c r="AC74" s="529"/>
      <c r="AD74" s="486"/>
      <c r="AE74" s="549"/>
      <c r="AF74" s="550"/>
      <c r="AG74" s="252"/>
      <c r="AH74" s="19"/>
      <c r="AI74" s="594"/>
      <c r="AJ74" s="262"/>
      <c r="AK74" s="55"/>
      <c r="AL74" s="291"/>
      <c r="AM74" s="321"/>
    </row>
    <row r="75" spans="1:39" s="322" customFormat="1" ht="14.25" outlineLevel="1">
      <c r="A75" s="223"/>
      <c r="B75" s="634"/>
      <c r="C75" s="330"/>
      <c r="D75" s="377" t="s">
        <v>216</v>
      </c>
      <c r="E75" s="367"/>
      <c r="F75" s="420"/>
      <c r="G75" s="423"/>
      <c r="H75" s="345"/>
      <c r="I75" s="323"/>
      <c r="J75" s="325"/>
      <c r="K75" s="324"/>
      <c r="L75" s="348"/>
      <c r="M75" s="350"/>
      <c r="N75" s="325"/>
      <c r="O75" s="351"/>
      <c r="P75" s="470"/>
      <c r="Q75" s="464"/>
      <c r="R75" s="470"/>
      <c r="S75" s="464"/>
      <c r="T75" s="328"/>
      <c r="U75" s="337"/>
      <c r="V75" s="320"/>
      <c r="W75" s="55"/>
      <c r="X75" s="325"/>
      <c r="Y75" s="325"/>
      <c r="Z75" s="326"/>
      <c r="AA75" s="337"/>
      <c r="AB75" s="465"/>
      <c r="AC75" s="529"/>
      <c r="AD75" s="486"/>
      <c r="AE75" s="549"/>
      <c r="AF75" s="550"/>
      <c r="AG75" s="252"/>
      <c r="AH75" s="19"/>
      <c r="AI75" s="594"/>
      <c r="AJ75" s="262"/>
      <c r="AK75" s="55"/>
      <c r="AL75" s="291"/>
      <c r="AM75" s="321"/>
    </row>
    <row r="76" spans="1:39" s="238" customFormat="1" ht="15" outlineLevel="1">
      <c r="A76" s="333" t="str">
        <f>FIXED($D$8,0,1)</f>
        <v>0</v>
      </c>
      <c r="B76" s="635" t="str">
        <f>FIXED($I$4,0,1)</f>
        <v>0</v>
      </c>
      <c r="C76" s="225" t="s">
        <v>178</v>
      </c>
      <c r="D76" s="383" t="s">
        <v>161</v>
      </c>
      <c r="E76" s="390"/>
      <c r="F76" s="422"/>
      <c r="G76" s="424"/>
      <c r="H76" s="366"/>
      <c r="I76" s="452"/>
      <c r="J76" s="235"/>
      <c r="K76" s="461">
        <f>SUM(K73:K75)</f>
        <v>0</v>
      </c>
      <c r="L76" s="462">
        <f>SUM(L73:L75)</f>
        <v>0</v>
      </c>
      <c r="M76" s="463">
        <f>SUM(M73:M75)</f>
        <v>0</v>
      </c>
      <c r="N76" s="235"/>
      <c r="O76" s="355"/>
      <c r="P76" s="494">
        <f>SUM(P73:P75)</f>
        <v>0</v>
      </c>
      <c r="Q76" s="497">
        <f>SUM(Q73:Q75)</f>
        <v>0</v>
      </c>
      <c r="R76" s="494">
        <f>SUM(R73:R75)</f>
        <v>0</v>
      </c>
      <c r="S76" s="497">
        <f>SUM(S73:S75)</f>
        <v>0</v>
      </c>
      <c r="T76" s="234"/>
      <c r="U76" s="340"/>
      <c r="V76" s="255"/>
      <c r="W76" s="233"/>
      <c r="X76" s="235"/>
      <c r="Y76" s="235"/>
      <c r="Z76" s="312"/>
      <c r="AA76" s="340"/>
      <c r="AB76" s="544">
        <f>SUM(AB73:AB75)</f>
        <v>0</v>
      </c>
      <c r="AC76" s="537"/>
      <c r="AD76" s="494">
        <f>SUM(AD71:AD75)</f>
        <v>0</v>
      </c>
      <c r="AE76" s="538"/>
      <c r="AF76" s="539" t="str">
        <f>IF(AD80-AD79=0,"0",IF(MID($I$5,6,2)&gt;="15",AD76,AD76*(AF80-AF79)/(AD80-AD79)))</f>
        <v>0</v>
      </c>
      <c r="AG76" s="249"/>
      <c r="AH76" s="277"/>
      <c r="AI76" s="597">
        <f>IF($AK$2="PME",$AK$5,IF($AK$2="ETI",$AK$6,AK35))</f>
        <v>0.35</v>
      </c>
      <c r="AJ76" s="260"/>
      <c r="AK76" s="266"/>
      <c r="AL76" s="288"/>
      <c r="AM76" s="237"/>
    </row>
    <row r="77" spans="1:39" s="322" customFormat="1" ht="14.25" outlineLevel="1">
      <c r="A77" s="223"/>
      <c r="B77" s="634"/>
      <c r="C77" s="330"/>
      <c r="D77" s="381" t="s">
        <v>149</v>
      </c>
      <c r="E77" s="367"/>
      <c r="F77" s="420"/>
      <c r="G77" s="423"/>
      <c r="H77" s="345"/>
      <c r="I77" s="323"/>
      <c r="J77" s="325"/>
      <c r="K77" s="464"/>
      <c r="L77" s="465"/>
      <c r="M77" s="466"/>
      <c r="N77" s="325"/>
      <c r="O77" s="351"/>
      <c r="P77" s="470"/>
      <c r="Q77" s="464"/>
      <c r="R77" s="470"/>
      <c r="S77" s="464"/>
      <c r="T77" s="328"/>
      <c r="U77" s="337"/>
      <c r="V77" s="320"/>
      <c r="W77" s="55"/>
      <c r="X77" s="325"/>
      <c r="Y77" s="325"/>
      <c r="Z77" s="326"/>
      <c r="AA77" s="337"/>
      <c r="AB77" s="536"/>
      <c r="AC77" s="529"/>
      <c r="AD77" s="540"/>
      <c r="AE77" s="527"/>
      <c r="AF77" s="464"/>
      <c r="AG77" s="331"/>
      <c r="AH77" s="273"/>
      <c r="AI77" s="594"/>
      <c r="AJ77" s="84"/>
      <c r="AK77" s="55"/>
      <c r="AL77" s="291"/>
      <c r="AM77" s="321"/>
    </row>
    <row r="78" spans="1:39" s="322" customFormat="1" ht="14.25" outlineLevel="1">
      <c r="A78" s="223"/>
      <c r="B78" s="634"/>
      <c r="C78" s="330"/>
      <c r="D78" s="377" t="s">
        <v>216</v>
      </c>
      <c r="E78" s="367"/>
      <c r="F78" s="420"/>
      <c r="G78" s="432" t="s">
        <v>205</v>
      </c>
      <c r="H78" s="345"/>
      <c r="I78" s="323"/>
      <c r="J78" s="325"/>
      <c r="K78" s="464"/>
      <c r="L78" s="465"/>
      <c r="M78" s="466"/>
      <c r="N78" s="325"/>
      <c r="O78" s="351"/>
      <c r="P78" s="470"/>
      <c r="Q78" s="464"/>
      <c r="R78" s="470"/>
      <c r="S78" s="464"/>
      <c r="T78" s="328"/>
      <c r="U78" s="337"/>
      <c r="V78" s="320"/>
      <c r="W78" s="55"/>
      <c r="X78" s="325"/>
      <c r="Y78" s="325"/>
      <c r="Z78" s="326"/>
      <c r="AA78" s="337"/>
      <c r="AB78" s="536"/>
      <c r="AC78" s="529"/>
      <c r="AD78" s="492"/>
      <c r="AE78" s="527"/>
      <c r="AF78" s="464"/>
      <c r="AG78" s="331"/>
      <c r="AH78" s="273"/>
      <c r="AI78" s="594"/>
      <c r="AJ78" s="84"/>
      <c r="AK78" s="55"/>
      <c r="AL78" s="291"/>
      <c r="AM78" s="321"/>
    </row>
    <row r="79" spans="1:39" s="238" customFormat="1" ht="21.75" outlineLevel="1" thickBot="1">
      <c r="A79" s="333" t="str">
        <f>FIXED($D$8,0,1)</f>
        <v>0</v>
      </c>
      <c r="B79" s="635" t="str">
        <f>FIXED($I$4,0,1)</f>
        <v>0</v>
      </c>
      <c r="C79" s="225" t="s">
        <v>179</v>
      </c>
      <c r="D79" s="383" t="s">
        <v>162</v>
      </c>
      <c r="E79" s="391"/>
      <c r="F79" s="606"/>
      <c r="G79" s="433"/>
      <c r="H79" s="366"/>
      <c r="I79" s="452"/>
      <c r="J79" s="235"/>
      <c r="K79" s="461">
        <f>SUM(K77:K78)</f>
        <v>0</v>
      </c>
      <c r="L79" s="462">
        <f>SUM(L77:L78)</f>
        <v>0</v>
      </c>
      <c r="M79" s="463">
        <f>SUM(M77:M78)</f>
        <v>0</v>
      </c>
      <c r="N79" s="235"/>
      <c r="O79" s="355"/>
      <c r="P79" s="494">
        <f>SUM(P77:P78)</f>
        <v>0</v>
      </c>
      <c r="Q79" s="497">
        <f>SUM(Q77:Q78)</f>
        <v>0</v>
      </c>
      <c r="R79" s="494">
        <f>SUM(R77:R78)</f>
        <v>0</v>
      </c>
      <c r="S79" s="497">
        <f>SUM(S77:S78)</f>
        <v>0</v>
      </c>
      <c r="T79" s="234"/>
      <c r="U79" s="246"/>
      <c r="V79" s="255"/>
      <c r="W79" s="233"/>
      <c r="X79" s="235"/>
      <c r="Y79" s="235"/>
      <c r="Z79" s="236"/>
      <c r="AA79" s="246" t="s">
        <v>184</v>
      </c>
      <c r="AB79" s="462">
        <f>SUM(AB77:AB78)</f>
        <v>0</v>
      </c>
      <c r="AC79" s="537"/>
      <c r="AD79" s="494">
        <f>SUM(AD77:AD78)</f>
        <v>0</v>
      </c>
      <c r="AE79" s="541" t="s">
        <v>184</v>
      </c>
      <c r="AF79" s="497">
        <f>IF(MID($I$5,6,2)&gt;="15",AD79,IF(AD79&gt;AF80,AF80,AD79))</f>
        <v>0</v>
      </c>
      <c r="AG79" s="249"/>
      <c r="AH79" s="277"/>
      <c r="AI79" s="597">
        <f>IF($AK$2="PME",40%,IF($AK$2="ETI",20%,10%))</f>
        <v>0.4</v>
      </c>
      <c r="AJ79" s="260"/>
      <c r="AK79" s="266"/>
      <c r="AL79" s="288"/>
      <c r="AM79" s="237"/>
    </row>
    <row r="80" spans="1:39" s="243" customFormat="1" ht="18.75" thickBot="1">
      <c r="A80" s="333" t="str">
        <f>FIXED($D$8,0,1)</f>
        <v>0</v>
      </c>
      <c r="B80" s="635" t="str">
        <f>FIXED($I$4,0,1)</f>
        <v>0</v>
      </c>
      <c r="C80" s="20" t="s">
        <v>180</v>
      </c>
      <c r="D80" s="384" t="s">
        <v>163</v>
      </c>
      <c r="E80" s="453"/>
      <c r="F80" s="612"/>
      <c r="G80" s="431"/>
      <c r="H80" s="282"/>
      <c r="I80" s="14"/>
      <c r="J80" s="12"/>
      <c r="K80" s="458">
        <f>SUM(K79,K76)</f>
        <v>0</v>
      </c>
      <c r="L80" s="459">
        <f>SUM(L79,L76)</f>
        <v>0</v>
      </c>
      <c r="M80" s="460">
        <f>SUM(M79,M76)</f>
        <v>0</v>
      </c>
      <c r="N80" s="118"/>
      <c r="O80" s="352"/>
      <c r="P80" s="500">
        <f>SUM(P79,P76)</f>
        <v>0</v>
      </c>
      <c r="Q80" s="458">
        <f>SUM(Q79,Q76)</f>
        <v>0</v>
      </c>
      <c r="R80" s="500">
        <f>SUM(R79,R76)</f>
        <v>0</v>
      </c>
      <c r="S80" s="458">
        <f>SUM(S79,S76)</f>
        <v>0</v>
      </c>
      <c r="T80" s="239"/>
      <c r="U80" s="407"/>
      <c r="V80" s="306"/>
      <c r="W80" s="12"/>
      <c r="X80" s="240"/>
      <c r="Y80" s="240"/>
      <c r="Z80" s="241"/>
      <c r="AA80" s="247"/>
      <c r="AB80" s="542">
        <f>SUM(AB79,AB76)</f>
        <v>0</v>
      </c>
      <c r="AC80" s="531"/>
      <c r="AD80" s="543">
        <f>SUM(AD79,AD76)</f>
        <v>0</v>
      </c>
      <c r="AE80" s="533">
        <v>0</v>
      </c>
      <c r="AF80" s="534">
        <f>IF(AE80=0,0,IF(MID($I$5,6,2)&gt;="15",AD80,IF(AD80/AE80&gt;400,400*AE80,AD80)))</f>
        <v>0</v>
      </c>
      <c r="AG80" s="89">
        <f>IF((AF80-E80)&gt;0,(AF80-E80),0)</f>
        <v>0</v>
      </c>
      <c r="AH80" s="603" t="s">
        <v>221</v>
      </c>
      <c r="AI80" s="592"/>
      <c r="AJ80" s="595">
        <f>IF(AK2="choisir","",AF76*AI76+AF79*AI79)</f>
        <v>0</v>
      </c>
      <c r="AK80" s="53" t="str">
        <f>IF(Q80&lt;&gt;0,IF((Q80+AB80)-AD80=0,"OK","!"),IF(P80&lt;&gt;0,IF((P80+AB80)-AD80=0,"OK","!"),IF((K80+AB80)-AD80=0,"OK","!")))</f>
        <v>OK</v>
      </c>
      <c r="AL80" s="286" t="str">
        <f>IF(AF80=0,"S/O",IF(MID($I$5,6,2)&gt;=15,"pas de plafond en 2015, surface indicative",IF(AD80=AF80,"Plafond non atteint :instruire toutes les factures",IF(SUM(AD77:AD78,AD71:AD75)&gt;=AF80,"Les factures contrôlés permettent de plafonner le batiment","Les factures contrôlés ne permettent pas d'atteindre le plafond du batiment"))))</f>
        <v>S/O</v>
      </c>
      <c r="AM80" s="242"/>
    </row>
    <row r="81" spans="1:39" s="232" customFormat="1" ht="15" outlineLevel="1">
      <c r="A81" s="226"/>
      <c r="B81" s="636"/>
      <c r="C81" s="26"/>
      <c r="D81" s="382" t="s">
        <v>164</v>
      </c>
      <c r="E81" s="365"/>
      <c r="F81" s="421"/>
      <c r="G81" s="418"/>
      <c r="H81" s="370"/>
      <c r="I81" s="323"/>
      <c r="J81" s="229"/>
      <c r="K81" s="253"/>
      <c r="L81" s="347"/>
      <c r="M81" s="353"/>
      <c r="N81" s="229"/>
      <c r="O81" s="354"/>
      <c r="P81" s="498"/>
      <c r="Q81" s="499"/>
      <c r="R81" s="498"/>
      <c r="S81" s="499"/>
      <c r="T81" s="228"/>
      <c r="U81" s="337"/>
      <c r="V81" s="254"/>
      <c r="W81" s="267"/>
      <c r="X81" s="229"/>
      <c r="Y81" s="229"/>
      <c r="Z81" s="230"/>
      <c r="AA81" s="337"/>
      <c r="AB81" s="545"/>
      <c r="AC81" s="525"/>
      <c r="AD81" s="546"/>
      <c r="AE81" s="527"/>
      <c r="AF81" s="548"/>
      <c r="AG81" s="251"/>
      <c r="AH81" s="54"/>
      <c r="AI81" s="593"/>
      <c r="AJ81" s="261"/>
      <c r="AK81" s="267"/>
      <c r="AL81" s="289"/>
      <c r="AM81" s="231"/>
    </row>
    <row r="82" spans="1:39" s="322" customFormat="1" ht="14.25" outlineLevel="1">
      <c r="A82" s="223"/>
      <c r="B82" s="634"/>
      <c r="C82" s="330"/>
      <c r="D82" s="381" t="s">
        <v>146</v>
      </c>
      <c r="E82" s="367"/>
      <c r="F82" s="420"/>
      <c r="G82" s="423"/>
      <c r="H82" s="345"/>
      <c r="I82" s="323"/>
      <c r="J82" s="325"/>
      <c r="K82" s="324"/>
      <c r="L82" s="348"/>
      <c r="M82" s="350"/>
      <c r="N82" s="325"/>
      <c r="O82" s="351"/>
      <c r="P82" s="470"/>
      <c r="Q82" s="464"/>
      <c r="R82" s="470"/>
      <c r="S82" s="464"/>
      <c r="T82" s="328"/>
      <c r="U82" s="337"/>
      <c r="V82" s="320"/>
      <c r="W82" s="55"/>
      <c r="X82" s="325"/>
      <c r="Y82" s="325"/>
      <c r="Z82" s="326"/>
      <c r="AA82" s="337"/>
      <c r="AB82" s="465"/>
      <c r="AC82" s="529"/>
      <c r="AD82" s="486"/>
      <c r="AE82" s="527"/>
      <c r="AF82" s="550"/>
      <c r="AG82" s="252"/>
      <c r="AH82" s="19"/>
      <c r="AI82" s="594"/>
      <c r="AJ82" s="262"/>
      <c r="AK82" s="55"/>
      <c r="AL82" s="291"/>
      <c r="AM82" s="321"/>
    </row>
    <row r="83" spans="1:39" s="322" customFormat="1" ht="14.25" outlineLevel="1">
      <c r="A83" s="223"/>
      <c r="B83" s="634"/>
      <c r="C83" s="330"/>
      <c r="D83" s="377" t="s">
        <v>216</v>
      </c>
      <c r="E83" s="367"/>
      <c r="F83" s="420"/>
      <c r="G83" s="423"/>
      <c r="H83" s="345"/>
      <c r="I83" s="323"/>
      <c r="J83" s="325"/>
      <c r="K83" s="324"/>
      <c r="L83" s="348"/>
      <c r="M83" s="350"/>
      <c r="N83" s="325"/>
      <c r="O83" s="351"/>
      <c r="P83" s="470"/>
      <c r="Q83" s="464"/>
      <c r="R83" s="470"/>
      <c r="S83" s="464"/>
      <c r="T83" s="328"/>
      <c r="U83" s="337"/>
      <c r="V83" s="320"/>
      <c r="W83" s="55"/>
      <c r="X83" s="325"/>
      <c r="Y83" s="325"/>
      <c r="Z83" s="326"/>
      <c r="AA83" s="337"/>
      <c r="AB83" s="465"/>
      <c r="AC83" s="529"/>
      <c r="AD83" s="486"/>
      <c r="AE83" s="527"/>
      <c r="AF83" s="550"/>
      <c r="AG83" s="252"/>
      <c r="AH83" s="19"/>
      <c r="AI83" s="594"/>
      <c r="AJ83" s="262"/>
      <c r="AK83" s="55"/>
      <c r="AL83" s="291"/>
      <c r="AM83" s="321"/>
    </row>
    <row r="84" spans="1:39" s="238" customFormat="1" ht="15" outlineLevel="1">
      <c r="A84" s="333" t="str">
        <f>FIXED($D$8,0,1)</f>
        <v>0</v>
      </c>
      <c r="B84" s="635" t="str">
        <f>FIXED($I$4,0,1)</f>
        <v>0</v>
      </c>
      <c r="C84" s="225" t="s">
        <v>181</v>
      </c>
      <c r="D84" s="383" t="s">
        <v>165</v>
      </c>
      <c r="E84" s="390"/>
      <c r="F84" s="422"/>
      <c r="G84" s="424"/>
      <c r="H84" s="366"/>
      <c r="I84" s="452"/>
      <c r="J84" s="235"/>
      <c r="K84" s="461">
        <f>SUM(K81:K83)</f>
        <v>0</v>
      </c>
      <c r="L84" s="462">
        <f>SUM(L81:L83)</f>
        <v>0</v>
      </c>
      <c r="M84" s="463">
        <f>SUM(M81:M83)</f>
        <v>0</v>
      </c>
      <c r="N84" s="235"/>
      <c r="O84" s="355"/>
      <c r="P84" s="494">
        <f>SUM(P81:P83)</f>
        <v>0</v>
      </c>
      <c r="Q84" s="497">
        <f>SUM(Q81:Q83)</f>
        <v>0</v>
      </c>
      <c r="R84" s="494">
        <f>SUM(R81:R83)</f>
        <v>0</v>
      </c>
      <c r="S84" s="497">
        <f>SUM(S81:S83)</f>
        <v>0</v>
      </c>
      <c r="T84" s="234"/>
      <c r="U84" s="340"/>
      <c r="V84" s="255"/>
      <c r="W84" s="233"/>
      <c r="X84" s="235"/>
      <c r="Y84" s="235"/>
      <c r="Z84" s="312"/>
      <c r="AA84" s="340"/>
      <c r="AB84" s="544">
        <f>SUM(AB81:AB83)</f>
        <v>0</v>
      </c>
      <c r="AC84" s="537"/>
      <c r="AD84" s="494">
        <f>SUM(AD79:AD83)</f>
        <v>0</v>
      </c>
      <c r="AE84" s="538"/>
      <c r="AF84" s="539" t="str">
        <f>IF(AD88-AD87=0,"0",IF(MID($I$5,6,2)&gt;="15",AD84,AD84*(AF88-AF87)/(AD88-AD87)))</f>
        <v>0</v>
      </c>
      <c r="AG84" s="249"/>
      <c r="AH84" s="277"/>
      <c r="AI84" s="597">
        <f>IF($AK$2="PME",$AK$5,IF($AK$2="ETI",$AK$6,AK43))</f>
        <v>0.35</v>
      </c>
      <c r="AJ84" s="260"/>
      <c r="AK84" s="266"/>
      <c r="AL84" s="288"/>
      <c r="AM84" s="237"/>
    </row>
    <row r="85" spans="1:39" s="322" customFormat="1" ht="14.25" outlineLevel="1">
      <c r="A85" s="223"/>
      <c r="B85" s="634"/>
      <c r="C85" s="330"/>
      <c r="D85" s="381" t="s">
        <v>149</v>
      </c>
      <c r="E85" s="367"/>
      <c r="F85" s="420"/>
      <c r="G85" s="423"/>
      <c r="H85" s="345"/>
      <c r="I85" s="323"/>
      <c r="J85" s="325"/>
      <c r="K85" s="464"/>
      <c r="L85" s="465"/>
      <c r="M85" s="466"/>
      <c r="N85" s="325"/>
      <c r="O85" s="351"/>
      <c r="P85" s="470"/>
      <c r="Q85" s="464"/>
      <c r="R85" s="470"/>
      <c r="S85" s="464"/>
      <c r="T85" s="328"/>
      <c r="U85" s="337"/>
      <c r="V85" s="320"/>
      <c r="W85" s="55"/>
      <c r="X85" s="325"/>
      <c r="Y85" s="325"/>
      <c r="Z85" s="326"/>
      <c r="AA85" s="337"/>
      <c r="AB85" s="536"/>
      <c r="AC85" s="529"/>
      <c r="AD85" s="540"/>
      <c r="AE85" s="527"/>
      <c r="AF85" s="464"/>
      <c r="AG85" s="331"/>
      <c r="AH85" s="273"/>
      <c r="AI85" s="594"/>
      <c r="AJ85" s="84"/>
      <c r="AK85" s="55"/>
      <c r="AL85" s="291"/>
      <c r="AM85" s="321"/>
    </row>
    <row r="86" spans="1:39" s="322" customFormat="1" ht="14.25" outlineLevel="1">
      <c r="A86" s="223"/>
      <c r="B86" s="634"/>
      <c r="C86" s="330"/>
      <c r="D86" s="381"/>
      <c r="E86" s="367"/>
      <c r="F86" s="420"/>
      <c r="G86" s="432" t="s">
        <v>205</v>
      </c>
      <c r="H86" s="345"/>
      <c r="I86" s="323"/>
      <c r="J86" s="325"/>
      <c r="K86" s="464"/>
      <c r="L86" s="465"/>
      <c r="M86" s="466"/>
      <c r="N86" s="325"/>
      <c r="O86" s="351"/>
      <c r="P86" s="470"/>
      <c r="Q86" s="464"/>
      <c r="R86" s="470"/>
      <c r="S86" s="464"/>
      <c r="T86" s="328"/>
      <c r="U86" s="337"/>
      <c r="V86" s="320"/>
      <c r="W86" s="55"/>
      <c r="X86" s="325"/>
      <c r="Y86" s="325"/>
      <c r="Z86" s="326"/>
      <c r="AA86" s="337"/>
      <c r="AB86" s="536"/>
      <c r="AC86" s="529"/>
      <c r="AD86" s="492"/>
      <c r="AE86" s="527"/>
      <c r="AF86" s="464"/>
      <c r="AG86" s="331"/>
      <c r="AH86" s="273"/>
      <c r="AI86" s="594"/>
      <c r="AJ86" s="84"/>
      <c r="AK86" s="55"/>
      <c r="AL86" s="291"/>
      <c r="AM86" s="321"/>
    </row>
    <row r="87" spans="1:39" s="238" customFormat="1" ht="21.75" outlineLevel="1" thickBot="1">
      <c r="A87" s="333" t="str">
        <f>FIXED($D$8,0,1)</f>
        <v>0</v>
      </c>
      <c r="B87" s="635" t="str">
        <f>FIXED($I$4,0,1)</f>
        <v>0</v>
      </c>
      <c r="C87" s="225" t="s">
        <v>182</v>
      </c>
      <c r="D87" s="383" t="s">
        <v>166</v>
      </c>
      <c r="E87" s="454"/>
      <c r="F87" s="608"/>
      <c r="G87" s="433"/>
      <c r="H87" s="366"/>
      <c r="I87" s="452"/>
      <c r="J87" s="235"/>
      <c r="K87" s="461">
        <f>SUM(K85:K86)</f>
        <v>0</v>
      </c>
      <c r="L87" s="462">
        <f>SUM(L85:L86)</f>
        <v>0</v>
      </c>
      <c r="M87" s="463">
        <f>SUM(M85:M86)</f>
        <v>0</v>
      </c>
      <c r="N87" s="235"/>
      <c r="O87" s="355"/>
      <c r="P87" s="494">
        <f>SUM(P85:P86)</f>
        <v>0</v>
      </c>
      <c r="Q87" s="497">
        <f>SUM(Q85:Q86)</f>
        <v>0</v>
      </c>
      <c r="R87" s="494">
        <f>SUM(R85:R86)</f>
        <v>0</v>
      </c>
      <c r="S87" s="497">
        <f>SUM(S85:S86)</f>
        <v>0</v>
      </c>
      <c r="T87" s="234"/>
      <c r="U87" s="246"/>
      <c r="V87" s="255"/>
      <c r="W87" s="233"/>
      <c r="X87" s="235"/>
      <c r="Y87" s="235"/>
      <c r="Z87" s="236"/>
      <c r="AA87" s="246" t="s">
        <v>184</v>
      </c>
      <c r="AB87" s="462">
        <f>SUM(AB85:AB86)</f>
        <v>0</v>
      </c>
      <c r="AC87" s="537"/>
      <c r="AD87" s="494">
        <f>SUM(AD85:AD86)</f>
        <v>0</v>
      </c>
      <c r="AE87" s="541" t="s">
        <v>184</v>
      </c>
      <c r="AF87" s="497">
        <f>IF(MID($I$5,6,2)&gt;="15",AD87,IF(AD87&gt;AF88,AF88,AD87))</f>
        <v>0</v>
      </c>
      <c r="AG87" s="249"/>
      <c r="AH87" s="277"/>
      <c r="AI87" s="597">
        <f>IF($AK$2="PME",40%,IF($AK$2="ETI",20%,10%))</f>
        <v>0.4</v>
      </c>
      <c r="AJ87" s="260"/>
      <c r="AK87" s="266"/>
      <c r="AL87" s="288"/>
      <c r="AM87" s="237"/>
    </row>
    <row r="88" spans="1:39" s="243" customFormat="1" ht="18.75" thickBot="1">
      <c r="A88" s="333" t="str">
        <f>FIXED($D$8,0,1)</f>
        <v>0</v>
      </c>
      <c r="B88" s="635" t="str">
        <f>FIXED($I$4,0,1)</f>
        <v>0</v>
      </c>
      <c r="C88" s="20" t="s">
        <v>183</v>
      </c>
      <c r="D88" s="384" t="s">
        <v>167</v>
      </c>
      <c r="E88" s="453"/>
      <c r="F88" s="612"/>
      <c r="G88" s="431"/>
      <c r="H88" s="282"/>
      <c r="I88" s="14"/>
      <c r="J88" s="12"/>
      <c r="K88" s="458">
        <f>SUM(K87,K84)</f>
        <v>0</v>
      </c>
      <c r="L88" s="459">
        <f>SUM(L87,L84)</f>
        <v>0</v>
      </c>
      <c r="M88" s="460">
        <f>SUM(M87,M84)</f>
        <v>0</v>
      </c>
      <c r="N88" s="118"/>
      <c r="O88" s="352"/>
      <c r="P88" s="500">
        <f>SUM(P87,P84)</f>
        <v>0</v>
      </c>
      <c r="Q88" s="458">
        <f>SUM(Q87,Q84)</f>
        <v>0</v>
      </c>
      <c r="R88" s="500">
        <f>SUM(R87,R84)</f>
        <v>0</v>
      </c>
      <c r="S88" s="458">
        <f>SUM(S87,S84)</f>
        <v>0</v>
      </c>
      <c r="T88" s="239"/>
      <c r="U88" s="407"/>
      <c r="V88" s="306"/>
      <c r="W88" s="12"/>
      <c r="X88" s="240"/>
      <c r="Y88" s="240"/>
      <c r="Z88" s="241"/>
      <c r="AA88" s="247"/>
      <c r="AB88" s="542">
        <f>SUM(AB87,AB84)</f>
        <v>0</v>
      </c>
      <c r="AC88" s="531"/>
      <c r="AD88" s="543">
        <f>SUM(AD87,AD84)</f>
        <v>0</v>
      </c>
      <c r="AE88" s="533">
        <v>0</v>
      </c>
      <c r="AF88" s="534">
        <f>IF(AE88=0,0,IF(MID($I$5,6,2)&gt;="15",AD88,IF(AD88/AE88&gt;400,400*AE88,AD88)))</f>
        <v>0</v>
      </c>
      <c r="AG88" s="89">
        <f>IF((AF88-E88)&gt;0,(AF88-E88),0)</f>
        <v>0</v>
      </c>
      <c r="AH88" s="603" t="s">
        <v>221</v>
      </c>
      <c r="AI88" s="592"/>
      <c r="AJ88" s="595">
        <f>IF(AK2="choisir","",AF84*AI84+AF87*AI87)</f>
        <v>0</v>
      </c>
      <c r="AK88" s="53" t="str">
        <f>IF(Q88&lt;&gt;0,IF((Q88+AB88)-AD88=0,"OK","!"),IF(P88&lt;&gt;0,IF((P88+AB88)-AD88=0,"OK","!"),IF((K88+AB88)-AD88=0,"OK","!")))</f>
        <v>OK</v>
      </c>
      <c r="AL88" s="286" t="str">
        <f>IF(AF88=0,"S/O",IF(MID($I$5,6,2)&gt;=15,"pas de plafond en 2015, surface indicative",IF(AD88=AF88,"Plafond non atteint :instruire toutes les factures",IF(SUM(AD85:AD86,AD79:AD83)&gt;=AF88,"Les factures contrôlés permettent de plafonner le batiment","Les factures contrôlés ne permettent pas d'atteindre le plafond du batiment"))))</f>
        <v>S/O</v>
      </c>
      <c r="AM88" s="242"/>
    </row>
    <row r="89" spans="1:39" s="16" customFormat="1" ht="12.75" outlineLevel="1">
      <c r="A89" s="194"/>
      <c r="B89" s="637"/>
      <c r="C89" s="26"/>
      <c r="D89" s="376" t="s">
        <v>6</v>
      </c>
      <c r="E89" s="365"/>
      <c r="F89" s="365"/>
      <c r="G89" s="368"/>
      <c r="H89" s="369"/>
      <c r="I89" s="147"/>
      <c r="J89" s="148"/>
      <c r="K89" s="467"/>
      <c r="L89" s="468"/>
      <c r="M89" s="469"/>
      <c r="N89" s="149"/>
      <c r="O89" s="356"/>
      <c r="P89" s="470"/>
      <c r="Q89" s="464"/>
      <c r="R89" s="470"/>
      <c r="S89" s="464"/>
      <c r="T89" s="19"/>
      <c r="U89" s="337"/>
      <c r="V89" s="307"/>
      <c r="W89" s="10"/>
      <c r="X89" s="10"/>
      <c r="Y89" s="18"/>
      <c r="Z89" s="10"/>
      <c r="AA89" s="337"/>
      <c r="AB89" s="465"/>
      <c r="AC89" s="551"/>
      <c r="AD89" s="486"/>
      <c r="AE89" s="527"/>
      <c r="AF89" s="527"/>
      <c r="AG89" s="90"/>
      <c r="AH89" s="273"/>
      <c r="AI89" s="598"/>
      <c r="AJ89" s="84"/>
      <c r="AK89" s="55"/>
      <c r="AL89" s="291"/>
      <c r="AM89" s="281"/>
    </row>
    <row r="90" spans="1:39" s="16" customFormat="1" ht="12.75" outlineLevel="1">
      <c r="A90" s="194"/>
      <c r="B90" s="637"/>
      <c r="C90" s="330"/>
      <c r="D90" s="377" t="s">
        <v>7</v>
      </c>
      <c r="E90" s="367"/>
      <c r="F90" s="367"/>
      <c r="G90" s="368"/>
      <c r="H90" s="281"/>
      <c r="I90" s="17"/>
      <c r="J90" s="17"/>
      <c r="K90" s="464"/>
      <c r="L90" s="465"/>
      <c r="M90" s="466"/>
      <c r="N90" s="120"/>
      <c r="O90" s="357"/>
      <c r="P90" s="470"/>
      <c r="Q90" s="464"/>
      <c r="R90" s="470"/>
      <c r="S90" s="464"/>
      <c r="T90" s="19"/>
      <c r="U90" s="337"/>
      <c r="V90" s="307"/>
      <c r="W90" s="10"/>
      <c r="X90" s="10"/>
      <c r="Y90" s="18"/>
      <c r="Z90" s="10"/>
      <c r="AA90" s="337"/>
      <c r="AB90" s="465"/>
      <c r="AC90" s="551"/>
      <c r="AD90" s="486"/>
      <c r="AE90" s="527"/>
      <c r="AF90" s="527"/>
      <c r="AG90" s="331"/>
      <c r="AH90" s="273"/>
      <c r="AI90" s="598"/>
      <c r="AJ90" s="84"/>
      <c r="AK90" s="55"/>
      <c r="AL90" s="291"/>
      <c r="AM90" s="281"/>
    </row>
    <row r="91" spans="1:39" s="16" customFormat="1" ht="12.75" outlineLevel="1">
      <c r="A91" s="195"/>
      <c r="B91" s="638"/>
      <c r="C91" s="330"/>
      <c r="D91" s="385" t="s">
        <v>8</v>
      </c>
      <c r="E91" s="367"/>
      <c r="F91" s="367"/>
      <c r="G91" s="368"/>
      <c r="H91" s="369"/>
      <c r="I91" s="147"/>
      <c r="J91" s="18"/>
      <c r="K91" s="470"/>
      <c r="L91" s="465"/>
      <c r="M91" s="466"/>
      <c r="N91" s="149"/>
      <c r="O91" s="356"/>
      <c r="P91" s="501"/>
      <c r="Q91" s="467"/>
      <c r="R91" s="501"/>
      <c r="S91" s="467"/>
      <c r="T91" s="297"/>
      <c r="U91" s="337"/>
      <c r="V91" s="307"/>
      <c r="W91" s="10"/>
      <c r="X91" s="10"/>
      <c r="Y91" s="18"/>
      <c r="Z91" s="146"/>
      <c r="AA91" s="337"/>
      <c r="AB91" s="468"/>
      <c r="AC91" s="551"/>
      <c r="AD91" s="483"/>
      <c r="AE91" s="527"/>
      <c r="AF91" s="527"/>
      <c r="AG91" s="332"/>
      <c r="AH91" s="279"/>
      <c r="AI91" s="599"/>
      <c r="AJ91" s="150"/>
      <c r="AK91" s="151"/>
      <c r="AL91" s="292"/>
      <c r="AM91" s="281"/>
    </row>
    <row r="92" spans="1:39" s="16" customFormat="1" ht="25.5" outlineLevel="1">
      <c r="A92" s="195"/>
      <c r="B92" s="638"/>
      <c r="C92" s="330"/>
      <c r="D92" s="381" t="s">
        <v>9</v>
      </c>
      <c r="E92" s="367"/>
      <c r="F92" s="367"/>
      <c r="G92" s="368"/>
      <c r="H92" s="281"/>
      <c r="I92" s="17"/>
      <c r="J92" s="18"/>
      <c r="K92" s="464"/>
      <c r="L92" s="465"/>
      <c r="M92" s="466"/>
      <c r="N92" s="120"/>
      <c r="O92" s="357"/>
      <c r="P92" s="470"/>
      <c r="Q92" s="464"/>
      <c r="R92" s="470"/>
      <c r="S92" s="464"/>
      <c r="T92" s="19"/>
      <c r="U92" s="337"/>
      <c r="V92" s="307"/>
      <c r="W92" s="10"/>
      <c r="X92" s="10"/>
      <c r="Y92" s="18"/>
      <c r="Z92" s="10"/>
      <c r="AA92" s="337"/>
      <c r="AB92" s="465"/>
      <c r="AC92" s="551"/>
      <c r="AD92" s="486"/>
      <c r="AE92" s="527"/>
      <c r="AF92" s="527"/>
      <c r="AG92" s="331"/>
      <c r="AH92" s="273"/>
      <c r="AI92" s="598"/>
      <c r="AJ92" s="84"/>
      <c r="AK92" s="55"/>
      <c r="AL92" s="291"/>
      <c r="AM92" s="281"/>
    </row>
    <row r="93" spans="1:39" s="16" customFormat="1" ht="12.75" outlineLevel="1">
      <c r="A93" s="195"/>
      <c r="B93" s="638"/>
      <c r="C93" s="330"/>
      <c r="D93" s="381" t="s">
        <v>10</v>
      </c>
      <c r="E93" s="367"/>
      <c r="F93" s="367"/>
      <c r="G93" s="368"/>
      <c r="H93" s="281"/>
      <c r="I93" s="17"/>
      <c r="J93" s="18"/>
      <c r="K93" s="464"/>
      <c r="L93" s="465"/>
      <c r="M93" s="466"/>
      <c r="N93" s="120"/>
      <c r="O93" s="357"/>
      <c r="P93" s="470"/>
      <c r="Q93" s="464"/>
      <c r="R93" s="470"/>
      <c r="S93" s="464"/>
      <c r="T93" s="19"/>
      <c r="U93" s="337"/>
      <c r="V93" s="307"/>
      <c r="W93" s="10"/>
      <c r="X93" s="10"/>
      <c r="Y93" s="18"/>
      <c r="Z93" s="10"/>
      <c r="AA93" s="337"/>
      <c r="AB93" s="465"/>
      <c r="AC93" s="551"/>
      <c r="AD93" s="486"/>
      <c r="AE93" s="527"/>
      <c r="AF93" s="527"/>
      <c r="AG93" s="331"/>
      <c r="AH93" s="273"/>
      <c r="AI93" s="598"/>
      <c r="AJ93" s="84"/>
      <c r="AK93" s="55"/>
      <c r="AL93" s="291"/>
      <c r="AM93" s="281"/>
    </row>
    <row r="94" spans="1:39" s="16" customFormat="1" ht="12.75" outlineLevel="1">
      <c r="A94" s="195"/>
      <c r="B94" s="638"/>
      <c r="C94" s="330"/>
      <c r="D94" s="381" t="s">
        <v>11</v>
      </c>
      <c r="E94" s="367"/>
      <c r="F94" s="367"/>
      <c r="G94" s="368"/>
      <c r="H94" s="281"/>
      <c r="I94" s="17"/>
      <c r="J94" s="18"/>
      <c r="K94" s="464"/>
      <c r="L94" s="465"/>
      <c r="M94" s="466"/>
      <c r="N94" s="120"/>
      <c r="O94" s="357"/>
      <c r="P94" s="470"/>
      <c r="Q94" s="464"/>
      <c r="R94" s="470"/>
      <c r="S94" s="464"/>
      <c r="T94" s="19"/>
      <c r="U94" s="337"/>
      <c r="V94" s="307"/>
      <c r="W94" s="10"/>
      <c r="X94" s="10"/>
      <c r="Y94" s="18"/>
      <c r="Z94" s="10"/>
      <c r="AA94" s="337"/>
      <c r="AB94" s="465"/>
      <c r="AC94" s="551"/>
      <c r="AD94" s="486"/>
      <c r="AE94" s="527"/>
      <c r="AF94" s="527"/>
      <c r="AG94" s="331"/>
      <c r="AH94" s="273"/>
      <c r="AI94" s="598"/>
      <c r="AJ94" s="84"/>
      <c r="AK94" s="55"/>
      <c r="AL94" s="291"/>
      <c r="AM94" s="281"/>
    </row>
    <row r="95" spans="1:39" s="16" customFormat="1" ht="12.75" outlineLevel="1">
      <c r="A95" s="195"/>
      <c r="B95" s="638"/>
      <c r="C95" s="330"/>
      <c r="D95" s="381" t="s">
        <v>12</v>
      </c>
      <c r="E95" s="367"/>
      <c r="F95" s="367"/>
      <c r="G95" s="368"/>
      <c r="H95" s="281"/>
      <c r="I95" s="17"/>
      <c r="J95" s="18"/>
      <c r="K95" s="464"/>
      <c r="L95" s="465"/>
      <c r="M95" s="466"/>
      <c r="N95" s="120"/>
      <c r="O95" s="357"/>
      <c r="P95" s="470"/>
      <c r="Q95" s="464"/>
      <c r="R95" s="470"/>
      <c r="S95" s="464"/>
      <c r="T95" s="19"/>
      <c r="U95" s="337"/>
      <c r="V95" s="307"/>
      <c r="W95" s="10"/>
      <c r="X95" s="10"/>
      <c r="Y95" s="18"/>
      <c r="Z95" s="10"/>
      <c r="AA95" s="337"/>
      <c r="AB95" s="465"/>
      <c r="AC95" s="551"/>
      <c r="AD95" s="486"/>
      <c r="AE95" s="527"/>
      <c r="AF95" s="527"/>
      <c r="AG95" s="331"/>
      <c r="AH95" s="273"/>
      <c r="AI95" s="598"/>
      <c r="AJ95" s="84"/>
      <c r="AK95" s="55"/>
      <c r="AL95" s="291"/>
      <c r="AM95" s="281"/>
    </row>
    <row r="96" spans="1:39" s="16" customFormat="1" ht="12.75" outlineLevel="1">
      <c r="A96" s="195"/>
      <c r="B96" s="638"/>
      <c r="C96" s="330"/>
      <c r="D96" s="381" t="s">
        <v>13</v>
      </c>
      <c r="E96" s="367"/>
      <c r="F96" s="367"/>
      <c r="G96" s="368"/>
      <c r="H96" s="281"/>
      <c r="I96" s="17"/>
      <c r="J96" s="18"/>
      <c r="K96" s="464"/>
      <c r="L96" s="465"/>
      <c r="M96" s="466"/>
      <c r="N96" s="120"/>
      <c r="O96" s="357"/>
      <c r="P96" s="470"/>
      <c r="Q96" s="464"/>
      <c r="R96" s="470"/>
      <c r="S96" s="464"/>
      <c r="T96" s="19"/>
      <c r="U96" s="337"/>
      <c r="V96" s="307"/>
      <c r="W96" s="10"/>
      <c r="X96" s="10"/>
      <c r="Y96" s="18"/>
      <c r="Z96" s="10"/>
      <c r="AA96" s="337"/>
      <c r="AB96" s="465"/>
      <c r="AC96" s="551"/>
      <c r="AD96" s="486"/>
      <c r="AE96" s="527"/>
      <c r="AF96" s="527"/>
      <c r="AG96" s="331"/>
      <c r="AH96" s="273"/>
      <c r="AI96" s="598"/>
      <c r="AJ96" s="84"/>
      <c r="AK96" s="55"/>
      <c r="AL96" s="291"/>
      <c r="AM96" s="281"/>
    </row>
    <row r="97" spans="1:39" s="16" customFormat="1" ht="12.75" outlineLevel="1">
      <c r="A97" s="195"/>
      <c r="B97" s="638"/>
      <c r="C97" s="330"/>
      <c r="D97" s="381" t="s">
        <v>14</v>
      </c>
      <c r="E97" s="367"/>
      <c r="F97" s="367"/>
      <c r="G97" s="368"/>
      <c r="H97" s="281"/>
      <c r="I97" s="17"/>
      <c r="J97" s="18"/>
      <c r="K97" s="464"/>
      <c r="L97" s="465"/>
      <c r="M97" s="466"/>
      <c r="N97" s="120"/>
      <c r="O97" s="357"/>
      <c r="P97" s="470"/>
      <c r="Q97" s="464"/>
      <c r="R97" s="470"/>
      <c r="S97" s="464"/>
      <c r="T97" s="19"/>
      <c r="U97" s="337"/>
      <c r="V97" s="307"/>
      <c r="W97" s="10"/>
      <c r="X97" s="10"/>
      <c r="Y97" s="18"/>
      <c r="Z97" s="10"/>
      <c r="AA97" s="337"/>
      <c r="AB97" s="465"/>
      <c r="AC97" s="551"/>
      <c r="AD97" s="486"/>
      <c r="AE97" s="527"/>
      <c r="AF97" s="527"/>
      <c r="AG97" s="331"/>
      <c r="AH97" s="273"/>
      <c r="AI97" s="598"/>
      <c r="AJ97" s="84"/>
      <c r="AK97" s="55"/>
      <c r="AL97" s="291"/>
      <c r="AM97" s="281"/>
    </row>
    <row r="98" spans="1:39" s="16" customFormat="1" ht="12.75" outlineLevel="1">
      <c r="A98" s="195"/>
      <c r="B98" s="638"/>
      <c r="C98" s="330"/>
      <c r="D98" s="381" t="s">
        <v>15</v>
      </c>
      <c r="E98" s="367"/>
      <c r="F98" s="367"/>
      <c r="G98" s="368"/>
      <c r="H98" s="281"/>
      <c r="I98" s="17"/>
      <c r="J98" s="18"/>
      <c r="K98" s="464"/>
      <c r="L98" s="465"/>
      <c r="M98" s="466"/>
      <c r="N98" s="120"/>
      <c r="O98" s="357"/>
      <c r="P98" s="470"/>
      <c r="Q98" s="464"/>
      <c r="R98" s="470"/>
      <c r="S98" s="464"/>
      <c r="T98" s="19"/>
      <c r="U98" s="337"/>
      <c r="V98" s="307"/>
      <c r="W98" s="10"/>
      <c r="X98" s="10"/>
      <c r="Y98" s="18"/>
      <c r="Z98" s="10"/>
      <c r="AA98" s="337"/>
      <c r="AB98" s="465"/>
      <c r="AC98" s="551"/>
      <c r="AD98" s="486"/>
      <c r="AE98" s="527"/>
      <c r="AF98" s="527"/>
      <c r="AG98" s="331"/>
      <c r="AH98" s="273"/>
      <c r="AI98" s="598"/>
      <c r="AJ98" s="84"/>
      <c r="AK98" s="55"/>
      <c r="AL98" s="291"/>
      <c r="AM98" s="281"/>
    </row>
    <row r="99" spans="1:39" s="16" customFormat="1" ht="12.75" outlineLevel="1">
      <c r="A99" s="195"/>
      <c r="B99" s="638"/>
      <c r="C99" s="330"/>
      <c r="D99" s="381" t="s">
        <v>16</v>
      </c>
      <c r="E99" s="367"/>
      <c r="F99" s="367"/>
      <c r="G99" s="368"/>
      <c r="H99" s="281"/>
      <c r="I99" s="17"/>
      <c r="J99" s="18"/>
      <c r="K99" s="464"/>
      <c r="L99" s="465"/>
      <c r="M99" s="466"/>
      <c r="N99" s="120"/>
      <c r="O99" s="357"/>
      <c r="P99" s="470"/>
      <c r="Q99" s="464"/>
      <c r="R99" s="470"/>
      <c r="S99" s="464"/>
      <c r="T99" s="19"/>
      <c r="U99" s="337"/>
      <c r="V99" s="307"/>
      <c r="W99" s="10"/>
      <c r="X99" s="10"/>
      <c r="Y99" s="18"/>
      <c r="Z99" s="10"/>
      <c r="AA99" s="337"/>
      <c r="AB99" s="465"/>
      <c r="AC99" s="551"/>
      <c r="AD99" s="486"/>
      <c r="AE99" s="527"/>
      <c r="AF99" s="527"/>
      <c r="AG99" s="331"/>
      <c r="AH99" s="273"/>
      <c r="AI99" s="598"/>
      <c r="AJ99" s="84"/>
      <c r="AK99" s="55"/>
      <c r="AL99" s="291"/>
      <c r="AM99" s="281"/>
    </row>
    <row r="100" spans="1:39" s="16" customFormat="1" ht="12.75" outlineLevel="1">
      <c r="A100" s="195"/>
      <c r="B100" s="638"/>
      <c r="C100" s="330"/>
      <c r="D100" s="381" t="s">
        <v>17</v>
      </c>
      <c r="E100" s="367"/>
      <c r="F100" s="367"/>
      <c r="G100" s="368"/>
      <c r="H100" s="281"/>
      <c r="I100" s="17"/>
      <c r="J100" s="18"/>
      <c r="K100" s="464"/>
      <c r="L100" s="465"/>
      <c r="M100" s="466"/>
      <c r="N100" s="120"/>
      <c r="O100" s="357"/>
      <c r="P100" s="470"/>
      <c r="Q100" s="464"/>
      <c r="R100" s="470"/>
      <c r="S100" s="464"/>
      <c r="T100" s="19"/>
      <c r="U100" s="337"/>
      <c r="V100" s="307"/>
      <c r="W100" s="10"/>
      <c r="X100" s="10"/>
      <c r="Y100" s="18"/>
      <c r="Z100" s="10"/>
      <c r="AA100" s="337"/>
      <c r="AB100" s="465"/>
      <c r="AC100" s="551"/>
      <c r="AD100" s="486"/>
      <c r="AE100" s="527"/>
      <c r="AF100" s="527"/>
      <c r="AG100" s="331"/>
      <c r="AH100" s="273"/>
      <c r="AI100" s="598"/>
      <c r="AJ100" s="84"/>
      <c r="AK100" s="55"/>
      <c r="AL100" s="291"/>
      <c r="AM100" s="281"/>
    </row>
    <row r="101" spans="1:39" s="16" customFormat="1" ht="12.75" outlineLevel="1">
      <c r="A101" s="195"/>
      <c r="B101" s="638"/>
      <c r="C101" s="330"/>
      <c r="D101" s="604" t="s">
        <v>140</v>
      </c>
      <c r="E101" s="364"/>
      <c r="F101" s="364"/>
      <c r="G101" s="368"/>
      <c r="H101" s="281"/>
      <c r="I101" s="17"/>
      <c r="J101" s="18"/>
      <c r="K101" s="464"/>
      <c r="L101" s="465"/>
      <c r="M101" s="466"/>
      <c r="N101" s="120"/>
      <c r="O101" s="357"/>
      <c r="P101" s="470"/>
      <c r="Q101" s="464"/>
      <c r="R101" s="470"/>
      <c r="S101" s="464"/>
      <c r="T101" s="19"/>
      <c r="U101" s="337"/>
      <c r="V101" s="307"/>
      <c r="W101" s="10"/>
      <c r="X101" s="10"/>
      <c r="Y101" s="18"/>
      <c r="Z101" s="10"/>
      <c r="AA101" s="337"/>
      <c r="AB101" s="465"/>
      <c r="AC101" s="552"/>
      <c r="AD101" s="486"/>
      <c r="AE101" s="527"/>
      <c r="AF101" s="527"/>
      <c r="AG101" s="331"/>
      <c r="AH101" s="273"/>
      <c r="AI101" s="598"/>
      <c r="AJ101" s="84"/>
      <c r="AK101" s="55"/>
      <c r="AL101" s="291"/>
      <c r="AM101" s="281"/>
    </row>
    <row r="102" spans="1:39" s="16" customFormat="1" ht="13.5" outlineLevel="1" thickBot="1">
      <c r="A102" s="195"/>
      <c r="B102" s="638"/>
      <c r="C102" s="330"/>
      <c r="D102" s="377" t="s">
        <v>216</v>
      </c>
      <c r="E102" s="334"/>
      <c r="F102" s="334"/>
      <c r="G102" s="429"/>
      <c r="H102" s="281"/>
      <c r="I102" s="17"/>
      <c r="J102" s="18"/>
      <c r="K102" s="464"/>
      <c r="L102" s="465"/>
      <c r="M102" s="466"/>
      <c r="N102" s="120"/>
      <c r="O102" s="357"/>
      <c r="P102" s="470"/>
      <c r="Q102" s="464"/>
      <c r="R102" s="470"/>
      <c r="S102" s="464"/>
      <c r="T102" s="19"/>
      <c r="U102" s="337"/>
      <c r="V102" s="307"/>
      <c r="W102" s="10"/>
      <c r="X102" s="10"/>
      <c r="Y102" s="18"/>
      <c r="Z102" s="10"/>
      <c r="AA102" s="337"/>
      <c r="AB102" s="551"/>
      <c r="AC102" s="552"/>
      <c r="AD102" s="486"/>
      <c r="AE102" s="527"/>
      <c r="AF102" s="527"/>
      <c r="AG102" s="331"/>
      <c r="AH102" s="273"/>
      <c r="AI102" s="598"/>
      <c r="AJ102" s="84"/>
      <c r="AK102" s="55"/>
      <c r="AL102" s="291"/>
      <c r="AM102" s="281"/>
    </row>
    <row r="103" spans="1:39" s="11" customFormat="1" ht="15" thickBot="1">
      <c r="A103" s="333" t="str">
        <f>FIXED($D$8,0,1)</f>
        <v>0</v>
      </c>
      <c r="B103" s="635" t="str">
        <f>FIXED($I$4,0,1)</f>
        <v>0</v>
      </c>
      <c r="C103" s="20" t="s">
        <v>18</v>
      </c>
      <c r="D103" s="384" t="s">
        <v>19</v>
      </c>
      <c r="E103" s="453"/>
      <c r="F103" s="430"/>
      <c r="G103" s="430"/>
      <c r="H103" s="282"/>
      <c r="I103" s="14"/>
      <c r="J103" s="12"/>
      <c r="K103" s="458">
        <f>SUM(K89:K102)</f>
        <v>0</v>
      </c>
      <c r="L103" s="459">
        <f>SUM(L89:L102)</f>
        <v>0</v>
      </c>
      <c r="M103" s="460">
        <f>SUM(M89:M102)</f>
        <v>0</v>
      </c>
      <c r="N103" s="118"/>
      <c r="O103" s="352"/>
      <c r="P103" s="500">
        <f>SUM(P89:P102)</f>
        <v>0</v>
      </c>
      <c r="Q103" s="458">
        <f>SUM(Q89:Q102)</f>
        <v>0</v>
      </c>
      <c r="R103" s="500">
        <f>SUM(R89:R102)</f>
        <v>0</v>
      </c>
      <c r="S103" s="458">
        <f>SUM(S89:S102)</f>
        <v>0</v>
      </c>
      <c r="T103" s="298"/>
      <c r="U103" s="341"/>
      <c r="V103" s="308"/>
      <c r="W103" s="134"/>
      <c r="X103" s="134"/>
      <c r="Y103" s="159"/>
      <c r="Z103" s="134"/>
      <c r="AA103" s="341"/>
      <c r="AB103" s="553">
        <f>SUM(AB89:AB102)</f>
        <v>0</v>
      </c>
      <c r="AC103" s="554"/>
      <c r="AD103" s="534">
        <f>SUM(AD89:AD102)</f>
        <v>0</v>
      </c>
      <c r="AE103" s="555"/>
      <c r="AF103" s="458">
        <f>AD103</f>
        <v>0</v>
      </c>
      <c r="AG103" s="89">
        <f>IF((AF103-E103)&gt;0,(AF103-E103),0)</f>
        <v>0</v>
      </c>
      <c r="AH103" s="276"/>
      <c r="AI103" s="592">
        <f>IF($AK$2="PME",$AK$5,IF($AK$2="ETI",$AK$6,$AK$7))</f>
        <v>0.35</v>
      </c>
      <c r="AJ103" s="81">
        <f>IF(AK2="choisir","",AF103*AI103)</f>
        <v>0</v>
      </c>
      <c r="AK103" s="53" t="str">
        <f>IF(Q103&lt;&gt;0,IF((Q103+AB103)-AD103=0,"OK","!"),IF(P103&lt;&gt;AB200,IF((P103+AB103)-AD103=0,"OK","!"),IF((K103+AB103)-AD103=0,"OK","!")))</f>
        <v>OK</v>
      </c>
      <c r="AL103" s="293"/>
      <c r="AM103" s="282"/>
    </row>
    <row r="104" spans="1:39" s="16" customFormat="1" ht="12.75" outlineLevel="1">
      <c r="A104" s="194"/>
      <c r="B104" s="637"/>
      <c r="C104" s="330"/>
      <c r="D104" s="381"/>
      <c r="E104" s="365"/>
      <c r="F104" s="367"/>
      <c r="G104" s="367"/>
      <c r="H104" s="281"/>
      <c r="I104" s="17"/>
      <c r="J104" s="18"/>
      <c r="K104" s="464"/>
      <c r="L104" s="465"/>
      <c r="M104" s="466"/>
      <c r="N104" s="120"/>
      <c r="O104" s="357"/>
      <c r="P104" s="470"/>
      <c r="Q104" s="464"/>
      <c r="R104" s="470"/>
      <c r="S104" s="464"/>
      <c r="T104" s="19"/>
      <c r="U104" s="337"/>
      <c r="V104" s="307"/>
      <c r="W104" s="10"/>
      <c r="X104" s="10"/>
      <c r="Y104" s="18"/>
      <c r="Z104" s="10"/>
      <c r="AA104" s="337"/>
      <c r="AB104" s="551"/>
      <c r="AC104" s="552"/>
      <c r="AD104" s="486"/>
      <c r="AE104" s="527"/>
      <c r="AF104" s="527"/>
      <c r="AG104" s="331"/>
      <c r="AH104" s="273"/>
      <c r="AI104" s="598"/>
      <c r="AJ104" s="84"/>
      <c r="AK104" s="55"/>
      <c r="AL104" s="291"/>
      <c r="AM104" s="281"/>
    </row>
    <row r="105" spans="1:39" s="16" customFormat="1" ht="12.75" outlineLevel="1">
      <c r="A105" s="194"/>
      <c r="B105" s="637"/>
      <c r="C105" s="330"/>
      <c r="D105" s="381"/>
      <c r="E105" s="367"/>
      <c r="F105" s="367"/>
      <c r="G105" s="367"/>
      <c r="H105" s="281"/>
      <c r="I105" s="17"/>
      <c r="J105" s="18"/>
      <c r="K105" s="464"/>
      <c r="L105" s="465"/>
      <c r="M105" s="466"/>
      <c r="N105" s="120"/>
      <c r="O105" s="357"/>
      <c r="P105" s="470"/>
      <c r="Q105" s="464"/>
      <c r="R105" s="470"/>
      <c r="S105" s="464"/>
      <c r="T105" s="19"/>
      <c r="U105" s="337"/>
      <c r="V105" s="307"/>
      <c r="W105" s="10"/>
      <c r="X105" s="10"/>
      <c r="Y105" s="18"/>
      <c r="Z105" s="10"/>
      <c r="AA105" s="337"/>
      <c r="AB105" s="551"/>
      <c r="AC105" s="552"/>
      <c r="AD105" s="486"/>
      <c r="AE105" s="527"/>
      <c r="AF105" s="527"/>
      <c r="AG105" s="331"/>
      <c r="AH105" s="273"/>
      <c r="AI105" s="598"/>
      <c r="AJ105" s="84"/>
      <c r="AK105" s="55"/>
      <c r="AL105" s="291"/>
      <c r="AM105" s="281"/>
    </row>
    <row r="106" spans="1:39" s="16" customFormat="1" ht="13.5" outlineLevel="1" thickBot="1">
      <c r="A106" s="194"/>
      <c r="B106" s="637"/>
      <c r="C106" s="330"/>
      <c r="D106" s="381"/>
      <c r="E106" s="335"/>
      <c r="F106" s="335"/>
      <c r="G106" s="335"/>
      <c r="H106" s="281"/>
      <c r="I106" s="17"/>
      <c r="J106" s="18"/>
      <c r="K106" s="464"/>
      <c r="L106" s="465"/>
      <c r="M106" s="466"/>
      <c r="N106" s="120"/>
      <c r="O106" s="357"/>
      <c r="P106" s="470"/>
      <c r="Q106" s="464"/>
      <c r="R106" s="470"/>
      <c r="S106" s="464"/>
      <c r="T106" s="19"/>
      <c r="U106" s="342"/>
      <c r="V106" s="307"/>
      <c r="W106" s="10"/>
      <c r="X106" s="10"/>
      <c r="Y106" s="18"/>
      <c r="Z106" s="10"/>
      <c r="AA106" s="342"/>
      <c r="AB106" s="551"/>
      <c r="AC106" s="552"/>
      <c r="AD106" s="486"/>
      <c r="AE106" s="527"/>
      <c r="AF106" s="527"/>
      <c r="AG106" s="331"/>
      <c r="AH106" s="273"/>
      <c r="AI106" s="598"/>
      <c r="AJ106" s="84"/>
      <c r="AK106" s="55"/>
      <c r="AL106" s="291"/>
      <c r="AM106" s="281"/>
    </row>
    <row r="107" spans="1:39" s="11" customFormat="1" ht="15" thickBot="1">
      <c r="A107" s="333" t="str">
        <f>FIXED($D$8,0,1)</f>
        <v>0</v>
      </c>
      <c r="B107" s="635" t="str">
        <f>FIXED($I$4,0,1)</f>
        <v>0</v>
      </c>
      <c r="C107" s="20" t="s">
        <v>20</v>
      </c>
      <c r="D107" s="384" t="s">
        <v>21</v>
      </c>
      <c r="E107" s="453"/>
      <c r="F107" s="430"/>
      <c r="G107" s="430"/>
      <c r="H107" s="282"/>
      <c r="I107" s="14"/>
      <c r="J107" s="12"/>
      <c r="K107" s="458">
        <f>SUM(K104:K106)</f>
        <v>0</v>
      </c>
      <c r="L107" s="459">
        <f>SUM(L104:L106)</f>
        <v>0</v>
      </c>
      <c r="M107" s="460">
        <f>SUM(M104:M106)</f>
        <v>0</v>
      </c>
      <c r="N107" s="118"/>
      <c r="O107" s="352"/>
      <c r="P107" s="500">
        <f>SUM(P104:P106)</f>
        <v>0</v>
      </c>
      <c r="Q107" s="458">
        <f>SUM(Q104:Q106)</f>
        <v>0</v>
      </c>
      <c r="R107" s="500">
        <f>SUM(R104:R106)</f>
        <v>0</v>
      </c>
      <c r="S107" s="458">
        <f>SUM(S104:S106)</f>
        <v>0</v>
      </c>
      <c r="T107" s="298"/>
      <c r="U107" s="341"/>
      <c r="V107" s="308"/>
      <c r="W107" s="134"/>
      <c r="X107" s="134"/>
      <c r="Y107" s="159"/>
      <c r="Z107" s="134"/>
      <c r="AA107" s="341"/>
      <c r="AB107" s="553">
        <f>SUM(AB104:AB106)</f>
        <v>0</v>
      </c>
      <c r="AC107" s="554"/>
      <c r="AD107" s="495">
        <f>SUM(AD104:AD106)</f>
        <v>0</v>
      </c>
      <c r="AE107" s="555"/>
      <c r="AF107" s="458">
        <f>AD107</f>
        <v>0</v>
      </c>
      <c r="AG107" s="89">
        <f>IF((AF107-E107)&gt;0,(AF107-E107),0)</f>
        <v>0</v>
      </c>
      <c r="AH107" s="276"/>
      <c r="AI107" s="601">
        <f>IF($AK$2="PME",40%,IF($AK$2="ETI",20%,10%))</f>
        <v>0.4</v>
      </c>
      <c r="AJ107" s="81">
        <f>IF(AK2="choisir","",AF107*AI107)</f>
        <v>0</v>
      </c>
      <c r="AK107" s="53" t="str">
        <f>IF(Q107&lt;&gt;0,IF((Q107+AB107)-AD107=0,"OK","!"),IF(P107&lt;&gt;0,IF((P107+AB107)-AD107=0,"OK","!"),IF((K107+AB107)-AD107=0,"OK","!")))</f>
        <v>OK</v>
      </c>
      <c r="AL107" s="293"/>
      <c r="AM107" s="282"/>
    </row>
    <row r="108" spans="1:39" s="16" customFormat="1" ht="12.75" outlineLevel="1">
      <c r="A108" s="194"/>
      <c r="B108" s="637"/>
      <c r="C108" s="330"/>
      <c r="D108" s="381"/>
      <c r="E108" s="335"/>
      <c r="F108" s="335"/>
      <c r="G108" s="335"/>
      <c r="H108" s="281"/>
      <c r="I108" s="17"/>
      <c r="J108" s="18"/>
      <c r="K108" s="464"/>
      <c r="L108" s="465"/>
      <c r="M108" s="466"/>
      <c r="N108" s="120"/>
      <c r="O108" s="357"/>
      <c r="P108" s="470"/>
      <c r="Q108" s="464"/>
      <c r="R108" s="470"/>
      <c r="S108" s="464"/>
      <c r="T108" s="19"/>
      <c r="U108" s="337"/>
      <c r="V108" s="307"/>
      <c r="W108" s="10"/>
      <c r="X108" s="10"/>
      <c r="Y108" s="18"/>
      <c r="Z108" s="10"/>
      <c r="AA108" s="337"/>
      <c r="AB108" s="551"/>
      <c r="AC108" s="552"/>
      <c r="AD108" s="486"/>
      <c r="AE108" s="527"/>
      <c r="AF108" s="527"/>
      <c r="AG108" s="331"/>
      <c r="AH108" s="273"/>
      <c r="AI108" s="598"/>
      <c r="AJ108" s="84"/>
      <c r="AK108" s="55"/>
      <c r="AL108" s="291"/>
      <c r="AM108" s="281"/>
    </row>
    <row r="109" spans="1:39" s="16" customFormat="1" ht="12.75" outlineLevel="1">
      <c r="A109" s="194"/>
      <c r="B109" s="637"/>
      <c r="C109" s="330"/>
      <c r="D109" s="381"/>
      <c r="E109" s="335"/>
      <c r="F109" s="335"/>
      <c r="G109" s="335"/>
      <c r="H109" s="281"/>
      <c r="I109" s="17"/>
      <c r="J109" s="18"/>
      <c r="K109" s="464"/>
      <c r="L109" s="465"/>
      <c r="M109" s="466"/>
      <c r="N109" s="120"/>
      <c r="O109" s="357"/>
      <c r="P109" s="470"/>
      <c r="Q109" s="464"/>
      <c r="R109" s="470"/>
      <c r="S109" s="464"/>
      <c r="T109" s="19"/>
      <c r="U109" s="337"/>
      <c r="V109" s="307"/>
      <c r="W109" s="10"/>
      <c r="X109" s="10"/>
      <c r="Y109" s="18"/>
      <c r="Z109" s="10"/>
      <c r="AA109" s="337"/>
      <c r="AB109" s="551"/>
      <c r="AC109" s="552"/>
      <c r="AD109" s="486"/>
      <c r="AE109" s="527"/>
      <c r="AF109" s="527"/>
      <c r="AG109" s="331"/>
      <c r="AH109" s="273"/>
      <c r="AI109" s="598"/>
      <c r="AJ109" s="84"/>
      <c r="AK109" s="55"/>
      <c r="AL109" s="291"/>
      <c r="AM109" s="281"/>
    </row>
    <row r="110" spans="1:39" s="16" customFormat="1" ht="13.5" outlineLevel="1" thickBot="1">
      <c r="A110" s="194"/>
      <c r="B110" s="637"/>
      <c r="C110" s="330"/>
      <c r="D110" s="381"/>
      <c r="E110" s="335"/>
      <c r="F110" s="335"/>
      <c r="G110" s="335"/>
      <c r="H110" s="281"/>
      <c r="I110" s="17"/>
      <c r="J110" s="18"/>
      <c r="K110" s="464"/>
      <c r="L110" s="465"/>
      <c r="M110" s="466"/>
      <c r="N110" s="120"/>
      <c r="O110" s="357"/>
      <c r="P110" s="470"/>
      <c r="Q110" s="464"/>
      <c r="R110" s="470"/>
      <c r="S110" s="464"/>
      <c r="T110" s="19"/>
      <c r="U110" s="337"/>
      <c r="V110" s="307"/>
      <c r="W110" s="10"/>
      <c r="X110" s="10"/>
      <c r="Y110" s="18"/>
      <c r="Z110" s="10"/>
      <c r="AA110" s="337"/>
      <c r="AB110" s="551"/>
      <c r="AC110" s="552"/>
      <c r="AD110" s="486"/>
      <c r="AE110" s="527"/>
      <c r="AF110" s="527"/>
      <c r="AG110" s="331"/>
      <c r="AH110" s="273"/>
      <c r="AI110" s="598"/>
      <c r="AJ110" s="84"/>
      <c r="AK110" s="55"/>
      <c r="AL110" s="291"/>
      <c r="AM110" s="281"/>
    </row>
    <row r="111" spans="1:39" s="11" customFormat="1" ht="15" thickBot="1">
      <c r="A111" s="333" t="str">
        <f>FIXED($D$8,0,1)</f>
        <v>0</v>
      </c>
      <c r="B111" s="635" t="str">
        <f>FIXED($I$4,0,1)</f>
        <v>0</v>
      </c>
      <c r="C111" s="20" t="s">
        <v>22</v>
      </c>
      <c r="D111" s="384" t="s">
        <v>84</v>
      </c>
      <c r="E111" s="453"/>
      <c r="F111" s="430"/>
      <c r="G111" s="430"/>
      <c r="H111" s="282"/>
      <c r="I111" s="14"/>
      <c r="J111" s="12"/>
      <c r="K111" s="458">
        <f>SUM(K108:K110)</f>
        <v>0</v>
      </c>
      <c r="L111" s="459">
        <f>SUM(L108:L110)</f>
        <v>0</v>
      </c>
      <c r="M111" s="460">
        <f>SUM(M108:M110)</f>
        <v>0</v>
      </c>
      <c r="N111" s="118"/>
      <c r="O111" s="352"/>
      <c r="P111" s="500">
        <f>SUM(P108:P110)</f>
        <v>0</v>
      </c>
      <c r="Q111" s="458">
        <f>SUM(Q108:Q110)</f>
        <v>0</v>
      </c>
      <c r="R111" s="500">
        <f>SUM(R108:R110)</f>
        <v>0</v>
      </c>
      <c r="S111" s="458">
        <f>SUM(S108:S110)</f>
        <v>0</v>
      </c>
      <c r="T111" s="298"/>
      <c r="U111" s="341"/>
      <c r="V111" s="308"/>
      <c r="W111" s="134"/>
      <c r="X111" s="134"/>
      <c r="Y111" s="159"/>
      <c r="Z111" s="134"/>
      <c r="AA111" s="341"/>
      <c r="AB111" s="553">
        <f>SUM(AB108:AB110)</f>
        <v>0</v>
      </c>
      <c r="AC111" s="554"/>
      <c r="AD111" s="495">
        <f>SUM(AD108:AD110)</f>
        <v>0</v>
      </c>
      <c r="AE111" s="555"/>
      <c r="AF111" s="458">
        <f>AD111</f>
        <v>0</v>
      </c>
      <c r="AG111" s="89">
        <f>IF((AF111-E111)&gt;0,(AF111-E111),0)</f>
        <v>0</v>
      </c>
      <c r="AH111" s="276"/>
      <c r="AI111" s="601">
        <f>IF($AK$2="PME",40%,IF($AK$2="ETI",20%,10%))</f>
        <v>0.4</v>
      </c>
      <c r="AJ111" s="81">
        <f>IF(AK2="choisir","",AF111*AI111)</f>
        <v>0</v>
      </c>
      <c r="AK111" s="53" t="str">
        <f>IF(Q111&lt;&gt;0,IF((Q111+AB111)-AD111=0,"OK","!"),IF(P111&lt;&gt;0,IF((P111+AB111)-AD111=0,"OK","!"),IF((K111+AB111)-AD111=0,"OK","!")))</f>
        <v>OK</v>
      </c>
      <c r="AL111" s="293"/>
      <c r="AM111" s="282"/>
    </row>
    <row r="112" spans="1:39" s="16" customFormat="1" ht="12.75" outlineLevel="1">
      <c r="A112" s="194"/>
      <c r="B112" s="637"/>
      <c r="C112" s="26"/>
      <c r="D112" s="381"/>
      <c r="E112" s="335"/>
      <c r="F112" s="335"/>
      <c r="G112" s="335"/>
      <c r="H112" s="281"/>
      <c r="I112" s="17"/>
      <c r="J112" s="18"/>
      <c r="K112" s="464"/>
      <c r="L112" s="465"/>
      <c r="M112" s="466"/>
      <c r="N112" s="120"/>
      <c r="O112" s="357"/>
      <c r="P112" s="470"/>
      <c r="Q112" s="464"/>
      <c r="R112" s="470"/>
      <c r="S112" s="464"/>
      <c r="T112" s="19"/>
      <c r="U112" s="342"/>
      <c r="V112" s="307"/>
      <c r="W112" s="10"/>
      <c r="X112" s="10"/>
      <c r="Y112" s="18"/>
      <c r="Z112" s="10"/>
      <c r="AA112" s="342"/>
      <c r="AB112" s="551"/>
      <c r="AC112" s="552"/>
      <c r="AD112" s="486"/>
      <c r="AE112" s="527"/>
      <c r="AF112" s="527"/>
      <c r="AG112" s="90"/>
      <c r="AH112" s="273"/>
      <c r="AI112" s="598"/>
      <c r="AJ112" s="84"/>
      <c r="AK112" s="55"/>
      <c r="AL112" s="291"/>
      <c r="AM112" s="281"/>
    </row>
    <row r="113" spans="1:39" s="16" customFormat="1" ht="12.75" outlineLevel="1">
      <c r="A113" s="194"/>
      <c r="B113" s="637"/>
      <c r="C113" s="26"/>
      <c r="D113" s="381"/>
      <c r="E113" s="335"/>
      <c r="F113" s="335"/>
      <c r="G113" s="335"/>
      <c r="H113" s="281"/>
      <c r="I113" s="17"/>
      <c r="J113" s="18"/>
      <c r="K113" s="464"/>
      <c r="L113" s="465"/>
      <c r="M113" s="466"/>
      <c r="N113" s="120"/>
      <c r="O113" s="357"/>
      <c r="P113" s="470"/>
      <c r="Q113" s="464"/>
      <c r="R113" s="470"/>
      <c r="S113" s="464"/>
      <c r="T113" s="19"/>
      <c r="U113" s="337"/>
      <c r="V113" s="307"/>
      <c r="W113" s="10"/>
      <c r="X113" s="10"/>
      <c r="Y113" s="18"/>
      <c r="Z113" s="10"/>
      <c r="AA113" s="337"/>
      <c r="AB113" s="551"/>
      <c r="AC113" s="552"/>
      <c r="AD113" s="486"/>
      <c r="AE113" s="527"/>
      <c r="AF113" s="527"/>
      <c r="AG113" s="90"/>
      <c r="AH113" s="273"/>
      <c r="AI113" s="598"/>
      <c r="AJ113" s="84"/>
      <c r="AK113" s="55"/>
      <c r="AL113" s="291"/>
      <c r="AM113" s="281"/>
    </row>
    <row r="114" spans="1:39" s="16" customFormat="1" ht="13.5" outlineLevel="1" thickBot="1">
      <c r="A114" s="194"/>
      <c r="B114" s="637"/>
      <c r="C114" s="26"/>
      <c r="D114" s="381"/>
      <c r="E114" s="335"/>
      <c r="F114" s="335"/>
      <c r="G114" s="335"/>
      <c r="H114" s="281"/>
      <c r="I114" s="17"/>
      <c r="J114" s="18"/>
      <c r="K114" s="464"/>
      <c r="L114" s="465"/>
      <c r="M114" s="466"/>
      <c r="N114" s="120"/>
      <c r="O114" s="357"/>
      <c r="P114" s="470"/>
      <c r="Q114" s="464"/>
      <c r="R114" s="470"/>
      <c r="S114" s="464"/>
      <c r="T114" s="19"/>
      <c r="U114" s="337"/>
      <c r="V114" s="307"/>
      <c r="W114" s="10"/>
      <c r="X114" s="10"/>
      <c r="Y114" s="18"/>
      <c r="Z114" s="10"/>
      <c r="AA114" s="337"/>
      <c r="AB114" s="551"/>
      <c r="AC114" s="552"/>
      <c r="AD114" s="486"/>
      <c r="AE114" s="527"/>
      <c r="AF114" s="527"/>
      <c r="AG114" s="90"/>
      <c r="AH114" s="273"/>
      <c r="AI114" s="598"/>
      <c r="AJ114" s="84"/>
      <c r="AK114" s="55"/>
      <c r="AL114" s="291"/>
      <c r="AM114" s="281"/>
    </row>
    <row r="115" spans="1:39" s="11" customFormat="1" ht="26.25" thickBot="1">
      <c r="A115" s="333" t="str">
        <f>FIXED($D$8,0,1)</f>
        <v>0</v>
      </c>
      <c r="B115" s="635" t="str">
        <f>FIXED($I$4,0,1)</f>
        <v>0</v>
      </c>
      <c r="C115" s="20" t="s">
        <v>23</v>
      </c>
      <c r="D115" s="384" t="s">
        <v>85</v>
      </c>
      <c r="E115" s="453"/>
      <c r="F115" s="430"/>
      <c r="G115" s="430"/>
      <c r="H115" s="282"/>
      <c r="I115" s="14"/>
      <c r="J115" s="12"/>
      <c r="K115" s="458">
        <f>SUM(K112:K114)</f>
        <v>0</v>
      </c>
      <c r="L115" s="459">
        <f>SUM(L112:L114)</f>
        <v>0</v>
      </c>
      <c r="M115" s="460">
        <f>SUM(M112:M114)</f>
        <v>0</v>
      </c>
      <c r="N115" s="118"/>
      <c r="O115" s="352"/>
      <c r="P115" s="500">
        <f>SUM(P112:P114)</f>
        <v>0</v>
      </c>
      <c r="Q115" s="458">
        <f>SUM(Q112:Q114)</f>
        <v>0</v>
      </c>
      <c r="R115" s="500">
        <f>SUM(R112:R114)</f>
        <v>0</v>
      </c>
      <c r="S115" s="458">
        <f>SUM(S112:S114)</f>
        <v>0</v>
      </c>
      <c r="T115" s="298"/>
      <c r="U115" s="341"/>
      <c r="V115" s="308"/>
      <c r="W115" s="134"/>
      <c r="X115" s="134"/>
      <c r="Y115" s="159"/>
      <c r="Z115" s="134"/>
      <c r="AA115" s="341"/>
      <c r="AB115" s="553">
        <f>SUM(AB112:AB114)</f>
        <v>0</v>
      </c>
      <c r="AC115" s="554"/>
      <c r="AD115" s="495">
        <f>SUM(AD112:AD114)</f>
        <v>0</v>
      </c>
      <c r="AE115" s="555"/>
      <c r="AF115" s="458">
        <f>AD115</f>
        <v>0</v>
      </c>
      <c r="AG115" s="89">
        <f>IF((AF115-E115)&gt;0,(AF115-E115),0)</f>
        <v>0</v>
      </c>
      <c r="AH115" s="276"/>
      <c r="AI115" s="601">
        <f>IF($AK$2="PME",40%,IF($AK$2="ETI",20%,10%))</f>
        <v>0.4</v>
      </c>
      <c r="AJ115" s="81">
        <f>IF(AK2="choisir","",AF115*AI115)</f>
        <v>0</v>
      </c>
      <c r="AK115" s="53" t="str">
        <f>IF(Q115&lt;&gt;0,IF((Q115+AB115)-AD115=0,"OK","!"),IF(P115&lt;&gt;0,IF((P115+AB115)-AD115=0,"OK","!"),IF((K115+AB115)-AD115=0,"OK","!")))</f>
        <v>OK</v>
      </c>
      <c r="AL115" s="293"/>
      <c r="AM115" s="282"/>
    </row>
    <row r="116" spans="1:39" s="6" customFormat="1" ht="12.75" outlineLevel="1">
      <c r="A116" s="195"/>
      <c r="B116" s="638"/>
      <c r="C116" s="24"/>
      <c r="D116" s="382" t="s">
        <v>24</v>
      </c>
      <c r="E116" s="335"/>
      <c r="F116" s="335"/>
      <c r="G116" s="335"/>
      <c r="H116" s="283"/>
      <c r="I116" s="8"/>
      <c r="J116" s="9"/>
      <c r="K116" s="471"/>
      <c r="L116" s="472"/>
      <c r="M116" s="473"/>
      <c r="N116" s="78"/>
      <c r="O116" s="358"/>
      <c r="P116" s="486"/>
      <c r="Q116" s="471"/>
      <c r="R116" s="486"/>
      <c r="S116" s="471"/>
      <c r="T116" s="299"/>
      <c r="U116" s="337"/>
      <c r="V116" s="309"/>
      <c r="W116" s="7"/>
      <c r="X116" s="7"/>
      <c r="Y116" s="9"/>
      <c r="Z116" s="7"/>
      <c r="AA116" s="337"/>
      <c r="AB116" s="556"/>
      <c r="AC116" s="557"/>
      <c r="AD116" s="486"/>
      <c r="AE116" s="527"/>
      <c r="AF116" s="527"/>
      <c r="AG116" s="88"/>
      <c r="AH116" s="274"/>
      <c r="AI116" s="600"/>
      <c r="AJ116" s="113"/>
      <c r="AK116" s="68"/>
      <c r="AL116" s="287"/>
      <c r="AM116" s="283"/>
    </row>
    <row r="117" spans="1:39" s="6" customFormat="1" ht="12.75" outlineLevel="1">
      <c r="A117" s="195"/>
      <c r="B117" s="638"/>
      <c r="C117" s="330"/>
      <c r="D117" s="381" t="s">
        <v>25</v>
      </c>
      <c r="E117" s="335"/>
      <c r="F117" s="335"/>
      <c r="G117" s="335"/>
      <c r="H117" s="283"/>
      <c r="I117" s="8"/>
      <c r="J117" s="9"/>
      <c r="K117" s="464"/>
      <c r="L117" s="465"/>
      <c r="M117" s="466"/>
      <c r="N117" s="120"/>
      <c r="O117" s="357"/>
      <c r="P117" s="470"/>
      <c r="Q117" s="464"/>
      <c r="R117" s="470"/>
      <c r="S117" s="464"/>
      <c r="T117" s="19"/>
      <c r="U117" s="337"/>
      <c r="V117" s="307"/>
      <c r="W117" s="10"/>
      <c r="X117" s="10"/>
      <c r="Y117" s="18"/>
      <c r="Z117" s="10"/>
      <c r="AA117" s="337"/>
      <c r="AB117" s="551"/>
      <c r="AC117" s="552"/>
      <c r="AD117" s="486"/>
      <c r="AE117" s="527"/>
      <c r="AF117" s="527"/>
      <c r="AG117" s="327"/>
      <c r="AH117" s="274"/>
      <c r="AI117" s="600"/>
      <c r="AJ117" s="113"/>
      <c r="AK117" s="68"/>
      <c r="AL117" s="287"/>
      <c r="AM117" s="283"/>
    </row>
    <row r="118" spans="1:39" s="6" customFormat="1" ht="12.75" outlineLevel="1">
      <c r="A118" s="195"/>
      <c r="B118" s="638"/>
      <c r="C118" s="330"/>
      <c r="D118" s="381" t="s">
        <v>26</v>
      </c>
      <c r="E118" s="335"/>
      <c r="F118" s="335"/>
      <c r="G118" s="335"/>
      <c r="H118" s="283"/>
      <c r="I118" s="8"/>
      <c r="J118" s="9"/>
      <c r="K118" s="471"/>
      <c r="L118" s="472"/>
      <c r="M118" s="473"/>
      <c r="N118" s="78"/>
      <c r="O118" s="358"/>
      <c r="P118" s="486"/>
      <c r="Q118" s="471"/>
      <c r="R118" s="486"/>
      <c r="S118" s="471"/>
      <c r="T118" s="299"/>
      <c r="U118" s="337"/>
      <c r="V118" s="309"/>
      <c r="W118" s="7"/>
      <c r="X118" s="7"/>
      <c r="Y118" s="9"/>
      <c r="Z118" s="7"/>
      <c r="AA118" s="337"/>
      <c r="AB118" s="556"/>
      <c r="AC118" s="557"/>
      <c r="AD118" s="486"/>
      <c r="AE118" s="527"/>
      <c r="AF118" s="527"/>
      <c r="AG118" s="327"/>
      <c r="AH118" s="274"/>
      <c r="AI118" s="600"/>
      <c r="AJ118" s="113"/>
      <c r="AK118" s="68"/>
      <c r="AL118" s="287"/>
      <c r="AM118" s="283"/>
    </row>
    <row r="119" spans="1:39" s="6" customFormat="1" ht="12.75" outlineLevel="1">
      <c r="A119" s="195"/>
      <c r="B119" s="638"/>
      <c r="C119" s="330"/>
      <c r="D119" s="381" t="s">
        <v>27</v>
      </c>
      <c r="E119" s="335"/>
      <c r="F119" s="335"/>
      <c r="G119" s="335"/>
      <c r="H119" s="283"/>
      <c r="I119" s="8"/>
      <c r="J119" s="9"/>
      <c r="K119" s="471"/>
      <c r="L119" s="472"/>
      <c r="M119" s="473"/>
      <c r="N119" s="78"/>
      <c r="O119" s="358"/>
      <c r="P119" s="486"/>
      <c r="Q119" s="471"/>
      <c r="R119" s="486"/>
      <c r="S119" s="471"/>
      <c r="T119" s="299"/>
      <c r="U119" s="337"/>
      <c r="V119" s="309"/>
      <c r="W119" s="7"/>
      <c r="X119" s="7"/>
      <c r="Y119" s="9"/>
      <c r="Z119" s="7"/>
      <c r="AA119" s="337"/>
      <c r="AB119" s="556"/>
      <c r="AC119" s="557"/>
      <c r="AD119" s="486"/>
      <c r="AE119" s="527"/>
      <c r="AF119" s="527"/>
      <c r="AG119" s="327"/>
      <c r="AH119" s="274"/>
      <c r="AI119" s="600"/>
      <c r="AJ119" s="113"/>
      <c r="AK119" s="68"/>
      <c r="AL119" s="287"/>
      <c r="AM119" s="283"/>
    </row>
    <row r="120" spans="1:39" s="6" customFormat="1" ht="25.5" outlineLevel="1">
      <c r="A120" s="195"/>
      <c r="B120" s="638"/>
      <c r="C120" s="330"/>
      <c r="D120" s="381" t="s">
        <v>28</v>
      </c>
      <c r="E120" s="335"/>
      <c r="F120" s="335"/>
      <c r="G120" s="335"/>
      <c r="H120" s="283"/>
      <c r="I120" s="8"/>
      <c r="J120" s="9"/>
      <c r="K120" s="471"/>
      <c r="L120" s="472"/>
      <c r="M120" s="473"/>
      <c r="N120" s="78"/>
      <c r="O120" s="358"/>
      <c r="P120" s="486"/>
      <c r="Q120" s="471"/>
      <c r="R120" s="486"/>
      <c r="S120" s="471"/>
      <c r="T120" s="299"/>
      <c r="U120" s="337"/>
      <c r="V120" s="309"/>
      <c r="W120" s="7"/>
      <c r="X120" s="7"/>
      <c r="Y120" s="9"/>
      <c r="Z120" s="7"/>
      <c r="AA120" s="337"/>
      <c r="AB120" s="556"/>
      <c r="AC120" s="557"/>
      <c r="AD120" s="486"/>
      <c r="AE120" s="527"/>
      <c r="AF120" s="527"/>
      <c r="AG120" s="327"/>
      <c r="AH120" s="274"/>
      <c r="AI120" s="600"/>
      <c r="AJ120" s="113"/>
      <c r="AK120" s="68"/>
      <c r="AL120" s="287"/>
      <c r="AM120" s="283"/>
    </row>
    <row r="121" spans="1:39" s="6" customFormat="1" ht="13.5" outlineLevel="1" thickBot="1">
      <c r="A121" s="195"/>
      <c r="B121" s="638"/>
      <c r="C121" s="330"/>
      <c r="D121" s="377" t="s">
        <v>216</v>
      </c>
      <c r="E121" s="335"/>
      <c r="F121" s="335"/>
      <c r="G121" s="335"/>
      <c r="H121" s="283"/>
      <c r="I121" s="8"/>
      <c r="J121" s="9"/>
      <c r="K121" s="471"/>
      <c r="L121" s="472"/>
      <c r="M121" s="473"/>
      <c r="N121" s="78"/>
      <c r="O121" s="358"/>
      <c r="P121" s="486"/>
      <c r="Q121" s="471"/>
      <c r="R121" s="486"/>
      <c r="S121" s="471"/>
      <c r="T121" s="299"/>
      <c r="U121" s="337"/>
      <c r="V121" s="309"/>
      <c r="W121" s="7"/>
      <c r="X121" s="7"/>
      <c r="Y121" s="9"/>
      <c r="Z121" s="7"/>
      <c r="AA121" s="337"/>
      <c r="AB121" s="556"/>
      <c r="AC121" s="557"/>
      <c r="AD121" s="486"/>
      <c r="AE121" s="527"/>
      <c r="AF121" s="527"/>
      <c r="AG121" s="327"/>
      <c r="AH121" s="274"/>
      <c r="AI121" s="600"/>
      <c r="AJ121" s="113"/>
      <c r="AK121" s="68"/>
      <c r="AL121" s="287"/>
      <c r="AM121" s="283"/>
    </row>
    <row r="122" spans="1:39" s="11" customFormat="1" ht="15" thickBot="1">
      <c r="A122" s="333" t="str">
        <f>FIXED($D$8,0,1)</f>
        <v>0</v>
      </c>
      <c r="B122" s="635" t="str">
        <f>FIXED($I$4,0,1)</f>
        <v>0</v>
      </c>
      <c r="C122" s="20" t="s">
        <v>29</v>
      </c>
      <c r="D122" s="384" t="s">
        <v>30</v>
      </c>
      <c r="E122" s="453"/>
      <c r="F122" s="430"/>
      <c r="G122" s="430"/>
      <c r="H122" s="282"/>
      <c r="I122" s="14"/>
      <c r="J122" s="12"/>
      <c r="K122" s="458">
        <f>SUM(K116:K121)</f>
        <v>0</v>
      </c>
      <c r="L122" s="459">
        <f>SUM(L116:L121)</f>
        <v>0</v>
      </c>
      <c r="M122" s="460">
        <f>SUM(M116:M121)</f>
        <v>0</v>
      </c>
      <c r="N122" s="118"/>
      <c r="O122" s="352"/>
      <c r="P122" s="500">
        <f>SUM(P116:P121)</f>
        <v>0</v>
      </c>
      <c r="Q122" s="458">
        <f>SUM(Q116:Q121)</f>
        <v>0</v>
      </c>
      <c r="R122" s="500">
        <f>SUM(R116:R121)</f>
        <v>0</v>
      </c>
      <c r="S122" s="458">
        <f>SUM(S116:S121)</f>
        <v>0</v>
      </c>
      <c r="T122" s="298"/>
      <c r="U122" s="341"/>
      <c r="V122" s="308"/>
      <c r="W122" s="134"/>
      <c r="X122" s="134"/>
      <c r="Y122" s="159"/>
      <c r="Z122" s="134"/>
      <c r="AA122" s="341"/>
      <c r="AB122" s="458">
        <f>SUM(AB116:AB121)</f>
        <v>0</v>
      </c>
      <c r="AC122" s="554"/>
      <c r="AD122" s="495">
        <f>SUM(AD116:AD121)</f>
        <v>0</v>
      </c>
      <c r="AE122" s="555"/>
      <c r="AF122" s="458">
        <f>AD122</f>
        <v>0</v>
      </c>
      <c r="AG122" s="89">
        <f>IF((AF122-E122)&gt;0,(AF122-E122),0)</f>
        <v>0</v>
      </c>
      <c r="AH122" s="276"/>
      <c r="AI122" s="592">
        <f>IF($AK$2="PME",$AK$5,IF($AK$2="ETI",$AK$6,$AK$7))</f>
        <v>0.35</v>
      </c>
      <c r="AJ122" s="81">
        <f>IF(AK2="choisir","",AF122*AI122)</f>
        <v>0</v>
      </c>
      <c r="AK122" s="53" t="str">
        <f>IF(Q122&lt;&gt;0,IF((Q122+AB122)-AD122=0,"OK","!"),IF(P122&lt;&gt;0,IF((P122+AB122)-AD122=0,"OK","!"),IF((K122+AB122)-AD122=0,"OK","!")))</f>
        <v>OK</v>
      </c>
      <c r="AL122" s="293"/>
      <c r="AM122" s="282"/>
    </row>
    <row r="123" spans="1:39" s="6" customFormat="1" ht="12.75" outlineLevel="1">
      <c r="A123" s="195"/>
      <c r="B123" s="638"/>
      <c r="C123" s="330"/>
      <c r="D123" s="381"/>
      <c r="E123" s="335"/>
      <c r="F123" s="367"/>
      <c r="G123" s="335"/>
      <c r="H123" s="283"/>
      <c r="I123" s="8"/>
      <c r="J123" s="9"/>
      <c r="K123" s="471"/>
      <c r="L123" s="472"/>
      <c r="M123" s="473"/>
      <c r="N123" s="78"/>
      <c r="O123" s="358"/>
      <c r="P123" s="486"/>
      <c r="Q123" s="471"/>
      <c r="R123" s="486"/>
      <c r="S123" s="471"/>
      <c r="T123" s="299"/>
      <c r="U123" s="342"/>
      <c r="V123" s="309"/>
      <c r="W123" s="7"/>
      <c r="X123" s="7"/>
      <c r="Y123" s="9"/>
      <c r="Z123" s="7"/>
      <c r="AA123" s="342"/>
      <c r="AB123" s="471"/>
      <c r="AC123" s="557"/>
      <c r="AD123" s="486"/>
      <c r="AE123" s="527"/>
      <c r="AF123" s="527"/>
      <c r="AG123" s="327"/>
      <c r="AH123" s="274"/>
      <c r="AI123" s="600"/>
      <c r="AJ123" s="113"/>
      <c r="AK123" s="68"/>
      <c r="AL123" s="287"/>
      <c r="AM123" s="283"/>
    </row>
    <row r="124" spans="1:39" s="6" customFormat="1" ht="12.75" outlineLevel="1">
      <c r="A124" s="195"/>
      <c r="B124" s="638"/>
      <c r="C124" s="330"/>
      <c r="D124" s="381"/>
      <c r="E124" s="335"/>
      <c r="F124" s="367"/>
      <c r="G124" s="335"/>
      <c r="H124" s="283"/>
      <c r="I124" s="8"/>
      <c r="J124" s="9"/>
      <c r="K124" s="464"/>
      <c r="L124" s="465"/>
      <c r="M124" s="466"/>
      <c r="N124" s="120"/>
      <c r="O124" s="357"/>
      <c r="P124" s="470"/>
      <c r="Q124" s="464"/>
      <c r="R124" s="470"/>
      <c r="S124" s="464"/>
      <c r="T124" s="19"/>
      <c r="U124" s="342"/>
      <c r="V124" s="307"/>
      <c r="W124" s="10"/>
      <c r="X124" s="10"/>
      <c r="Y124" s="18"/>
      <c r="Z124" s="10"/>
      <c r="AA124" s="342"/>
      <c r="AB124" s="551"/>
      <c r="AC124" s="552"/>
      <c r="AD124" s="486"/>
      <c r="AE124" s="527"/>
      <c r="AF124" s="527"/>
      <c r="AG124" s="327"/>
      <c r="AH124" s="274"/>
      <c r="AI124" s="600"/>
      <c r="AJ124" s="113"/>
      <c r="AK124" s="68"/>
      <c r="AL124" s="287"/>
      <c r="AM124" s="283"/>
    </row>
    <row r="125" spans="1:39" s="6" customFormat="1" ht="12.75" outlineLevel="1">
      <c r="A125" s="195"/>
      <c r="B125" s="638"/>
      <c r="C125" s="330"/>
      <c r="D125" s="381"/>
      <c r="E125" s="335"/>
      <c r="F125" s="335"/>
      <c r="G125" s="335"/>
      <c r="H125" s="283"/>
      <c r="I125" s="8"/>
      <c r="J125" s="9"/>
      <c r="K125" s="471"/>
      <c r="L125" s="472"/>
      <c r="M125" s="473"/>
      <c r="N125" s="78"/>
      <c r="O125" s="358"/>
      <c r="P125" s="486"/>
      <c r="Q125" s="471"/>
      <c r="R125" s="486"/>
      <c r="S125" s="471"/>
      <c r="T125" s="299"/>
      <c r="U125" s="342"/>
      <c r="V125" s="309"/>
      <c r="W125" s="7"/>
      <c r="X125" s="7"/>
      <c r="Y125" s="9"/>
      <c r="Z125" s="7"/>
      <c r="AA125" s="342"/>
      <c r="AB125" s="471"/>
      <c r="AC125" s="557"/>
      <c r="AD125" s="486"/>
      <c r="AE125" s="527"/>
      <c r="AF125" s="527"/>
      <c r="AG125" s="327"/>
      <c r="AH125" s="274"/>
      <c r="AI125" s="600"/>
      <c r="AJ125" s="113"/>
      <c r="AK125" s="68"/>
      <c r="AL125" s="287"/>
      <c r="AM125" s="283"/>
    </row>
    <row r="126" spans="1:39" s="6" customFormat="1" ht="12.75" outlineLevel="1">
      <c r="A126" s="195"/>
      <c r="B126" s="638"/>
      <c r="C126" s="330"/>
      <c r="D126" s="381"/>
      <c r="E126" s="335"/>
      <c r="F126" s="335"/>
      <c r="G126" s="335"/>
      <c r="H126" s="283"/>
      <c r="I126" s="8"/>
      <c r="J126" s="9"/>
      <c r="K126" s="471"/>
      <c r="L126" s="472"/>
      <c r="M126" s="473"/>
      <c r="N126" s="78"/>
      <c r="O126" s="358"/>
      <c r="P126" s="486"/>
      <c r="Q126" s="471"/>
      <c r="R126" s="486"/>
      <c r="S126" s="471"/>
      <c r="T126" s="299"/>
      <c r="U126" s="342"/>
      <c r="V126" s="309"/>
      <c r="W126" s="7"/>
      <c r="X126" s="7"/>
      <c r="Y126" s="9"/>
      <c r="Z126" s="7"/>
      <c r="AA126" s="342"/>
      <c r="AB126" s="471"/>
      <c r="AC126" s="557"/>
      <c r="AD126" s="486"/>
      <c r="AE126" s="527"/>
      <c r="AF126" s="527"/>
      <c r="AG126" s="76"/>
      <c r="AH126" s="274"/>
      <c r="AI126" s="600"/>
      <c r="AJ126" s="113"/>
      <c r="AK126" s="68"/>
      <c r="AL126" s="287"/>
      <c r="AM126" s="283"/>
    </row>
    <row r="127" spans="1:39" s="6" customFormat="1" ht="12.75" outlineLevel="1">
      <c r="A127" s="195"/>
      <c r="B127" s="638"/>
      <c r="C127" s="330"/>
      <c r="D127" s="381"/>
      <c r="E127" s="335"/>
      <c r="F127" s="335"/>
      <c r="G127" s="335"/>
      <c r="H127" s="283"/>
      <c r="I127" s="8"/>
      <c r="J127" s="9"/>
      <c r="K127" s="464"/>
      <c r="L127" s="465"/>
      <c r="M127" s="466"/>
      <c r="N127" s="120"/>
      <c r="O127" s="357"/>
      <c r="P127" s="470"/>
      <c r="Q127" s="464"/>
      <c r="R127" s="470"/>
      <c r="S127" s="464"/>
      <c r="T127" s="19"/>
      <c r="U127" s="342"/>
      <c r="V127" s="307"/>
      <c r="W127" s="10"/>
      <c r="X127" s="10"/>
      <c r="Y127" s="18"/>
      <c r="Z127" s="10"/>
      <c r="AA127" s="342"/>
      <c r="AB127" s="551"/>
      <c r="AC127" s="552"/>
      <c r="AD127" s="486"/>
      <c r="AE127" s="527"/>
      <c r="AF127" s="527"/>
      <c r="AG127" s="76"/>
      <c r="AH127" s="274"/>
      <c r="AI127" s="600"/>
      <c r="AJ127" s="113"/>
      <c r="AK127" s="68"/>
      <c r="AL127" s="287"/>
      <c r="AM127" s="283"/>
    </row>
    <row r="128" spans="1:39" s="6" customFormat="1" ht="13.5" outlineLevel="1" thickBot="1">
      <c r="A128" s="195"/>
      <c r="B128" s="638"/>
      <c r="C128" s="330"/>
      <c r="D128" s="381"/>
      <c r="E128" s="335"/>
      <c r="F128" s="335"/>
      <c r="G128" s="335"/>
      <c r="H128" s="283"/>
      <c r="I128" s="8"/>
      <c r="J128" s="9"/>
      <c r="K128" s="471"/>
      <c r="L128" s="472"/>
      <c r="M128" s="473"/>
      <c r="N128" s="78"/>
      <c r="O128" s="358"/>
      <c r="P128" s="486"/>
      <c r="Q128" s="471"/>
      <c r="R128" s="486"/>
      <c r="S128" s="471"/>
      <c r="T128" s="299"/>
      <c r="U128" s="342"/>
      <c r="V128" s="309"/>
      <c r="W128" s="7"/>
      <c r="X128" s="7"/>
      <c r="Y128" s="9"/>
      <c r="Z128" s="7"/>
      <c r="AA128" s="342"/>
      <c r="AB128" s="471"/>
      <c r="AC128" s="557"/>
      <c r="AD128" s="486"/>
      <c r="AE128" s="527"/>
      <c r="AF128" s="527"/>
      <c r="AG128" s="76"/>
      <c r="AH128" s="274"/>
      <c r="AI128" s="600"/>
      <c r="AJ128" s="113"/>
      <c r="AK128" s="68"/>
      <c r="AL128" s="287"/>
      <c r="AM128" s="283"/>
    </row>
    <row r="129" spans="1:39" s="11" customFormat="1" ht="26.25" thickBot="1">
      <c r="A129" s="333" t="str">
        <f>FIXED($D$8,0,1)</f>
        <v>0</v>
      </c>
      <c r="B129" s="635" t="str">
        <f>FIXED($I$4,0,1)</f>
        <v>0</v>
      </c>
      <c r="C129" s="20" t="s">
        <v>31</v>
      </c>
      <c r="D129" s="384" t="s">
        <v>32</v>
      </c>
      <c r="E129" s="453"/>
      <c r="F129" s="430"/>
      <c r="G129" s="430"/>
      <c r="H129" s="282"/>
      <c r="I129" s="14"/>
      <c r="J129" s="12"/>
      <c r="K129" s="458">
        <f>SUM(K123:K128)</f>
        <v>0</v>
      </c>
      <c r="L129" s="459">
        <f>SUM(L123:L128)</f>
        <v>0</v>
      </c>
      <c r="M129" s="460">
        <f>SUM(M123:M128)</f>
        <v>0</v>
      </c>
      <c r="N129" s="118"/>
      <c r="O129" s="352"/>
      <c r="P129" s="500">
        <f>SUM(P123:P128)</f>
        <v>0</v>
      </c>
      <c r="Q129" s="458">
        <f>SUM(Q123:Q128)</f>
        <v>0</v>
      </c>
      <c r="R129" s="500">
        <f>SUM(R123:R128)</f>
        <v>0</v>
      </c>
      <c r="S129" s="458">
        <f>SUM(S123:S128)</f>
        <v>0</v>
      </c>
      <c r="T129" s="298"/>
      <c r="U129" s="341"/>
      <c r="V129" s="308"/>
      <c r="W129" s="134"/>
      <c r="X129" s="134"/>
      <c r="Y129" s="159"/>
      <c r="Z129" s="134"/>
      <c r="AA129" s="341"/>
      <c r="AB129" s="458">
        <f>SUM(AB123:AB128)</f>
        <v>0</v>
      </c>
      <c r="AC129" s="553"/>
      <c r="AD129" s="500">
        <f>SUM(AD123:AD128)</f>
        <v>0</v>
      </c>
      <c r="AE129" s="555"/>
      <c r="AF129" s="558">
        <f>AD129</f>
        <v>0</v>
      </c>
      <c r="AG129" s="89">
        <f>IF((AF129-E129)&gt;0,(AF129-E129),0)</f>
        <v>0</v>
      </c>
      <c r="AH129" s="276"/>
      <c r="AI129" s="601">
        <f>IF($AK$2="PME",40%,IF($AK$2="ETI",20%,10%))</f>
        <v>0.4</v>
      </c>
      <c r="AJ129" s="81">
        <f>IF(AK2="choisir","",AF129*AI129)</f>
        <v>0</v>
      </c>
      <c r="AK129" s="53" t="str">
        <f>IF(Q129&lt;&gt;0,IF((Q129+AB129)-AD129=0,"OK","!"),IF(P129&lt;&gt;0,IF((P129+AB129)-AD129=0,"OK","!"),IF((K129+AB129)-AD129=0,"OK","!")))</f>
        <v>OK</v>
      </c>
      <c r="AL129" s="293"/>
      <c r="AM129" s="282"/>
    </row>
    <row r="130" spans="1:39" s="6" customFormat="1" ht="12.75" outlineLevel="1">
      <c r="A130" s="195"/>
      <c r="B130" s="638"/>
      <c r="C130" s="330"/>
      <c r="D130" s="381"/>
      <c r="E130" s="335"/>
      <c r="F130" s="335"/>
      <c r="G130" s="335"/>
      <c r="H130" s="283"/>
      <c r="I130" s="8"/>
      <c r="J130" s="9"/>
      <c r="K130" s="471"/>
      <c r="L130" s="472"/>
      <c r="M130" s="473"/>
      <c r="N130" s="78"/>
      <c r="O130" s="358"/>
      <c r="P130" s="486"/>
      <c r="Q130" s="471"/>
      <c r="R130" s="486"/>
      <c r="S130" s="471"/>
      <c r="T130" s="299"/>
      <c r="U130" s="342"/>
      <c r="V130" s="309"/>
      <c r="W130" s="7"/>
      <c r="X130" s="7"/>
      <c r="Y130" s="9"/>
      <c r="Z130" s="7"/>
      <c r="AA130" s="342"/>
      <c r="AB130" s="556"/>
      <c r="AC130" s="557"/>
      <c r="AD130" s="486"/>
      <c r="AE130" s="527"/>
      <c r="AF130" s="527"/>
      <c r="AG130" s="327"/>
      <c r="AH130" s="274"/>
      <c r="AI130" s="602"/>
      <c r="AJ130" s="113"/>
      <c r="AK130" s="68"/>
      <c r="AL130" s="287"/>
      <c r="AM130" s="283"/>
    </row>
    <row r="131" spans="1:39" s="6" customFormat="1" ht="12.75" outlineLevel="1">
      <c r="A131" s="195"/>
      <c r="B131" s="638"/>
      <c r="C131" s="330"/>
      <c r="D131" s="381"/>
      <c r="E131" s="335"/>
      <c r="F131" s="335"/>
      <c r="G131" s="335"/>
      <c r="H131" s="283"/>
      <c r="I131" s="8"/>
      <c r="J131" s="9"/>
      <c r="K131" s="464"/>
      <c r="L131" s="465"/>
      <c r="M131" s="466"/>
      <c r="N131" s="120"/>
      <c r="O131" s="357"/>
      <c r="P131" s="470"/>
      <c r="Q131" s="464"/>
      <c r="R131" s="470"/>
      <c r="S131" s="464"/>
      <c r="T131" s="19"/>
      <c r="U131" s="342"/>
      <c r="V131" s="307"/>
      <c r="W131" s="10"/>
      <c r="X131" s="10"/>
      <c r="Y131" s="18"/>
      <c r="Z131" s="10"/>
      <c r="AA131" s="342"/>
      <c r="AB131" s="551"/>
      <c r="AC131" s="552"/>
      <c r="AD131" s="486"/>
      <c r="AE131" s="527"/>
      <c r="AF131" s="527"/>
      <c r="AG131" s="327"/>
      <c r="AH131" s="274"/>
      <c r="AI131" s="602"/>
      <c r="AJ131" s="113"/>
      <c r="AK131" s="68"/>
      <c r="AL131" s="287"/>
      <c r="AM131" s="283"/>
    </row>
    <row r="132" spans="1:39" s="6" customFormat="1" ht="13.5" outlineLevel="1" thickBot="1">
      <c r="A132" s="195"/>
      <c r="B132" s="638"/>
      <c r="C132" s="330"/>
      <c r="D132" s="381"/>
      <c r="E132" s="335"/>
      <c r="F132" s="335"/>
      <c r="G132" s="335"/>
      <c r="H132" s="283"/>
      <c r="I132" s="8"/>
      <c r="J132" s="9"/>
      <c r="K132" s="471"/>
      <c r="L132" s="472"/>
      <c r="M132" s="473"/>
      <c r="N132" s="78"/>
      <c r="O132" s="358"/>
      <c r="P132" s="486"/>
      <c r="Q132" s="471"/>
      <c r="R132" s="486"/>
      <c r="S132" s="471"/>
      <c r="T132" s="299"/>
      <c r="U132" s="342"/>
      <c r="V132" s="309"/>
      <c r="W132" s="7"/>
      <c r="X132" s="7"/>
      <c r="Y132" s="9"/>
      <c r="Z132" s="7"/>
      <c r="AA132" s="342"/>
      <c r="AB132" s="556"/>
      <c r="AC132" s="557"/>
      <c r="AD132" s="486"/>
      <c r="AE132" s="527"/>
      <c r="AF132" s="527"/>
      <c r="AG132" s="327"/>
      <c r="AH132" s="274"/>
      <c r="AI132" s="602"/>
      <c r="AJ132" s="113"/>
      <c r="AK132" s="68"/>
      <c r="AL132" s="287"/>
      <c r="AM132" s="283"/>
    </row>
    <row r="133" spans="1:39" s="11" customFormat="1" ht="26.25" thickBot="1">
      <c r="A133" s="333" t="str">
        <f>FIXED($D$8,0,1)</f>
        <v>0</v>
      </c>
      <c r="B133" s="635" t="str">
        <f>FIXED($I$4,0,1)</f>
        <v>0</v>
      </c>
      <c r="C133" s="20" t="s">
        <v>33</v>
      </c>
      <c r="D133" s="384" t="s">
        <v>86</v>
      </c>
      <c r="E133" s="453"/>
      <c r="F133" s="430"/>
      <c r="G133" s="430"/>
      <c r="H133" s="282"/>
      <c r="I133" s="14"/>
      <c r="J133" s="12"/>
      <c r="K133" s="458">
        <f>SUM(K130:K132)</f>
        <v>0</v>
      </c>
      <c r="L133" s="459">
        <f>SUM(L130:L132)</f>
        <v>0</v>
      </c>
      <c r="M133" s="460">
        <f>SUM(M130:M132)</f>
        <v>0</v>
      </c>
      <c r="N133" s="118"/>
      <c r="O133" s="352"/>
      <c r="P133" s="500">
        <f>SUM(P130:P132)</f>
        <v>0</v>
      </c>
      <c r="Q133" s="458">
        <f>SUM(Q130:Q132)</f>
        <v>0</v>
      </c>
      <c r="R133" s="500">
        <f>SUM(R130:R132)</f>
        <v>0</v>
      </c>
      <c r="S133" s="458">
        <f>SUM(S130:S132)</f>
        <v>0</v>
      </c>
      <c r="T133" s="298"/>
      <c r="U133" s="341"/>
      <c r="V133" s="308"/>
      <c r="W133" s="134"/>
      <c r="X133" s="134"/>
      <c r="Y133" s="159"/>
      <c r="Z133" s="134"/>
      <c r="AA133" s="341"/>
      <c r="AB133" s="553">
        <f>SUM(AB130:AB132)</f>
        <v>0</v>
      </c>
      <c r="AC133" s="554"/>
      <c r="AD133" s="495">
        <f>SUM(AD130:AD132)</f>
        <v>0</v>
      </c>
      <c r="AE133" s="555"/>
      <c r="AF133" s="458">
        <f>AD133</f>
        <v>0</v>
      </c>
      <c r="AG133" s="89">
        <f>IF((AF133-E133)&gt;0,(AF133-E133),0)</f>
        <v>0</v>
      </c>
      <c r="AH133" s="276"/>
      <c r="AI133" s="601">
        <f>IF($AK$2="PME",40%,IF($AK$2="ETI",20%,10%))</f>
        <v>0.4</v>
      </c>
      <c r="AJ133" s="81">
        <f>IF(AK2="choisir","",AF133*AI133)</f>
        <v>0</v>
      </c>
      <c r="AK133" s="53" t="str">
        <f>IF(Q133&lt;&gt;0,IF((Q133+AB133)-AD133=0,"OK","!"),IF(P133&lt;&gt;0,IF((P133+AB133)-AD133=0,"OK","!"),IF((K133+AB133)-AD133=0,"OK","!")))</f>
        <v>OK</v>
      </c>
      <c r="AL133" s="293"/>
      <c r="AM133" s="282"/>
    </row>
    <row r="134" spans="1:39" s="6" customFormat="1" ht="12.75" outlineLevel="1">
      <c r="A134" s="195"/>
      <c r="B134" s="638"/>
      <c r="C134" s="330"/>
      <c r="D134" s="381"/>
      <c r="E134" s="335"/>
      <c r="F134" s="430"/>
      <c r="G134" s="335"/>
      <c r="H134" s="283"/>
      <c r="I134" s="8"/>
      <c r="J134" s="9"/>
      <c r="K134" s="464"/>
      <c r="L134" s="465"/>
      <c r="M134" s="466"/>
      <c r="N134" s="120"/>
      <c r="O134" s="357"/>
      <c r="P134" s="470"/>
      <c r="Q134" s="464"/>
      <c r="R134" s="470"/>
      <c r="S134" s="464"/>
      <c r="T134" s="19"/>
      <c r="U134" s="342"/>
      <c r="V134" s="307"/>
      <c r="W134" s="10"/>
      <c r="X134" s="10"/>
      <c r="Y134" s="18"/>
      <c r="Z134" s="10"/>
      <c r="AA134" s="342"/>
      <c r="AB134" s="551"/>
      <c r="AC134" s="552"/>
      <c r="AD134" s="486"/>
      <c r="AE134" s="527"/>
      <c r="AF134" s="527"/>
      <c r="AG134" s="327"/>
      <c r="AH134" s="274"/>
      <c r="AI134" s="602"/>
      <c r="AJ134" s="113"/>
      <c r="AK134" s="68"/>
      <c r="AL134" s="287"/>
      <c r="AM134" s="283"/>
    </row>
    <row r="135" spans="1:39" s="6" customFormat="1" ht="12.75" outlineLevel="1">
      <c r="A135" s="195"/>
      <c r="B135" s="638"/>
      <c r="C135" s="330"/>
      <c r="D135" s="381"/>
      <c r="E135" s="335"/>
      <c r="F135" s="335"/>
      <c r="G135" s="335"/>
      <c r="H135" s="283"/>
      <c r="I135" s="8"/>
      <c r="J135" s="9"/>
      <c r="K135" s="471"/>
      <c r="L135" s="472"/>
      <c r="M135" s="473"/>
      <c r="N135" s="78"/>
      <c r="O135" s="358"/>
      <c r="P135" s="486"/>
      <c r="Q135" s="471"/>
      <c r="R135" s="486"/>
      <c r="S135" s="471"/>
      <c r="T135" s="299"/>
      <c r="U135" s="342"/>
      <c r="V135" s="309"/>
      <c r="W135" s="7"/>
      <c r="X135" s="7"/>
      <c r="Y135" s="9"/>
      <c r="Z135" s="7"/>
      <c r="AA135" s="342"/>
      <c r="AB135" s="556"/>
      <c r="AC135" s="557"/>
      <c r="AD135" s="486"/>
      <c r="AE135" s="527"/>
      <c r="AF135" s="527"/>
      <c r="AG135" s="327"/>
      <c r="AH135" s="274"/>
      <c r="AI135" s="602"/>
      <c r="AJ135" s="113"/>
      <c r="AK135" s="68"/>
      <c r="AL135" s="287"/>
      <c r="AM135" s="283"/>
    </row>
    <row r="136" spans="1:39" s="6" customFormat="1" ht="13.5" outlineLevel="1" thickBot="1">
      <c r="A136" s="195"/>
      <c r="B136" s="638"/>
      <c r="C136" s="330"/>
      <c r="D136" s="381"/>
      <c r="E136" s="335"/>
      <c r="F136" s="335"/>
      <c r="G136" s="335"/>
      <c r="H136" s="283"/>
      <c r="I136" s="8"/>
      <c r="J136" s="9"/>
      <c r="K136" s="471"/>
      <c r="L136" s="472"/>
      <c r="M136" s="473"/>
      <c r="N136" s="78"/>
      <c r="O136" s="358"/>
      <c r="P136" s="486"/>
      <c r="Q136" s="471"/>
      <c r="R136" s="486"/>
      <c r="S136" s="471"/>
      <c r="T136" s="299"/>
      <c r="U136" s="342"/>
      <c r="V136" s="309"/>
      <c r="W136" s="7"/>
      <c r="X136" s="7"/>
      <c r="Y136" s="9"/>
      <c r="Z136" s="7"/>
      <c r="AA136" s="342"/>
      <c r="AB136" s="556"/>
      <c r="AC136" s="557"/>
      <c r="AD136" s="486"/>
      <c r="AE136" s="527"/>
      <c r="AF136" s="527"/>
      <c r="AG136" s="327"/>
      <c r="AH136" s="274"/>
      <c r="AI136" s="602"/>
      <c r="AJ136" s="113"/>
      <c r="AK136" s="68"/>
      <c r="AL136" s="287"/>
      <c r="AM136" s="283"/>
    </row>
    <row r="137" spans="1:39" s="11" customFormat="1" ht="26.25" thickBot="1">
      <c r="A137" s="333" t="str">
        <f>FIXED($D$8,0,1)</f>
        <v>0</v>
      </c>
      <c r="B137" s="635" t="str">
        <f>FIXED($I$4,0,1)</f>
        <v>0</v>
      </c>
      <c r="C137" s="20" t="s">
        <v>34</v>
      </c>
      <c r="D137" s="384" t="s">
        <v>87</v>
      </c>
      <c r="E137" s="453"/>
      <c r="F137" s="430"/>
      <c r="G137" s="430"/>
      <c r="H137" s="282"/>
      <c r="I137" s="14"/>
      <c r="J137" s="12"/>
      <c r="K137" s="458">
        <f>SUM(K134:K136)</f>
        <v>0</v>
      </c>
      <c r="L137" s="459">
        <f>SUM(L134:L136)</f>
        <v>0</v>
      </c>
      <c r="M137" s="460">
        <f>SUM(M134:M136)</f>
        <v>0</v>
      </c>
      <c r="N137" s="118"/>
      <c r="O137" s="352"/>
      <c r="P137" s="500">
        <f>SUM(P134:P136)</f>
        <v>0</v>
      </c>
      <c r="Q137" s="458">
        <f>SUM(Q134:Q136)</f>
        <v>0</v>
      </c>
      <c r="R137" s="500">
        <f>SUM(R134:R136)</f>
        <v>0</v>
      </c>
      <c r="S137" s="458">
        <f>SUM(S134:S136)</f>
        <v>0</v>
      </c>
      <c r="T137" s="298"/>
      <c r="U137" s="341"/>
      <c r="V137" s="308"/>
      <c r="W137" s="134"/>
      <c r="X137" s="134"/>
      <c r="Y137" s="159"/>
      <c r="Z137" s="134"/>
      <c r="AA137" s="341"/>
      <c r="AB137" s="553">
        <f>SUM(AB134:AB136)</f>
        <v>0</v>
      </c>
      <c r="AC137" s="554"/>
      <c r="AD137" s="495">
        <f>SUM(AD134:AD136)</f>
        <v>0</v>
      </c>
      <c r="AE137" s="555"/>
      <c r="AF137" s="458">
        <f>AD137</f>
        <v>0</v>
      </c>
      <c r="AG137" s="89">
        <f>IF((AF137-E137)&gt;0,(AF137-E137),0)</f>
        <v>0</v>
      </c>
      <c r="AH137" s="276"/>
      <c r="AI137" s="601">
        <f>IF($AK$2="PME",40%,IF($AK$2="ETI",20%,10%))</f>
        <v>0.4</v>
      </c>
      <c r="AJ137" s="81">
        <f>IF(AK2="choisir","",AF137*AI137)</f>
        <v>0</v>
      </c>
      <c r="AK137" s="53" t="str">
        <f>IF(Q137&lt;&gt;0,IF((Q137+AB137)-AD137=0,"OK","!"),IF(P137&lt;&gt;0,IF((P137+AB137)-AD137=0,"OK","!"),IF((K137+AB137)-AD137=0,"OK","!")))</f>
        <v>OK</v>
      </c>
      <c r="AL137" s="293"/>
      <c r="AM137" s="282"/>
    </row>
    <row r="138" spans="1:39" s="6" customFormat="1" ht="12.75" outlineLevel="1">
      <c r="A138" s="195"/>
      <c r="B138" s="638"/>
      <c r="C138" s="26"/>
      <c r="D138" s="386" t="s">
        <v>35</v>
      </c>
      <c r="E138" s="335"/>
      <c r="F138" s="335"/>
      <c r="G138" s="335"/>
      <c r="H138" s="283"/>
      <c r="I138" s="8"/>
      <c r="J138" s="9"/>
      <c r="K138" s="471"/>
      <c r="L138" s="472"/>
      <c r="M138" s="473"/>
      <c r="N138" s="78"/>
      <c r="O138" s="358"/>
      <c r="P138" s="486"/>
      <c r="Q138" s="471"/>
      <c r="R138" s="486"/>
      <c r="S138" s="471"/>
      <c r="T138" s="299"/>
      <c r="U138" s="342"/>
      <c r="V138" s="309"/>
      <c r="W138" s="7"/>
      <c r="X138" s="7"/>
      <c r="Y138" s="9"/>
      <c r="Z138" s="7"/>
      <c r="AA138" s="342"/>
      <c r="AB138" s="556"/>
      <c r="AC138" s="557"/>
      <c r="AD138" s="486"/>
      <c r="AE138" s="527"/>
      <c r="AF138" s="527"/>
      <c r="AG138" s="88"/>
      <c r="AH138" s="274"/>
      <c r="AI138" s="600"/>
      <c r="AJ138" s="113"/>
      <c r="AK138" s="68"/>
      <c r="AL138" s="287"/>
      <c r="AM138" s="283"/>
    </row>
    <row r="139" spans="1:39" s="6" customFormat="1" ht="12.75" outlineLevel="1">
      <c r="A139" s="195"/>
      <c r="B139" s="638"/>
      <c r="C139" s="330"/>
      <c r="D139" s="387" t="s">
        <v>36</v>
      </c>
      <c r="E139" s="335"/>
      <c r="F139" s="335"/>
      <c r="G139" s="335"/>
      <c r="H139" s="283"/>
      <c r="I139" s="8"/>
      <c r="J139" s="9"/>
      <c r="K139" s="464"/>
      <c r="L139" s="465"/>
      <c r="M139" s="466"/>
      <c r="N139" s="120"/>
      <c r="O139" s="357"/>
      <c r="P139" s="470"/>
      <c r="Q139" s="464"/>
      <c r="R139" s="470"/>
      <c r="S139" s="464"/>
      <c r="T139" s="19"/>
      <c r="U139" s="342"/>
      <c r="V139" s="307"/>
      <c r="W139" s="10"/>
      <c r="X139" s="10"/>
      <c r="Y139" s="18"/>
      <c r="Z139" s="10"/>
      <c r="AA139" s="342"/>
      <c r="AB139" s="551"/>
      <c r="AC139" s="552"/>
      <c r="AD139" s="486"/>
      <c r="AE139" s="527"/>
      <c r="AF139" s="527"/>
      <c r="AG139" s="327"/>
      <c r="AH139" s="274"/>
      <c r="AI139" s="600"/>
      <c r="AJ139" s="113"/>
      <c r="AK139" s="68"/>
      <c r="AL139" s="287"/>
      <c r="AM139" s="283"/>
    </row>
    <row r="140" spans="1:39" s="6" customFormat="1" ht="12.75" outlineLevel="1">
      <c r="A140" s="195"/>
      <c r="B140" s="638"/>
      <c r="C140" s="330"/>
      <c r="D140" s="387" t="s">
        <v>37</v>
      </c>
      <c r="E140" s="335"/>
      <c r="F140" s="335"/>
      <c r="G140" s="335"/>
      <c r="H140" s="283"/>
      <c r="I140" s="8"/>
      <c r="J140" s="9"/>
      <c r="K140" s="471"/>
      <c r="L140" s="472"/>
      <c r="M140" s="473"/>
      <c r="N140" s="78"/>
      <c r="O140" s="358"/>
      <c r="P140" s="486"/>
      <c r="Q140" s="471"/>
      <c r="R140" s="486"/>
      <c r="S140" s="471"/>
      <c r="T140" s="299"/>
      <c r="U140" s="342"/>
      <c r="V140" s="309"/>
      <c r="W140" s="7"/>
      <c r="X140" s="7"/>
      <c r="Y140" s="9"/>
      <c r="Z140" s="7"/>
      <c r="AA140" s="342"/>
      <c r="AB140" s="556"/>
      <c r="AC140" s="557"/>
      <c r="AD140" s="486"/>
      <c r="AE140" s="527"/>
      <c r="AF140" s="527"/>
      <c r="AG140" s="327"/>
      <c r="AH140" s="274"/>
      <c r="AI140" s="600"/>
      <c r="AJ140" s="113"/>
      <c r="AK140" s="68"/>
      <c r="AL140" s="287"/>
      <c r="AM140" s="283"/>
    </row>
    <row r="141" spans="1:39" s="6" customFormat="1" ht="12.75" outlineLevel="1">
      <c r="A141" s="195"/>
      <c r="B141" s="638"/>
      <c r="C141" s="330"/>
      <c r="D141" s="387" t="s">
        <v>38</v>
      </c>
      <c r="E141" s="335"/>
      <c r="F141" s="335"/>
      <c r="G141" s="335"/>
      <c r="H141" s="283"/>
      <c r="I141" s="8"/>
      <c r="J141" s="9"/>
      <c r="K141" s="471"/>
      <c r="L141" s="472"/>
      <c r="M141" s="473"/>
      <c r="N141" s="78"/>
      <c r="O141" s="358"/>
      <c r="P141" s="486"/>
      <c r="Q141" s="471"/>
      <c r="R141" s="486"/>
      <c r="S141" s="471"/>
      <c r="T141" s="299"/>
      <c r="U141" s="342"/>
      <c r="V141" s="309"/>
      <c r="W141" s="7"/>
      <c r="X141" s="7"/>
      <c r="Y141" s="9"/>
      <c r="Z141" s="7"/>
      <c r="AA141" s="342"/>
      <c r="AB141" s="556"/>
      <c r="AC141" s="557"/>
      <c r="AD141" s="486"/>
      <c r="AE141" s="527"/>
      <c r="AF141" s="527"/>
      <c r="AG141" s="327"/>
      <c r="AH141" s="274"/>
      <c r="AI141" s="600"/>
      <c r="AJ141" s="113"/>
      <c r="AK141" s="68"/>
      <c r="AL141" s="287"/>
      <c r="AM141" s="283"/>
    </row>
    <row r="142" spans="1:39" s="6" customFormat="1" ht="12.75" outlineLevel="1">
      <c r="A142" s="195"/>
      <c r="B142" s="638"/>
      <c r="C142" s="330"/>
      <c r="D142" s="387" t="s">
        <v>39</v>
      </c>
      <c r="E142" s="335"/>
      <c r="F142" s="335"/>
      <c r="G142" s="335"/>
      <c r="H142" s="283"/>
      <c r="I142" s="8"/>
      <c r="J142" s="9"/>
      <c r="K142" s="471"/>
      <c r="L142" s="472"/>
      <c r="M142" s="473"/>
      <c r="N142" s="78"/>
      <c r="O142" s="358"/>
      <c r="P142" s="486"/>
      <c r="Q142" s="471"/>
      <c r="R142" s="486"/>
      <c r="S142" s="471"/>
      <c r="T142" s="299"/>
      <c r="U142" s="342"/>
      <c r="V142" s="309"/>
      <c r="W142" s="7"/>
      <c r="X142" s="7"/>
      <c r="Y142" s="9"/>
      <c r="Z142" s="7"/>
      <c r="AA142" s="342"/>
      <c r="AB142" s="556"/>
      <c r="AC142" s="557"/>
      <c r="AD142" s="486"/>
      <c r="AE142" s="527"/>
      <c r="AF142" s="527"/>
      <c r="AG142" s="327"/>
      <c r="AH142" s="274"/>
      <c r="AI142" s="600"/>
      <c r="AJ142" s="113"/>
      <c r="AK142" s="68"/>
      <c r="AL142" s="287"/>
      <c r="AM142" s="283"/>
    </row>
    <row r="143" spans="1:39" s="6" customFormat="1" ht="12.75" outlineLevel="1">
      <c r="A143" s="195"/>
      <c r="B143" s="638"/>
      <c r="C143" s="330"/>
      <c r="D143" s="387" t="s">
        <v>40</v>
      </c>
      <c r="E143" s="335"/>
      <c r="F143" s="335"/>
      <c r="G143" s="335"/>
      <c r="H143" s="283"/>
      <c r="I143" s="8"/>
      <c r="J143" s="9"/>
      <c r="K143" s="471"/>
      <c r="L143" s="472"/>
      <c r="M143" s="473"/>
      <c r="N143" s="78"/>
      <c r="O143" s="358"/>
      <c r="P143" s="486"/>
      <c r="Q143" s="471"/>
      <c r="R143" s="486"/>
      <c r="S143" s="471"/>
      <c r="T143" s="299"/>
      <c r="U143" s="342"/>
      <c r="V143" s="309"/>
      <c r="W143" s="7"/>
      <c r="X143" s="7"/>
      <c r="Y143" s="9"/>
      <c r="Z143" s="7"/>
      <c r="AA143" s="342"/>
      <c r="AB143" s="556"/>
      <c r="AC143" s="557"/>
      <c r="AD143" s="486"/>
      <c r="AE143" s="527"/>
      <c r="AF143" s="527"/>
      <c r="AG143" s="327"/>
      <c r="AH143" s="274"/>
      <c r="AI143" s="600"/>
      <c r="AJ143" s="113"/>
      <c r="AK143" s="68"/>
      <c r="AL143" s="287"/>
      <c r="AM143" s="283"/>
    </row>
    <row r="144" spans="1:39" s="6" customFormat="1" ht="25.5" outlineLevel="1">
      <c r="A144" s="195"/>
      <c r="B144" s="638"/>
      <c r="C144" s="330"/>
      <c r="D144" s="387" t="s">
        <v>88</v>
      </c>
      <c r="E144" s="335"/>
      <c r="F144" s="335"/>
      <c r="G144" s="335"/>
      <c r="H144" s="283"/>
      <c r="I144" s="8"/>
      <c r="J144" s="9"/>
      <c r="K144" s="471"/>
      <c r="L144" s="472"/>
      <c r="M144" s="473"/>
      <c r="N144" s="78"/>
      <c r="O144" s="358"/>
      <c r="P144" s="486"/>
      <c r="Q144" s="471"/>
      <c r="R144" s="486"/>
      <c r="S144" s="471"/>
      <c r="T144" s="299"/>
      <c r="U144" s="342"/>
      <c r="V144" s="309"/>
      <c r="W144" s="7"/>
      <c r="X144" s="7"/>
      <c r="Y144" s="9"/>
      <c r="Z144" s="7"/>
      <c r="AA144" s="342"/>
      <c r="AB144" s="556"/>
      <c r="AC144" s="557"/>
      <c r="AD144" s="486"/>
      <c r="AE144" s="527"/>
      <c r="AF144" s="527"/>
      <c r="AG144" s="327"/>
      <c r="AH144" s="274"/>
      <c r="AI144" s="600"/>
      <c r="AJ144" s="113"/>
      <c r="AK144" s="68"/>
      <c r="AL144" s="287"/>
      <c r="AM144" s="283"/>
    </row>
    <row r="145" spans="1:39" s="6" customFormat="1" ht="13.5" outlineLevel="1" thickBot="1">
      <c r="A145" s="195"/>
      <c r="B145" s="638"/>
      <c r="C145" s="330"/>
      <c r="D145" s="377" t="s">
        <v>216</v>
      </c>
      <c r="E145" s="335"/>
      <c r="F145" s="335"/>
      <c r="G145" s="335"/>
      <c r="H145" s="283"/>
      <c r="I145" s="8"/>
      <c r="J145" s="9"/>
      <c r="K145" s="471"/>
      <c r="L145" s="472"/>
      <c r="M145" s="473"/>
      <c r="N145" s="78"/>
      <c r="O145" s="358"/>
      <c r="P145" s="486"/>
      <c r="Q145" s="471"/>
      <c r="R145" s="486"/>
      <c r="S145" s="471"/>
      <c r="T145" s="299"/>
      <c r="U145" s="342"/>
      <c r="V145" s="309"/>
      <c r="W145" s="7"/>
      <c r="X145" s="7"/>
      <c r="Y145" s="9"/>
      <c r="Z145" s="7"/>
      <c r="AA145" s="342"/>
      <c r="AB145" s="556"/>
      <c r="AC145" s="557"/>
      <c r="AD145" s="486"/>
      <c r="AE145" s="527"/>
      <c r="AF145" s="527"/>
      <c r="AG145" s="327"/>
      <c r="AH145" s="274"/>
      <c r="AI145" s="600"/>
      <c r="AJ145" s="113"/>
      <c r="AK145" s="68"/>
      <c r="AL145" s="287"/>
      <c r="AM145" s="283"/>
    </row>
    <row r="146" spans="1:39" s="11" customFormat="1" ht="15" thickBot="1">
      <c r="A146" s="333" t="str">
        <f>FIXED($D$8,0,1)</f>
        <v>0</v>
      </c>
      <c r="B146" s="635" t="str">
        <f>FIXED($I$4,0,1)</f>
        <v>0</v>
      </c>
      <c r="C146" s="20" t="s">
        <v>41</v>
      </c>
      <c r="D146" s="384" t="s">
        <v>42</v>
      </c>
      <c r="E146" s="453"/>
      <c r="F146" s="430"/>
      <c r="G146" s="430"/>
      <c r="H146" s="282"/>
      <c r="I146" s="14"/>
      <c r="J146" s="12"/>
      <c r="K146" s="458">
        <f>SUM(K138:K145)</f>
        <v>0</v>
      </c>
      <c r="L146" s="459">
        <f>SUM(L138:L145)</f>
        <v>0</v>
      </c>
      <c r="M146" s="460">
        <f>SUM(M138:M145)</f>
        <v>0</v>
      </c>
      <c r="N146" s="118"/>
      <c r="O146" s="352"/>
      <c r="P146" s="500">
        <f>SUM(P138:P145)</f>
        <v>0</v>
      </c>
      <c r="Q146" s="458">
        <f>SUM(Q138:Q145)</f>
        <v>0</v>
      </c>
      <c r="R146" s="500">
        <f>SUM(R138:R145)</f>
        <v>0</v>
      </c>
      <c r="S146" s="458">
        <f>SUM(S138:S145)</f>
        <v>0</v>
      </c>
      <c r="T146" s="298"/>
      <c r="U146" s="341"/>
      <c r="V146" s="308"/>
      <c r="W146" s="134"/>
      <c r="X146" s="134"/>
      <c r="Y146" s="159"/>
      <c r="Z146" s="134"/>
      <c r="AA146" s="341"/>
      <c r="AB146" s="553">
        <f>SUM(AB138:AB145)</f>
        <v>0</v>
      </c>
      <c r="AC146" s="554"/>
      <c r="AD146" s="495">
        <f>SUM(AD138:AD145)</f>
        <v>0</v>
      </c>
      <c r="AE146" s="555"/>
      <c r="AF146" s="458">
        <f>AD146</f>
        <v>0</v>
      </c>
      <c r="AG146" s="89">
        <f>IF((AF146-E146)&gt;0,(AF146-E146),0)</f>
        <v>0</v>
      </c>
      <c r="AH146" s="276"/>
      <c r="AI146" s="592">
        <f>IF($AK$2="PME",$AK$5,IF($AK$2="ETI",$AK$6,$AK$7))</f>
        <v>0.35</v>
      </c>
      <c r="AJ146" s="81">
        <f>IF(AK2="choisir","",AF146*AI146)</f>
        <v>0</v>
      </c>
      <c r="AK146" s="53" t="str">
        <f>IF(Q146&lt;&gt;0,IF((Q146+AB146)-AD146=0,"OK","!"),IF(P146&lt;&gt;0,IF((P146+AB146)-AD146=0,"OK","!"),IF((K146+AB146)-AD146=0,"OK","!")))</f>
        <v>OK</v>
      </c>
      <c r="AL146" s="293"/>
      <c r="AM146" s="282"/>
    </row>
    <row r="147" spans="1:39" s="6" customFormat="1" ht="12.75" outlineLevel="1">
      <c r="A147" s="195"/>
      <c r="B147" s="638"/>
      <c r="C147" s="26"/>
      <c r="D147" s="382" t="s">
        <v>212</v>
      </c>
      <c r="E147" s="335"/>
      <c r="F147" s="335"/>
      <c r="G147" s="335"/>
      <c r="H147" s="283"/>
      <c r="I147" s="8"/>
      <c r="J147" s="9"/>
      <c r="K147" s="471"/>
      <c r="L147" s="472"/>
      <c r="M147" s="473"/>
      <c r="N147" s="78"/>
      <c r="O147" s="358"/>
      <c r="P147" s="486"/>
      <c r="Q147" s="471"/>
      <c r="R147" s="486"/>
      <c r="S147" s="471"/>
      <c r="T147" s="299"/>
      <c r="U147" s="342"/>
      <c r="V147" s="309"/>
      <c r="W147" s="7"/>
      <c r="X147" s="7"/>
      <c r="Y147" s="9"/>
      <c r="Z147" s="7"/>
      <c r="AA147" s="342"/>
      <c r="AB147" s="556"/>
      <c r="AC147" s="557"/>
      <c r="AD147" s="486"/>
      <c r="AE147" s="527"/>
      <c r="AF147" s="527"/>
      <c r="AG147" s="88"/>
      <c r="AH147" s="274"/>
      <c r="AI147" s="600"/>
      <c r="AJ147" s="113"/>
      <c r="AK147" s="68"/>
      <c r="AL147" s="287"/>
      <c r="AM147" s="283"/>
    </row>
    <row r="148" spans="1:39" s="6" customFormat="1" ht="12.75" outlineLevel="1">
      <c r="A148" s="195"/>
      <c r="B148" s="639"/>
      <c r="C148" s="443"/>
      <c r="D148" s="10" t="s">
        <v>208</v>
      </c>
      <c r="E148" s="335"/>
      <c r="F148" s="335"/>
      <c r="G148" s="335"/>
      <c r="H148" s="371"/>
      <c r="I148" s="8"/>
      <c r="J148" s="8"/>
      <c r="K148" s="464"/>
      <c r="L148" s="465"/>
      <c r="M148" s="466"/>
      <c r="N148" s="120"/>
      <c r="O148" s="357"/>
      <c r="P148" s="470"/>
      <c r="Q148" s="464"/>
      <c r="R148" s="470"/>
      <c r="S148" s="464"/>
      <c r="T148" s="19"/>
      <c r="U148" s="342"/>
      <c r="V148" s="307"/>
      <c r="W148" s="10"/>
      <c r="X148" s="10"/>
      <c r="Y148" s="18"/>
      <c r="Z148" s="10"/>
      <c r="AA148" s="342"/>
      <c r="AB148" s="551"/>
      <c r="AC148" s="552"/>
      <c r="AD148" s="486"/>
      <c r="AE148" s="527"/>
      <c r="AF148" s="527"/>
      <c r="AG148" s="327"/>
      <c r="AH148" s="274"/>
      <c r="AI148" s="600"/>
      <c r="AJ148" s="113"/>
      <c r="AK148" s="68"/>
      <c r="AL148" s="287"/>
      <c r="AM148" s="283"/>
    </row>
    <row r="149" spans="1:39" s="6" customFormat="1" ht="12.75" outlineLevel="1">
      <c r="A149" s="195"/>
      <c r="B149" s="639"/>
      <c r="C149" s="443"/>
      <c r="D149" s="10" t="s">
        <v>209</v>
      </c>
      <c r="E149" s="335"/>
      <c r="F149" s="335"/>
      <c r="G149" s="335"/>
      <c r="H149" s="283"/>
      <c r="I149" s="8"/>
      <c r="J149" s="9"/>
      <c r="K149" s="471"/>
      <c r="L149" s="472"/>
      <c r="M149" s="473"/>
      <c r="N149" s="78"/>
      <c r="O149" s="358"/>
      <c r="P149" s="486"/>
      <c r="Q149" s="471"/>
      <c r="R149" s="486"/>
      <c r="S149" s="471"/>
      <c r="T149" s="299"/>
      <c r="U149" s="342"/>
      <c r="V149" s="309"/>
      <c r="W149" s="7"/>
      <c r="X149" s="7"/>
      <c r="Y149" s="9"/>
      <c r="Z149" s="7"/>
      <c r="AA149" s="342"/>
      <c r="AB149" s="556"/>
      <c r="AC149" s="557"/>
      <c r="AD149" s="486"/>
      <c r="AE149" s="527"/>
      <c r="AF149" s="527"/>
      <c r="AG149" s="327"/>
      <c r="AH149" s="274"/>
      <c r="AI149" s="600"/>
      <c r="AJ149" s="113"/>
      <c r="AK149" s="68"/>
      <c r="AL149" s="287"/>
      <c r="AM149" s="283"/>
    </row>
    <row r="150" spans="1:39" s="6" customFormat="1" ht="13.5" outlineLevel="1" thickBot="1">
      <c r="A150" s="195"/>
      <c r="B150" s="639"/>
      <c r="C150" s="443"/>
      <c r="D150" s="377" t="s">
        <v>216</v>
      </c>
      <c r="E150" s="335"/>
      <c r="F150" s="335"/>
      <c r="G150" s="335"/>
      <c r="H150" s="283"/>
      <c r="I150" s="8"/>
      <c r="J150" s="9"/>
      <c r="K150" s="471"/>
      <c r="L150" s="472"/>
      <c r="M150" s="473"/>
      <c r="N150" s="78"/>
      <c r="O150" s="358"/>
      <c r="P150" s="486"/>
      <c r="Q150" s="471"/>
      <c r="R150" s="486"/>
      <c r="S150" s="471"/>
      <c r="T150" s="299"/>
      <c r="U150" s="342"/>
      <c r="V150" s="309"/>
      <c r="W150" s="7"/>
      <c r="X150" s="7"/>
      <c r="Y150" s="9"/>
      <c r="Z150" s="7"/>
      <c r="AA150" s="342"/>
      <c r="AB150" s="556"/>
      <c r="AC150" s="557"/>
      <c r="AD150" s="486"/>
      <c r="AE150" s="527"/>
      <c r="AF150" s="527"/>
      <c r="AG150" s="327"/>
      <c r="AH150" s="274"/>
      <c r="AI150" s="600"/>
      <c r="AJ150" s="113"/>
      <c r="AK150" s="68"/>
      <c r="AL150" s="287"/>
      <c r="AM150" s="283"/>
    </row>
    <row r="151" spans="1:39" s="11" customFormat="1" ht="26.25" customHeight="1" thickBot="1">
      <c r="A151" s="333" t="str">
        <f>FIXED($D$8,0,1)</f>
        <v>0</v>
      </c>
      <c r="B151" s="635" t="str">
        <f>FIXED($I$4,0,1)</f>
        <v>0</v>
      </c>
      <c r="C151" s="11" t="s">
        <v>210</v>
      </c>
      <c r="D151" s="444" t="s">
        <v>211</v>
      </c>
      <c r="E151" s="453"/>
      <c r="F151" s="430"/>
      <c r="G151" s="430"/>
      <c r="H151" s="282"/>
      <c r="I151" s="14"/>
      <c r="J151" s="12"/>
      <c r="K151" s="458">
        <f>SUM(K147:K150)</f>
        <v>0</v>
      </c>
      <c r="L151" s="459">
        <f>SUM(L147:L150)</f>
        <v>0</v>
      </c>
      <c r="M151" s="460">
        <f>SUM(M147:M150)</f>
        <v>0</v>
      </c>
      <c r="N151" s="118"/>
      <c r="O151" s="352"/>
      <c r="P151" s="500">
        <f>SUM(P147:P150)</f>
        <v>0</v>
      </c>
      <c r="Q151" s="458">
        <f>SUM(Q147:Q150)</f>
        <v>0</v>
      </c>
      <c r="R151" s="500">
        <f>SUM(R147:R150)</f>
        <v>0</v>
      </c>
      <c r="S151" s="458">
        <f>SUM(S147:S150)</f>
        <v>0</v>
      </c>
      <c r="T151" s="298"/>
      <c r="U151" s="341"/>
      <c r="V151" s="308"/>
      <c r="W151" s="134"/>
      <c r="X151" s="134"/>
      <c r="Y151" s="159"/>
      <c r="Z151" s="134"/>
      <c r="AA151" s="341"/>
      <c r="AB151" s="553">
        <f>SUM(AB147:AB150)</f>
        <v>0</v>
      </c>
      <c r="AC151" s="554"/>
      <c r="AD151" s="495">
        <f>SUM(AD147:AD150)</f>
        <v>0</v>
      </c>
      <c r="AE151" s="555"/>
      <c r="AF151" s="458">
        <f>AD151</f>
        <v>0</v>
      </c>
      <c r="AG151" s="89">
        <f>IF((AF151-E151)&gt;0,(AF151-E151),0)</f>
        <v>0</v>
      </c>
      <c r="AH151" s="276"/>
      <c r="AI151" s="601">
        <f>IF($AK$2="PME",40%,IF($AK$2="ETI",20%,10%))</f>
        <v>0.4</v>
      </c>
      <c r="AJ151" s="81">
        <f>IF(AK2="choisir","",AF151*AI151)</f>
        <v>0</v>
      </c>
      <c r="AK151" s="53" t="str">
        <f>IF(Q151&lt;&gt;0,IF((Q151+AB151)-AD151=0,"OK","!"),IF(P151&lt;&gt;0,IF((P151+AB151)-AD151=0,"OK","!"),IF((K151+AB151)-AD151=0,"OK","!")))</f>
        <v>OK</v>
      </c>
      <c r="AL151" s="293"/>
      <c r="AM151" s="282"/>
    </row>
    <row r="152" spans="1:39" s="6" customFormat="1" ht="12.75" outlineLevel="1">
      <c r="A152" s="195"/>
      <c r="B152" s="638"/>
      <c r="C152" s="26"/>
      <c r="D152" s="382" t="s">
        <v>43</v>
      </c>
      <c r="E152" s="335"/>
      <c r="F152" s="335"/>
      <c r="G152" s="335"/>
      <c r="H152" s="283"/>
      <c r="I152" s="8"/>
      <c r="J152" s="9"/>
      <c r="K152" s="471"/>
      <c r="L152" s="472"/>
      <c r="M152" s="473"/>
      <c r="N152" s="78"/>
      <c r="O152" s="358"/>
      <c r="P152" s="486"/>
      <c r="Q152" s="471"/>
      <c r="R152" s="486"/>
      <c r="S152" s="471"/>
      <c r="T152" s="299"/>
      <c r="U152" s="342"/>
      <c r="V152" s="309"/>
      <c r="W152" s="7"/>
      <c r="X152" s="7"/>
      <c r="Y152" s="9"/>
      <c r="Z152" s="7"/>
      <c r="AA152" s="342"/>
      <c r="AB152" s="556"/>
      <c r="AC152" s="557"/>
      <c r="AD152" s="486"/>
      <c r="AE152" s="527"/>
      <c r="AF152" s="527"/>
      <c r="AG152" s="88"/>
      <c r="AH152" s="274"/>
      <c r="AI152" s="600"/>
      <c r="AJ152" s="113"/>
      <c r="AK152" s="68"/>
      <c r="AL152" s="287"/>
      <c r="AM152" s="283"/>
    </row>
    <row r="153" spans="1:39" s="6" customFormat="1" ht="12.75" outlineLevel="1">
      <c r="A153" s="195"/>
      <c r="B153" s="638"/>
      <c r="C153" s="330"/>
      <c r="D153" s="381" t="s">
        <v>44</v>
      </c>
      <c r="E153" s="335"/>
      <c r="F153" s="335"/>
      <c r="G153" s="335"/>
      <c r="H153" s="283"/>
      <c r="I153" s="8"/>
      <c r="J153" s="9"/>
      <c r="K153" s="471"/>
      <c r="L153" s="472"/>
      <c r="M153" s="473"/>
      <c r="N153" s="77"/>
      <c r="O153" s="359"/>
      <c r="P153" s="486"/>
      <c r="Q153" s="471"/>
      <c r="R153" s="486"/>
      <c r="S153" s="471"/>
      <c r="T153" s="299"/>
      <c r="U153" s="342"/>
      <c r="V153" s="309"/>
      <c r="W153" s="7"/>
      <c r="X153" s="7"/>
      <c r="Y153" s="9"/>
      <c r="Z153" s="7"/>
      <c r="AA153" s="342"/>
      <c r="AB153" s="556"/>
      <c r="AC153" s="557"/>
      <c r="AD153" s="486"/>
      <c r="AE153" s="527"/>
      <c r="AF153" s="527"/>
      <c r="AG153" s="327"/>
      <c r="AH153" s="274"/>
      <c r="AI153" s="600"/>
      <c r="AJ153" s="113"/>
      <c r="AK153" s="68"/>
      <c r="AL153" s="287"/>
      <c r="AM153" s="283"/>
    </row>
    <row r="154" spans="1:39" s="6" customFormat="1" ht="12.75" outlineLevel="1">
      <c r="A154" s="195"/>
      <c r="B154" s="638"/>
      <c r="C154" s="330"/>
      <c r="D154" s="381" t="s">
        <v>45</v>
      </c>
      <c r="E154" s="335"/>
      <c r="F154" s="335"/>
      <c r="G154" s="335"/>
      <c r="H154" s="371"/>
      <c r="I154" s="8"/>
      <c r="J154" s="8"/>
      <c r="K154" s="464"/>
      <c r="L154" s="465"/>
      <c r="M154" s="466"/>
      <c r="N154" s="120"/>
      <c r="O154" s="357"/>
      <c r="P154" s="470"/>
      <c r="Q154" s="464"/>
      <c r="R154" s="470"/>
      <c r="S154" s="464"/>
      <c r="T154" s="19"/>
      <c r="U154" s="342"/>
      <c r="V154" s="307"/>
      <c r="W154" s="10"/>
      <c r="X154" s="10"/>
      <c r="Y154" s="18"/>
      <c r="Z154" s="10"/>
      <c r="AA154" s="342"/>
      <c r="AB154" s="551"/>
      <c r="AC154" s="552"/>
      <c r="AD154" s="486"/>
      <c r="AE154" s="527"/>
      <c r="AF154" s="527"/>
      <c r="AG154" s="327"/>
      <c r="AH154" s="274"/>
      <c r="AI154" s="600"/>
      <c r="AJ154" s="113"/>
      <c r="AK154" s="68"/>
      <c r="AL154" s="287"/>
      <c r="AM154" s="283"/>
    </row>
    <row r="155" spans="1:39" s="6" customFormat="1" ht="12.75" outlineLevel="1">
      <c r="A155" s="195"/>
      <c r="B155" s="638"/>
      <c r="C155" s="330"/>
      <c r="D155" s="381" t="s">
        <v>46</v>
      </c>
      <c r="E155" s="335"/>
      <c r="F155" s="335"/>
      <c r="G155" s="335"/>
      <c r="H155" s="283"/>
      <c r="I155" s="8"/>
      <c r="J155" s="9"/>
      <c r="K155" s="471"/>
      <c r="L155" s="472"/>
      <c r="M155" s="473"/>
      <c r="N155" s="78"/>
      <c r="O155" s="358"/>
      <c r="P155" s="486"/>
      <c r="Q155" s="471"/>
      <c r="R155" s="486"/>
      <c r="S155" s="471"/>
      <c r="T155" s="299"/>
      <c r="U155" s="342"/>
      <c r="V155" s="309"/>
      <c r="W155" s="7"/>
      <c r="X155" s="7"/>
      <c r="Y155" s="9"/>
      <c r="Z155" s="7"/>
      <c r="AA155" s="342"/>
      <c r="AB155" s="556"/>
      <c r="AC155" s="557"/>
      <c r="AD155" s="486"/>
      <c r="AE155" s="527"/>
      <c r="AF155" s="527"/>
      <c r="AG155" s="327"/>
      <c r="AH155" s="274"/>
      <c r="AI155" s="600"/>
      <c r="AJ155" s="113"/>
      <c r="AK155" s="68"/>
      <c r="AL155" s="287"/>
      <c r="AM155" s="283"/>
    </row>
    <row r="156" spans="1:39" s="6" customFormat="1" ht="13.5" outlineLevel="1" thickBot="1">
      <c r="A156" s="195"/>
      <c r="B156" s="638"/>
      <c r="C156" s="330"/>
      <c r="D156" s="377" t="s">
        <v>216</v>
      </c>
      <c r="E156" s="335"/>
      <c r="F156" s="335"/>
      <c r="G156" s="335"/>
      <c r="H156" s="283"/>
      <c r="I156" s="8"/>
      <c r="J156" s="9"/>
      <c r="K156" s="471"/>
      <c r="L156" s="472"/>
      <c r="M156" s="473"/>
      <c r="N156" s="78"/>
      <c r="O156" s="358"/>
      <c r="P156" s="486"/>
      <c r="Q156" s="471"/>
      <c r="R156" s="486"/>
      <c r="S156" s="471"/>
      <c r="T156" s="299"/>
      <c r="U156" s="342"/>
      <c r="V156" s="309"/>
      <c r="W156" s="7"/>
      <c r="X156" s="7"/>
      <c r="Y156" s="9"/>
      <c r="Z156" s="7"/>
      <c r="AA156" s="342"/>
      <c r="AB156" s="556"/>
      <c r="AC156" s="557"/>
      <c r="AD156" s="486"/>
      <c r="AE156" s="527"/>
      <c r="AF156" s="527"/>
      <c r="AG156" s="327"/>
      <c r="AH156" s="274"/>
      <c r="AI156" s="600"/>
      <c r="AJ156" s="113"/>
      <c r="AK156" s="68"/>
      <c r="AL156" s="287"/>
      <c r="AM156" s="283"/>
    </row>
    <row r="157" spans="1:39" s="11" customFormat="1" ht="15" thickBot="1">
      <c r="A157" s="333" t="str">
        <f>FIXED($D$8,0,1)</f>
        <v>0</v>
      </c>
      <c r="B157" s="635" t="str">
        <f>FIXED($I$4,0,1)</f>
        <v>0</v>
      </c>
      <c r="C157" s="20" t="s">
        <v>47</v>
      </c>
      <c r="D157" s="384" t="s">
        <v>48</v>
      </c>
      <c r="E157" s="453"/>
      <c r="F157" s="430"/>
      <c r="G157" s="430"/>
      <c r="H157" s="282"/>
      <c r="I157" s="14"/>
      <c r="J157" s="12"/>
      <c r="K157" s="458">
        <f>SUM(K152:K156)</f>
        <v>0</v>
      </c>
      <c r="L157" s="459">
        <f>SUM(L152:L156)</f>
        <v>0</v>
      </c>
      <c r="M157" s="460">
        <f>SUM(M152:M156)</f>
        <v>0</v>
      </c>
      <c r="N157" s="118"/>
      <c r="O157" s="352"/>
      <c r="P157" s="500">
        <f>SUM(P152:P156)</f>
        <v>0</v>
      </c>
      <c r="Q157" s="458">
        <f>SUM(Q152:Q156)</f>
        <v>0</v>
      </c>
      <c r="R157" s="500">
        <f>SUM(R152:R156)</f>
        <v>0</v>
      </c>
      <c r="S157" s="458">
        <f>SUM(S152:S156)</f>
        <v>0</v>
      </c>
      <c r="T157" s="298"/>
      <c r="U157" s="341"/>
      <c r="V157" s="308"/>
      <c r="W157" s="134"/>
      <c r="X157" s="134"/>
      <c r="Y157" s="159"/>
      <c r="Z157" s="134"/>
      <c r="AA157" s="341"/>
      <c r="AB157" s="553">
        <f>SUM(AB152:AB156)</f>
        <v>0</v>
      </c>
      <c r="AC157" s="554"/>
      <c r="AD157" s="495">
        <f>SUM(AD152:AD156)</f>
        <v>0</v>
      </c>
      <c r="AE157" s="555"/>
      <c r="AF157" s="458">
        <f>AD157</f>
        <v>0</v>
      </c>
      <c r="AG157" s="89">
        <f>IF((AF157-E157)&gt;0,(AF157-E157),0)</f>
        <v>0</v>
      </c>
      <c r="AH157" s="276"/>
      <c r="AI157" s="592">
        <f>IF($AK$2="PME",$AK$5,IF($AK$2="ETI",$AK$6,$AK$7))</f>
        <v>0.35</v>
      </c>
      <c r="AJ157" s="81">
        <f>IF(AK2="choisir","",AF157*AI157)</f>
        <v>0</v>
      </c>
      <c r="AK157" s="53" t="str">
        <f>IF(Q157&lt;&gt;0,IF((Q157+AB157)-AD157=0,"OK","!"),IF(P157&lt;&gt;0,IF((P157+AB157)-AD157=0,"OK","!"),IF((K157+AB157)-AD157=0,"OK","!")))</f>
        <v>OK</v>
      </c>
      <c r="AL157" s="293"/>
      <c r="AM157" s="282"/>
    </row>
    <row r="158" spans="1:39" s="6" customFormat="1" ht="12.75" outlineLevel="1">
      <c r="A158" s="195"/>
      <c r="B158" s="638"/>
      <c r="C158" s="319"/>
      <c r="D158" s="388" t="s">
        <v>49</v>
      </c>
      <c r="E158" s="335"/>
      <c r="F158" s="335"/>
      <c r="G158" s="335"/>
      <c r="H158" s="283"/>
      <c r="I158" s="8"/>
      <c r="J158" s="9"/>
      <c r="K158" s="471"/>
      <c r="L158" s="472"/>
      <c r="M158" s="473"/>
      <c r="N158" s="78"/>
      <c r="O158" s="358"/>
      <c r="P158" s="486"/>
      <c r="Q158" s="471"/>
      <c r="R158" s="486"/>
      <c r="S158" s="471"/>
      <c r="T158" s="299"/>
      <c r="U158" s="342"/>
      <c r="V158" s="309"/>
      <c r="W158" s="7"/>
      <c r="X158" s="7"/>
      <c r="Y158" s="9"/>
      <c r="Z158" s="7"/>
      <c r="AA158" s="342"/>
      <c r="AB158" s="556"/>
      <c r="AC158" s="557"/>
      <c r="AD158" s="486"/>
      <c r="AE158" s="527"/>
      <c r="AF158" s="527"/>
      <c r="AG158" s="88"/>
      <c r="AH158" s="274"/>
      <c r="AI158" s="600"/>
      <c r="AJ158" s="113"/>
      <c r="AK158" s="68"/>
      <c r="AL158" s="287"/>
      <c r="AM158" s="283"/>
    </row>
    <row r="159" spans="1:39" s="6" customFormat="1" ht="12.75" outlineLevel="1">
      <c r="A159" s="195"/>
      <c r="B159" s="638"/>
      <c r="C159" s="319"/>
      <c r="D159" s="389" t="s">
        <v>224</v>
      </c>
      <c r="E159" s="335"/>
      <c r="F159" s="335"/>
      <c r="G159" s="335"/>
      <c r="H159" s="283"/>
      <c r="I159" s="8"/>
      <c r="J159" s="9"/>
      <c r="K159" s="471"/>
      <c r="L159" s="472"/>
      <c r="M159" s="473"/>
      <c r="N159" s="78"/>
      <c r="O159" s="358"/>
      <c r="P159" s="486"/>
      <c r="Q159" s="471"/>
      <c r="R159" s="486"/>
      <c r="S159" s="471"/>
      <c r="T159" s="299"/>
      <c r="U159" s="342"/>
      <c r="V159" s="309"/>
      <c r="W159" s="7"/>
      <c r="X159" s="7"/>
      <c r="Y159" s="9"/>
      <c r="Z159" s="7"/>
      <c r="AA159" s="342"/>
      <c r="AB159" s="556"/>
      <c r="AC159" s="557"/>
      <c r="AD159" s="486"/>
      <c r="AE159" s="527"/>
      <c r="AF159" s="527"/>
      <c r="AG159" s="327"/>
      <c r="AH159" s="274"/>
      <c r="AI159" s="600"/>
      <c r="AJ159" s="113"/>
      <c r="AK159" s="68"/>
      <c r="AL159" s="287"/>
      <c r="AM159" s="283"/>
    </row>
    <row r="160" spans="1:39" s="6" customFormat="1" ht="12.75" outlineLevel="1">
      <c r="A160" s="195"/>
      <c r="B160" s="638"/>
      <c r="C160" s="319"/>
      <c r="D160" s="389" t="s">
        <v>225</v>
      </c>
      <c r="E160" s="335"/>
      <c r="F160" s="335"/>
      <c r="G160" s="335"/>
      <c r="H160" s="283"/>
      <c r="I160" s="8"/>
      <c r="J160" s="9"/>
      <c r="K160" s="464"/>
      <c r="L160" s="465"/>
      <c r="M160" s="466"/>
      <c r="N160" s="120"/>
      <c r="O160" s="357"/>
      <c r="P160" s="470"/>
      <c r="Q160" s="464"/>
      <c r="R160" s="470"/>
      <c r="S160" s="464"/>
      <c r="T160" s="19"/>
      <c r="U160" s="342"/>
      <c r="V160" s="307"/>
      <c r="W160" s="10"/>
      <c r="X160" s="10"/>
      <c r="Y160" s="18"/>
      <c r="Z160" s="10"/>
      <c r="AA160" s="342"/>
      <c r="AB160" s="551"/>
      <c r="AC160" s="552"/>
      <c r="AD160" s="486"/>
      <c r="AE160" s="527"/>
      <c r="AF160" s="527"/>
      <c r="AG160" s="327"/>
      <c r="AH160" s="274"/>
      <c r="AI160" s="600"/>
      <c r="AJ160" s="113"/>
      <c r="AK160" s="68"/>
      <c r="AL160" s="287"/>
      <c r="AM160" s="283"/>
    </row>
    <row r="161" spans="1:39" s="6" customFormat="1" ht="25.5" outlineLevel="1">
      <c r="A161" s="195"/>
      <c r="B161" s="638"/>
      <c r="C161" s="319"/>
      <c r="D161" s="7" t="s">
        <v>222</v>
      </c>
      <c r="E161" s="335"/>
      <c r="F161" s="335"/>
      <c r="G161" s="335"/>
      <c r="H161" s="283"/>
      <c r="I161" s="8"/>
      <c r="J161" s="9"/>
      <c r="K161" s="471"/>
      <c r="L161" s="472"/>
      <c r="M161" s="473"/>
      <c r="N161" s="78"/>
      <c r="O161" s="358"/>
      <c r="P161" s="486"/>
      <c r="Q161" s="471"/>
      <c r="R161" s="486"/>
      <c r="S161" s="471"/>
      <c r="T161" s="299"/>
      <c r="U161" s="342"/>
      <c r="V161" s="309"/>
      <c r="W161" s="7"/>
      <c r="X161" s="7"/>
      <c r="Y161" s="9"/>
      <c r="Z161" s="7"/>
      <c r="AA161" s="342"/>
      <c r="AB161" s="556"/>
      <c r="AC161" s="557"/>
      <c r="AD161" s="486"/>
      <c r="AE161" s="527"/>
      <c r="AF161" s="527"/>
      <c r="AG161" s="327"/>
      <c r="AH161" s="274"/>
      <c r="AI161" s="600"/>
      <c r="AJ161" s="113"/>
      <c r="AK161" s="68"/>
      <c r="AL161" s="287"/>
      <c r="AM161" s="283"/>
    </row>
    <row r="162" spans="1:39" s="6" customFormat="1" ht="25.5" outlineLevel="1">
      <c r="A162" s="195"/>
      <c r="B162" s="638"/>
      <c r="C162" s="319"/>
      <c r="D162" s="7" t="s">
        <v>223</v>
      </c>
      <c r="E162" s="335"/>
      <c r="F162" s="335"/>
      <c r="G162" s="335"/>
      <c r="H162" s="283"/>
      <c r="I162" s="8"/>
      <c r="J162" s="9"/>
      <c r="K162" s="471"/>
      <c r="L162" s="472"/>
      <c r="M162" s="473"/>
      <c r="N162" s="78"/>
      <c r="O162" s="358"/>
      <c r="P162" s="486"/>
      <c r="Q162" s="471"/>
      <c r="R162" s="486"/>
      <c r="S162" s="471"/>
      <c r="T162" s="299"/>
      <c r="U162" s="342"/>
      <c r="V162" s="309"/>
      <c r="W162" s="7"/>
      <c r="X162" s="7"/>
      <c r="Y162" s="9"/>
      <c r="Z162" s="7"/>
      <c r="AA162" s="342"/>
      <c r="AB162" s="556"/>
      <c r="AC162" s="557"/>
      <c r="AD162" s="486"/>
      <c r="AE162" s="527"/>
      <c r="AF162" s="527"/>
      <c r="AG162" s="327"/>
      <c r="AH162" s="274"/>
      <c r="AI162" s="600"/>
      <c r="AJ162" s="113"/>
      <c r="AK162" s="68"/>
      <c r="AL162" s="287"/>
      <c r="AM162" s="283"/>
    </row>
    <row r="163" spans="1:39" s="6" customFormat="1" ht="13.5" outlineLevel="1" thickBot="1">
      <c r="A163" s="195"/>
      <c r="B163" s="638"/>
      <c r="C163" s="319"/>
      <c r="D163" s="377" t="s">
        <v>216</v>
      </c>
      <c r="E163" s="335"/>
      <c r="F163" s="335"/>
      <c r="G163" s="335"/>
      <c r="H163" s="283"/>
      <c r="I163" s="8"/>
      <c r="J163" s="9"/>
      <c r="K163" s="471"/>
      <c r="L163" s="472"/>
      <c r="M163" s="473"/>
      <c r="N163" s="78"/>
      <c r="O163" s="358"/>
      <c r="P163" s="486"/>
      <c r="Q163" s="471"/>
      <c r="R163" s="486"/>
      <c r="S163" s="471"/>
      <c r="T163" s="299"/>
      <c r="U163" s="342"/>
      <c r="V163" s="309"/>
      <c r="W163" s="7"/>
      <c r="X163" s="7"/>
      <c r="Y163" s="9"/>
      <c r="Z163" s="7"/>
      <c r="AA163" s="342"/>
      <c r="AB163" s="556"/>
      <c r="AC163" s="557"/>
      <c r="AD163" s="486"/>
      <c r="AE163" s="527"/>
      <c r="AF163" s="527"/>
      <c r="AG163" s="327"/>
      <c r="AH163" s="274"/>
      <c r="AI163" s="600"/>
      <c r="AJ163" s="113"/>
      <c r="AK163" s="68"/>
      <c r="AL163" s="287"/>
      <c r="AM163" s="283"/>
    </row>
    <row r="164" spans="1:39" s="11" customFormat="1" ht="15" thickBot="1">
      <c r="A164" s="333" t="str">
        <f>FIXED($D$8,0,1)</f>
        <v>0</v>
      </c>
      <c r="B164" s="635" t="str">
        <f>FIXED($I$4,0,1)</f>
        <v>0</v>
      </c>
      <c r="C164" s="20" t="s">
        <v>50</v>
      </c>
      <c r="D164" s="384" t="s">
        <v>89</v>
      </c>
      <c r="E164" s="453"/>
      <c r="F164" s="430"/>
      <c r="G164" s="430"/>
      <c r="H164" s="282"/>
      <c r="I164" s="14"/>
      <c r="J164" s="12"/>
      <c r="K164" s="458">
        <f>SUM(K158:K163)</f>
        <v>0</v>
      </c>
      <c r="L164" s="459">
        <f>SUM(L158:L163)</f>
        <v>0</v>
      </c>
      <c r="M164" s="460">
        <f>SUM(M158:M163)</f>
        <v>0</v>
      </c>
      <c r="N164" s="118"/>
      <c r="O164" s="352"/>
      <c r="P164" s="500">
        <f>SUM(P158:P163)</f>
        <v>0</v>
      </c>
      <c r="Q164" s="458">
        <f>SUM(Q158:Q163)</f>
        <v>0</v>
      </c>
      <c r="R164" s="500">
        <f>SUM(R158:R163)</f>
        <v>0</v>
      </c>
      <c r="S164" s="458">
        <f>SUM(S158:S163)</f>
        <v>0</v>
      </c>
      <c r="T164" s="298"/>
      <c r="U164" s="341"/>
      <c r="V164" s="308"/>
      <c r="W164" s="134"/>
      <c r="X164" s="134"/>
      <c r="Y164" s="159"/>
      <c r="Z164" s="134"/>
      <c r="AA164" s="341"/>
      <c r="AB164" s="553">
        <f>SUM(AB158:AB163)</f>
        <v>0</v>
      </c>
      <c r="AC164" s="554"/>
      <c r="AD164" s="495">
        <f>SUM(AD158:AD163)</f>
        <v>0</v>
      </c>
      <c r="AE164" s="555"/>
      <c r="AF164" s="559">
        <f>IF(AD164&gt;10%*SUM(AF151,AF146,AF137,AF133,AF129,AF122,AF115,AF111,AF107,AF103,AF88,AF80,AF72,AF62,AF52,AF42,AF32,AF22),10%*SUM(AF151,AF146,AF137,AF133,AF129,AF122,AF115,AF111,AF107,AF103,AF88,AF80,AF72,AF62,AF52,AF42,AF32,AF22),AD164)</f>
        <v>0</v>
      </c>
      <c r="AG164" s="89">
        <f>IF((AF164-E164)&gt;0,(AF164-E164),0)</f>
        <v>0</v>
      </c>
      <c r="AH164" s="276"/>
      <c r="AI164" s="592">
        <f>IF($AK$2="PME",$AK$5,IF($AK$2="ETI",$AK$6,$AK$7))</f>
        <v>0.35</v>
      </c>
      <c r="AJ164" s="81">
        <f>IF(AK2="choisir","",AF164*AI164)</f>
        <v>0</v>
      </c>
      <c r="AK164" s="53" t="str">
        <f>IF(Q164&lt;&gt;0,IF((Q164+AB164)-AD164=0,"OK","!"),IF(P164&lt;&gt;0,IF((P164+AB164)-AD164=0,"OK","!"),IF((K164+AB164)-AD164=0,"OK","!")))</f>
        <v>OK</v>
      </c>
      <c r="AL164" s="293"/>
      <c r="AM164" s="282"/>
    </row>
    <row r="165" spans="1:39" s="16" customFormat="1" ht="12.75" outlineLevel="1">
      <c r="A165" s="195"/>
      <c r="B165" s="638"/>
      <c r="C165" s="26"/>
      <c r="D165" s="381" t="s">
        <v>51</v>
      </c>
      <c r="E165" s="335"/>
      <c r="F165" s="335"/>
      <c r="G165" s="335"/>
      <c r="H165" s="281"/>
      <c r="I165" s="17"/>
      <c r="J165" s="18"/>
      <c r="K165" s="464"/>
      <c r="L165" s="465"/>
      <c r="M165" s="466"/>
      <c r="N165" s="120"/>
      <c r="O165" s="357"/>
      <c r="P165" s="470"/>
      <c r="Q165" s="464"/>
      <c r="R165" s="470"/>
      <c r="S165" s="464"/>
      <c r="T165" s="19"/>
      <c r="U165" s="83"/>
      <c r="V165" s="307"/>
      <c r="W165" s="10"/>
      <c r="X165" s="10"/>
      <c r="Y165" s="18"/>
      <c r="Z165" s="10"/>
      <c r="AA165" s="83"/>
      <c r="AB165" s="551"/>
      <c r="AC165" s="552"/>
      <c r="AD165" s="470"/>
      <c r="AE165" s="464"/>
      <c r="AF165" s="560" t="s">
        <v>61</v>
      </c>
      <c r="AG165" s="90"/>
      <c r="AH165" s="273"/>
      <c r="AI165" s="581"/>
      <c r="AJ165" s="84"/>
      <c r="AK165" s="30"/>
      <c r="AL165" s="291"/>
      <c r="AM165" s="281"/>
    </row>
    <row r="166" spans="1:39" s="16" customFormat="1" ht="4.5" customHeight="1" outlineLevel="1">
      <c r="A166" s="195"/>
      <c r="B166" s="638"/>
      <c r="C166" s="26"/>
      <c r="D166" s="382"/>
      <c r="E166" s="335"/>
      <c r="F166" s="335"/>
      <c r="G166" s="335"/>
      <c r="H166" s="281"/>
      <c r="I166" s="17"/>
      <c r="J166" s="18"/>
      <c r="K166" s="464"/>
      <c r="L166" s="465"/>
      <c r="M166" s="466"/>
      <c r="N166" s="120"/>
      <c r="O166" s="357"/>
      <c r="P166" s="470"/>
      <c r="Q166" s="464"/>
      <c r="R166" s="470"/>
      <c r="S166" s="464"/>
      <c r="T166" s="19"/>
      <c r="U166" s="83"/>
      <c r="V166" s="307"/>
      <c r="W166" s="10"/>
      <c r="X166" s="10"/>
      <c r="Y166" s="18"/>
      <c r="Z166" s="10"/>
      <c r="AA166" s="83"/>
      <c r="AB166" s="551"/>
      <c r="AC166" s="552"/>
      <c r="AD166" s="470"/>
      <c r="AE166" s="464"/>
      <c r="AF166" s="464"/>
      <c r="AG166" s="90"/>
      <c r="AH166" s="273"/>
      <c r="AI166" s="581"/>
      <c r="AJ166" s="84"/>
      <c r="AK166" s="30"/>
      <c r="AL166" s="291"/>
      <c r="AM166" s="281"/>
    </row>
    <row r="167" spans="1:42" s="13" customFormat="1" ht="12.75">
      <c r="A167" s="333" t="str">
        <f>FIXED($D$8,0,1)</f>
        <v>0</v>
      </c>
      <c r="B167" s="635" t="str">
        <f>FIXED($I$4,0,1)</f>
        <v>0</v>
      </c>
      <c r="C167" s="20"/>
      <c r="D167" s="384" t="s">
        <v>90</v>
      </c>
      <c r="E167" s="80"/>
      <c r="F167" s="80"/>
      <c r="G167" s="428"/>
      <c r="H167" s="372"/>
      <c r="I167" s="14"/>
      <c r="J167" s="15"/>
      <c r="K167" s="474"/>
      <c r="L167" s="475"/>
      <c r="M167" s="476"/>
      <c r="N167" s="119"/>
      <c r="O167" s="360"/>
      <c r="P167" s="502"/>
      <c r="Q167" s="474"/>
      <c r="R167" s="502"/>
      <c r="S167" s="474"/>
      <c r="T167" s="300"/>
      <c r="U167" s="82"/>
      <c r="V167" s="310"/>
      <c r="W167" s="135"/>
      <c r="X167" s="135"/>
      <c r="Y167" s="15"/>
      <c r="Z167" s="135"/>
      <c r="AA167" s="82"/>
      <c r="AB167" s="561"/>
      <c r="AC167" s="562"/>
      <c r="AD167" s="502"/>
      <c r="AE167" s="474"/>
      <c r="AF167" s="474"/>
      <c r="AG167" s="91"/>
      <c r="AH167" s="38"/>
      <c r="AI167" s="582"/>
      <c r="AJ167" s="39"/>
      <c r="AK167" s="39"/>
      <c r="AL167" s="294"/>
      <c r="AM167" s="50"/>
      <c r="AN167" s="40"/>
      <c r="AO167" s="173"/>
      <c r="AP167" s="173"/>
    </row>
    <row r="168" spans="1:40" s="16" customFormat="1" ht="13.5" customHeight="1" thickBot="1">
      <c r="A168" s="196"/>
      <c r="B168" s="640"/>
      <c r="C168" s="27"/>
      <c r="D168" s="56"/>
      <c r="E168" s="574"/>
      <c r="F168" s="425"/>
      <c r="G168" s="425"/>
      <c r="H168" s="373"/>
      <c r="I168" s="121"/>
      <c r="J168" s="122"/>
      <c r="K168" s="477"/>
      <c r="L168" s="478"/>
      <c r="M168" s="479"/>
      <c r="N168" s="123"/>
      <c r="O168" s="361"/>
      <c r="P168" s="503"/>
      <c r="Q168" s="477"/>
      <c r="R168" s="503"/>
      <c r="S168" s="477"/>
      <c r="T168" s="301"/>
      <c r="U168" s="86"/>
      <c r="V168" s="314"/>
      <c r="W168" s="136"/>
      <c r="X168" s="136"/>
      <c r="Y168" s="122"/>
      <c r="Z168" s="136"/>
      <c r="AA168" s="86"/>
      <c r="AB168" s="563"/>
      <c r="AC168" s="564"/>
      <c r="AD168" s="503"/>
      <c r="AE168" s="477"/>
      <c r="AF168" s="477"/>
      <c r="AG168" s="170"/>
      <c r="AH168" s="315"/>
      <c r="AI168" s="583"/>
      <c r="AJ168" s="316"/>
      <c r="AK168" s="174"/>
      <c r="AL168" s="178"/>
      <c r="AM168" s="177"/>
      <c r="AN168" s="174"/>
    </row>
    <row r="169" spans="1:42" s="31" customFormat="1" ht="21.75" thickBot="1">
      <c r="A169" s="124"/>
      <c r="B169" s="641"/>
      <c r="C169" s="125"/>
      <c r="D169" s="126"/>
      <c r="E169" s="522" t="s">
        <v>56</v>
      </c>
      <c r="F169" s="609"/>
      <c r="G169" s="426"/>
      <c r="H169" s="374"/>
      <c r="I169" s="127"/>
      <c r="J169" s="128"/>
      <c r="K169" s="480" t="str">
        <f>+K11</f>
        <v>Montant total facturé HT (€)</v>
      </c>
      <c r="L169" s="481" t="str">
        <f>+L11</f>
        <v>Montant total facturé TTC (€)</v>
      </c>
      <c r="M169" s="480" t="str">
        <f>M11</f>
        <v>Montant total acquitté TTC (€)</v>
      </c>
      <c r="N169" s="129"/>
      <c r="O169" s="362"/>
      <c r="P169" s="504" t="str">
        <f>P$11</f>
        <v>Montant éligible facturé HT après analyse</v>
      </c>
      <c r="Q169" s="480" t="str">
        <f>Q$11</f>
        <v>Montant éligible acquitté HT après analyse</v>
      </c>
      <c r="R169" s="480" t="str">
        <f>R$11</f>
        <v>Montant non éligible acquitté HT après analyse</v>
      </c>
      <c r="S169" s="480" t="str">
        <f>S$11</f>
        <v>Vérification total acquitté HT après analyse</v>
      </c>
      <c r="T169" s="411"/>
      <c r="U169" s="302"/>
      <c r="V169" s="317"/>
      <c r="W169" s="137"/>
      <c r="X169" s="137"/>
      <c r="Y169" s="160"/>
      <c r="Z169" s="137"/>
      <c r="AA169" s="130"/>
      <c r="AB169" s="565" t="str">
        <f>AB$11</f>
        <v>Modification éligibilité avant plafond proposé - HT (en + / -)</v>
      </c>
      <c r="AC169" s="565"/>
      <c r="AD169" s="566" t="str">
        <f>$AD$11</f>
        <v>Eligible proposé sur l'analysé avant plafond (€ HT)</v>
      </c>
      <c r="AE169" s="567"/>
      <c r="AF169" s="565" t="str">
        <f>$AF$11</f>
        <v>Total éligible après plafond en € HT</v>
      </c>
      <c r="AG169" s="131"/>
      <c r="AH169" s="280" t="s">
        <v>215</v>
      </c>
      <c r="AI169" s="584" t="s">
        <v>191</v>
      </c>
      <c r="AJ169" s="87" t="str">
        <f>$AJ$11</f>
        <v>Montant d'aide </v>
      </c>
      <c r="AK169" s="57"/>
      <c r="AL169" s="295"/>
      <c r="AM169" s="177"/>
      <c r="AN169" s="174"/>
      <c r="AO169" s="175"/>
      <c r="AP169" s="175"/>
    </row>
    <row r="170" spans="1:40" s="21" customFormat="1" ht="36.75" customHeight="1" thickBot="1">
      <c r="A170" s="132"/>
      <c r="B170" s="642"/>
      <c r="C170" s="133"/>
      <c r="D170" s="318" t="s">
        <v>52</v>
      </c>
      <c r="E170" s="101">
        <f>SUM(E22,E32,E42,E52,E62,E72,E80,E88,E164,E151,E146,E137,E133,E129,E122,E115,E111,E107,E103,E157)</f>
        <v>0</v>
      </c>
      <c r="F170" s="610"/>
      <c r="G170" s="427"/>
      <c r="H170" s="375"/>
      <c r="I170" s="97"/>
      <c r="J170" s="98"/>
      <c r="K170" s="101">
        <f>SUM(K22,K32,K42,K52,K62,K72,K80,K88,K164,K151,K146,K137,K133,K129,K122,K115,K111,K107,K103,K157)</f>
        <v>0</v>
      </c>
      <c r="L170" s="101">
        <f>SUM(L22,L32,L42,L52,L62,L72,L80,L88,L164,L151,L146,L137,L133,L129,L122,L115,L111,L107,L103,L157)</f>
        <v>0</v>
      </c>
      <c r="M170" s="101">
        <f>SUM(M22,M32,M42,M52,M62,M72,M80,M88,M164,M151,M146,M137,M133,M129,M122,M115,M111,M107,M103,M157)</f>
        <v>0</v>
      </c>
      <c r="N170" s="455"/>
      <c r="O170" s="456"/>
      <c r="P170" s="101">
        <f>SUM(P22,P32,P42,P52,P62,P72,P80,P88,P164,P151,P146,P137,P133,P129,P122,P115,P111,P107,P103,P157)</f>
        <v>0</v>
      </c>
      <c r="Q170" s="101">
        <f>SUM(Q22,Q32,Q42,Q52,Q62,Q72,Q80,Q88,Q164,Q151,Q146,Q137,Q133,Q129,Q122,Q115,Q111,Q107,Q103,Q157)</f>
        <v>0</v>
      </c>
      <c r="R170" s="101">
        <f>SUM(R22,R32,R42,R52,R62,R72,R80,R88,R164,R151,R146,R137,R133,R129,R122,R115,R111,R107,R103,R157)</f>
        <v>0</v>
      </c>
      <c r="S170" s="101">
        <f>SUM(S22,S32,S42,S52,S62,S72,S80,S88,S164,S151,S146,S137,S133,S129,S122,S115,S111,S107,S103,S157)</f>
        <v>0</v>
      </c>
      <c r="T170" s="412"/>
      <c r="U170" s="303"/>
      <c r="V170" s="311"/>
      <c r="W170" s="138"/>
      <c r="X170" s="138"/>
      <c r="Y170" s="161"/>
      <c r="Z170" s="138"/>
      <c r="AA170" s="116"/>
      <c r="AB170" s="101">
        <f>SUM(AB22,AB32,AB42,AB52,AB62,AB72,AB80,AB88,AB164,AB151,AB146,AB137,AB133,AB129,AB122,AB115,AB111,AB107,AB103,AB157)</f>
        <v>0</v>
      </c>
      <c r="AC170" s="569"/>
      <c r="AD170" s="101">
        <f>SUM(AD22,AD32,AD42,AD52,AD62,AD72,AD80,AD88,AD164,AD151,AD146,AD137,AD133,AD129,AD122,AD115,AD111,AD107,AD103,AD157)</f>
        <v>0</v>
      </c>
      <c r="AE170" s="570"/>
      <c r="AF170" s="101">
        <f>SUM(AF22,AF32,AF42,AF52,AF62,AF72,AF80,AF88,AF164,AF151,AF146,AF137,AF133,AF129,AF122,AF115,AF111,AF107,AF103,AF157)</f>
        <v>0</v>
      </c>
      <c r="AG170" s="101">
        <f>SUM(AG22,AG32,AG42,AG52,AG62,AG72,AG80,AG88,AG164,AG151,AG146,AG137,AG133,AG129,AG122,AG115,AG111,AG107,AG103,AG157)</f>
        <v>0</v>
      </c>
      <c r="AH170" s="363" t="str">
        <f>IF(AG170&gt;E170*25%,"au-delà des 25% autorisés","en deça des 25% autorisés")</f>
        <v>en deça des 25% autorisés</v>
      </c>
      <c r="AI170" s="585">
        <f>IF(AF170&lt;&gt;0,AJ170/AF170,"")</f>
      </c>
      <c r="AJ170" s="101">
        <f>SUM(AJ22,AJ32,AJ42,AJ52,AJ62,AJ72,AJ80,AJ88,AJ164,AJ151,AJ146,AJ137,AJ133,AJ129,AJ122,AJ115,AJ111,AJ107,AJ103,AJ157)</f>
        <v>0</v>
      </c>
      <c r="AK170" s="296" t="str">
        <f>IF(Q170&lt;&gt;0,IF((Q170+AB170)-AD170=0,"OK","!"),IF(P170&lt;&gt;0,IF((P170+AB170)-AD170=0,"OK","!"),IF((K170+AB170)-AD170=0,"OK","!")))</f>
        <v>OK</v>
      </c>
      <c r="AL170" s="620">
        <f>IF(AK2="choisir","",IF(SUM(AJ22,AJ32,AJ42,AJ52,AJ62,AJ72,AJ80,AJ88,AJ164,AJ151,AJ146,AJ137,AJ133,AJ129,AJ122,AJ115,AJ111,AJ107,AJ103,AJ157)&gt;L7,"aide à payer plafonnée au montant d'aide notifié",""))</f>
      </c>
      <c r="AM170" s="177"/>
      <c r="AN170" s="174"/>
    </row>
    <row r="171" spans="1:40" ht="13.5" thickBot="1">
      <c r="A171" s="167"/>
      <c r="B171" s="28"/>
      <c r="C171" s="29"/>
      <c r="D171" s="400">
        <f>IF(E171&lt;&gt;"","contrôle de cohérence : ","")</f>
      </c>
      <c r="E171" s="401">
        <f>IF((E170-L6)&lt;&gt;0,"écart avec K5","")</f>
      </c>
      <c r="F171" s="401"/>
      <c r="G171" s="105"/>
      <c r="H171" s="59"/>
      <c r="I171" s="60"/>
      <c r="J171" s="61"/>
      <c r="K171" s="63"/>
      <c r="L171" s="63"/>
      <c r="M171" s="62"/>
      <c r="N171" s="61"/>
      <c r="O171" s="197"/>
      <c r="P171" s="408"/>
      <c r="Q171" s="409"/>
      <c r="R171" s="409"/>
      <c r="S171" s="409"/>
      <c r="T171" s="410"/>
      <c r="U171" s="410"/>
      <c r="V171" s="217"/>
      <c r="W171" s="732" t="s">
        <v>118</v>
      </c>
      <c r="X171" s="732"/>
      <c r="Y171" s="732"/>
      <c r="Z171" s="732"/>
      <c r="AA171" s="732"/>
      <c r="AB171" s="732"/>
      <c r="AC171" s="733"/>
      <c r="AD171" s="165"/>
      <c r="AE171" s="64"/>
      <c r="AF171" s="59"/>
      <c r="AG171" s="65"/>
      <c r="AH171" s="166"/>
      <c r="AI171" s="586"/>
      <c r="AJ171" s="346"/>
      <c r="AK171" s="59"/>
      <c r="AL171" s="59"/>
      <c r="AM171" s="174"/>
      <c r="AN171" s="174"/>
    </row>
    <row r="172" spans="1:40" ht="12.75" customHeight="1">
      <c r="A172" s="198"/>
      <c r="B172" s="643"/>
      <c r="C172" s="25"/>
      <c r="D172" s="58"/>
      <c r="E172" s="102"/>
      <c r="F172" s="102"/>
      <c r="G172" s="106"/>
      <c r="H172" s="74"/>
      <c r="I172" s="74"/>
      <c r="J172" s="256"/>
      <c r="K172" s="734" t="s">
        <v>76</v>
      </c>
      <c r="L172" s="735"/>
      <c r="M172" s="735"/>
      <c r="N172" s="736"/>
      <c r="O172" s="155"/>
      <c r="P172" s="743" t="s">
        <v>110</v>
      </c>
      <c r="Q172" s="744"/>
      <c r="R172" s="744"/>
      <c r="S172" s="744"/>
      <c r="T172" s="744"/>
      <c r="U172" s="745"/>
      <c r="V172" s="213"/>
      <c r="W172" s="213"/>
      <c r="X172" s="752" t="s">
        <v>117</v>
      </c>
      <c r="Y172" s="753"/>
      <c r="Z172" s="754"/>
      <c r="AA172" s="74"/>
      <c r="AB172" s="74"/>
      <c r="AC172" s="761" t="s">
        <v>116</v>
      </c>
      <c r="AD172" s="167"/>
      <c r="AE172" s="722" t="s">
        <v>119</v>
      </c>
      <c r="AF172" s="723"/>
      <c r="AG172" s="157"/>
      <c r="AH172" s="158"/>
      <c r="AI172" s="587"/>
      <c r="AJ172" s="114"/>
      <c r="AK172" s="59"/>
      <c r="AL172" s="59"/>
      <c r="AM172" s="174"/>
      <c r="AN172" s="174"/>
    </row>
    <row r="173" spans="1:40" ht="12.75">
      <c r="A173" s="506"/>
      <c r="B173" s="644"/>
      <c r="C173" s="507"/>
      <c r="D173" s="58"/>
      <c r="E173" s="102"/>
      <c r="F173" s="102"/>
      <c r="G173" s="106"/>
      <c r="H173" s="74"/>
      <c r="I173" s="74"/>
      <c r="J173" s="74"/>
      <c r="K173" s="737"/>
      <c r="L173" s="738"/>
      <c r="M173" s="738"/>
      <c r="N173" s="739"/>
      <c r="O173" s="155"/>
      <c r="P173" s="746"/>
      <c r="Q173" s="747"/>
      <c r="R173" s="747"/>
      <c r="S173" s="747"/>
      <c r="T173" s="747"/>
      <c r="U173" s="748"/>
      <c r="V173" s="213"/>
      <c r="W173" s="213"/>
      <c r="X173" s="755"/>
      <c r="Y173" s="756"/>
      <c r="Z173" s="757"/>
      <c r="AA173" s="74"/>
      <c r="AB173" s="74"/>
      <c r="AC173" s="762"/>
      <c r="AD173" s="156"/>
      <c r="AE173" s="724"/>
      <c r="AF173" s="725"/>
      <c r="AG173" s="157"/>
      <c r="AH173" s="158"/>
      <c r="AI173" s="587"/>
      <c r="AJ173" s="114"/>
      <c r="AK173" s="59"/>
      <c r="AL173" s="59"/>
      <c r="AM173" s="174"/>
      <c r="AN173" s="174"/>
    </row>
    <row r="174" spans="1:40" ht="66.75" customHeight="1" thickBot="1">
      <c r="A174" s="28"/>
      <c r="B174" s="28"/>
      <c r="C174" s="29"/>
      <c r="D174" s="58"/>
      <c r="E174" s="102"/>
      <c r="F174" s="102"/>
      <c r="G174" s="106"/>
      <c r="H174" s="74"/>
      <c r="I174" s="74"/>
      <c r="J174" s="74"/>
      <c r="K174" s="740"/>
      <c r="L174" s="741"/>
      <c r="M174" s="741"/>
      <c r="N174" s="742"/>
      <c r="O174" s="155"/>
      <c r="P174" s="749"/>
      <c r="Q174" s="750"/>
      <c r="R174" s="750"/>
      <c r="S174" s="750"/>
      <c r="T174" s="750"/>
      <c r="U174" s="751"/>
      <c r="V174" s="213"/>
      <c r="W174" s="213"/>
      <c r="X174" s="758"/>
      <c r="Y174" s="759"/>
      <c r="Z174" s="760"/>
      <c r="AA174" s="74"/>
      <c r="AB174" s="74"/>
      <c r="AC174" s="763"/>
      <c r="AD174" s="156"/>
      <c r="AE174" s="726"/>
      <c r="AF174" s="727"/>
      <c r="AG174" s="157"/>
      <c r="AH174" s="158"/>
      <c r="AI174" s="587"/>
      <c r="AJ174" s="114"/>
      <c r="AK174" s="59"/>
      <c r="AL174" s="59"/>
      <c r="AM174" s="174"/>
      <c r="AN174" s="174"/>
    </row>
    <row r="175" spans="1:40" ht="6.75" customHeight="1">
      <c r="A175" s="3"/>
      <c r="B175" s="645"/>
      <c r="C175" s="508"/>
      <c r="D175" s="28"/>
      <c r="E175" s="99"/>
      <c r="F175" s="99"/>
      <c r="G175" s="104"/>
      <c r="H175" s="28"/>
      <c r="I175" s="516"/>
      <c r="J175" s="256"/>
      <c r="K175" s="517"/>
      <c r="L175" s="517"/>
      <c r="M175" s="517"/>
      <c r="N175" s="256"/>
      <c r="O175" s="516"/>
      <c r="P175" s="517"/>
      <c r="Q175" s="518"/>
      <c r="R175" s="517"/>
      <c r="S175" s="518"/>
      <c r="T175" s="393"/>
      <c r="U175" s="393"/>
      <c r="V175" s="519"/>
      <c r="W175" s="393"/>
      <c r="X175" s="393"/>
      <c r="Y175" s="256"/>
      <c r="Z175" s="393"/>
      <c r="AA175" s="28"/>
      <c r="AB175" s="28"/>
      <c r="AC175" s="28"/>
      <c r="AD175" s="28"/>
      <c r="AE175" s="28"/>
      <c r="AF175" s="28"/>
      <c r="AG175" s="520"/>
      <c r="AH175" s="521"/>
      <c r="AI175" s="588"/>
      <c r="AJ175" s="521"/>
      <c r="AK175" s="521"/>
      <c r="AL175" s="521"/>
      <c r="AM175" s="177"/>
      <c r="AN175" s="174"/>
    </row>
    <row r="176" spans="4:40" ht="12.75">
      <c r="D176" s="3"/>
      <c r="E176" s="509"/>
      <c r="F176" s="509"/>
      <c r="G176" s="510"/>
      <c r="H176" s="3"/>
      <c r="I176" s="4"/>
      <c r="J176" s="511"/>
      <c r="K176" s="512"/>
      <c r="L176" s="513"/>
      <c r="M176" s="514"/>
      <c r="N176" s="5"/>
      <c r="O176" s="4"/>
      <c r="P176" s="515"/>
      <c r="Q176" s="33"/>
      <c r="R176" s="515"/>
      <c r="S176" s="33"/>
      <c r="T176" s="139"/>
      <c r="U176" s="139"/>
      <c r="V176" s="218"/>
      <c r="W176" s="139"/>
      <c r="X176" s="139"/>
      <c r="Y176" s="5"/>
      <c r="Z176" s="139"/>
      <c r="AA176" s="3"/>
      <c r="AB176" s="3"/>
      <c r="AC176" s="3"/>
      <c r="AD176" s="3"/>
      <c r="AE176" s="3"/>
      <c r="AF176" s="3"/>
      <c r="AG176" s="171"/>
      <c r="AH176" s="176"/>
      <c r="AI176" s="589"/>
      <c r="AJ176" s="176"/>
      <c r="AK176" s="176"/>
      <c r="AL176" s="176"/>
      <c r="AM176" s="174"/>
      <c r="AN176" s="174"/>
    </row>
    <row r="177" spans="33:40" ht="12.75">
      <c r="AG177" s="172"/>
      <c r="AH177" s="174"/>
      <c r="AI177" s="590"/>
      <c r="AJ177" s="174"/>
      <c r="AK177" s="174"/>
      <c r="AL177" s="174"/>
      <c r="AM177" s="174"/>
      <c r="AN177" s="174"/>
    </row>
    <row r="178" spans="33:40" ht="12.75">
      <c r="AG178" s="172"/>
      <c r="AH178" s="174"/>
      <c r="AI178" s="590"/>
      <c r="AJ178" s="174"/>
      <c r="AK178" s="174"/>
      <c r="AL178" s="174"/>
      <c r="AM178" s="174"/>
      <c r="AN178" s="174"/>
    </row>
    <row r="179" spans="33:40" ht="12.75">
      <c r="AG179" s="172"/>
      <c r="AH179" s="174"/>
      <c r="AI179" s="590"/>
      <c r="AJ179" s="174"/>
      <c r="AK179" s="174"/>
      <c r="AL179" s="174"/>
      <c r="AM179" s="174"/>
      <c r="AN179" s="174"/>
    </row>
    <row r="180" spans="33:40" ht="12.75">
      <c r="AG180" s="172"/>
      <c r="AH180" s="174"/>
      <c r="AI180" s="590"/>
      <c r="AJ180" s="174"/>
      <c r="AK180" s="174"/>
      <c r="AL180" s="174"/>
      <c r="AM180" s="174"/>
      <c r="AN180" s="174"/>
    </row>
    <row r="181" ht="12.75">
      <c r="AG181" s="172"/>
    </row>
    <row r="182" ht="12.75">
      <c r="AG182" s="172"/>
    </row>
  </sheetData>
  <sheetProtection/>
  <mergeCells count="35">
    <mergeCell ref="AE172:AF174"/>
    <mergeCell ref="Z10:AB10"/>
    <mergeCell ref="D15:D16"/>
    <mergeCell ref="W171:AC171"/>
    <mergeCell ref="K172:N174"/>
    <mergeCell ref="P172:U174"/>
    <mergeCell ref="X172:Z174"/>
    <mergeCell ref="AC172:AC174"/>
    <mergeCell ref="D9:F10"/>
    <mergeCell ref="G9:O9"/>
    <mergeCell ref="P9:U10"/>
    <mergeCell ref="V9:Y9"/>
    <mergeCell ref="AD9:AH10"/>
    <mergeCell ref="AC2:AC10"/>
    <mergeCell ref="I3:J3"/>
    <mergeCell ref="V3:W3"/>
    <mergeCell ref="I5:J5"/>
    <mergeCell ref="I4:J4"/>
    <mergeCell ref="V7:W7"/>
    <mergeCell ref="Y2:Y7"/>
    <mergeCell ref="V5:W5"/>
    <mergeCell ref="AJ5:AJ7"/>
    <mergeCell ref="I6:J6"/>
    <mergeCell ref="V6:W6"/>
    <mergeCell ref="V8:W8"/>
    <mergeCell ref="AI9:AL10"/>
    <mergeCell ref="V10:W10"/>
    <mergeCell ref="X10:Y10"/>
    <mergeCell ref="H10:L10"/>
    <mergeCell ref="M10:O10"/>
    <mergeCell ref="I1:J1"/>
    <mergeCell ref="V1:AC1"/>
    <mergeCell ref="AJ1:AK1"/>
    <mergeCell ref="I2:J2"/>
    <mergeCell ref="V2:W2"/>
  </mergeCells>
  <conditionalFormatting sqref="AK170 AK12:AK164">
    <cfRule type="cellIs" priority="12" dxfId="83" operator="equal" stopIfTrue="1">
      <formula>"OK"</formula>
    </cfRule>
  </conditionalFormatting>
  <conditionalFormatting sqref="AK170">
    <cfRule type="cellIs" priority="11" dxfId="83" operator="between" stopIfTrue="1">
      <formula>0.001</formula>
      <formula>-0.001</formula>
    </cfRule>
  </conditionalFormatting>
  <conditionalFormatting sqref="AL22 AL32 AL42 AL62 AL72 AL52 AL80 AL88">
    <cfRule type="cellIs" priority="8" dxfId="84" operator="equal" stopIfTrue="1">
      <formula>"S/O"</formula>
    </cfRule>
    <cfRule type="cellIs" priority="9" dxfId="85" operator="equal" stopIfTrue="1">
      <formula>"Plafond non atteint :instruire toutes les factures"</formula>
    </cfRule>
    <cfRule type="cellIs" priority="10" dxfId="86" operator="equal" stopIfTrue="1">
      <formula>"Les factures contrôlés permettent de plafonner le batiment"</formula>
    </cfRule>
  </conditionalFormatting>
  <conditionalFormatting sqref="AL42 AL62 AL72 AL32 AL52 AL80 AL88">
    <cfRule type="cellIs" priority="5" dxfId="84" operator="equal" stopIfTrue="1">
      <formula>"S/O"</formula>
    </cfRule>
    <cfRule type="cellIs" priority="6" dxfId="85" operator="equal" stopIfTrue="1">
      <formula>"Le plafond en batiment n'est pas atteint, vous devez instruire tous les devis"</formula>
    </cfRule>
    <cfRule type="cellIs" priority="7" dxfId="86" operator="equal" stopIfTrue="1">
      <formula>"Les devis analysés permettent de plafonner le batiment"</formula>
    </cfRule>
  </conditionalFormatting>
  <conditionalFormatting sqref="AK5">
    <cfRule type="cellIs" priority="4" dxfId="87" operator="equal" stopIfTrue="1">
      <formula>$AK$2="GE"</formula>
    </cfRule>
  </conditionalFormatting>
  <conditionalFormatting sqref="I12:I167">
    <cfRule type="cellIs" priority="3" dxfId="88" operator="notBetween" stopIfTrue="1">
      <formula>$L$1</formula>
      <formula>$L$5</formula>
    </cfRule>
  </conditionalFormatting>
  <conditionalFormatting sqref="O1:O65536">
    <cfRule type="cellIs" priority="2" dxfId="88" operator="greaterThan" stopIfTrue="1">
      <formula>"L4"</formula>
    </cfRule>
  </conditionalFormatting>
  <conditionalFormatting sqref="I12:I157">
    <cfRule type="cellIs" priority="1" dxfId="88" operator="lessThan" stopIfTrue="1">
      <formula>$L$1</formula>
    </cfRule>
  </conditionalFormatting>
  <dataValidations count="4">
    <dataValidation type="list" allowBlank="1" showInputMessage="1" showErrorMessage="1" sqref="AK3:AK4">
      <formula1>"choisir ,oui,non"</formula1>
    </dataValidation>
    <dataValidation type="list" allowBlank="1" showInputMessage="1" showErrorMessage="1" sqref="AK2">
      <formula1>"choisir,PME,ETI,GE"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I1:J1">
      <formula1>"choisir,1er acompte,2e acompte,Solde,Paiement unique"</formula1>
    </dataValidation>
  </dataValidations>
  <printOptions horizontalCentered="1" verticalCentered="1"/>
  <pageMargins left="0" right="0" top="0.3937007874015748" bottom="0.1968503937007874" header="0" footer="0.31496062992125984"/>
  <pageSetup fitToHeight="2" fitToWidth="3" horizontalDpi="600" verticalDpi="600" orientation="landscape" paperSize="8" scale="61" r:id="rId3"/>
  <headerFooter>
    <oddHeader>&amp;C&amp;"Arial,Normal"&amp;14Page &amp;P sur &amp;N</oddHeader>
    <oddFooter>&amp;CINVOCM Version octobre 2015</oddFooter>
  </headerFooter>
  <rowBreaks count="2" manualBreakCount="2">
    <brk id="88" min="3" max="37" man="1"/>
    <brk id="151" min="3" max="37" man="1"/>
  </rowBreaks>
  <colBreaks count="2" manualBreakCount="2">
    <brk id="21" max="174" man="1"/>
    <brk id="29" max="174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2"/>
  <sheetViews>
    <sheetView zoomScale="85" zoomScaleNormal="85" zoomScalePageLayoutView="0" workbookViewId="0" topLeftCell="G16">
      <selection activeCell="M22" sqref="M22"/>
    </sheetView>
  </sheetViews>
  <sheetFormatPr defaultColWidth="12" defaultRowHeight="12.75" outlineLevelRow="1"/>
  <cols>
    <col min="1" max="2" width="22.16015625" style="1" hidden="1" customWidth="1"/>
    <col min="3" max="3" width="28.16015625" style="2" hidden="1" customWidth="1"/>
    <col min="4" max="4" width="40.83203125" style="1" bestFit="1" customWidth="1"/>
    <col min="5" max="5" width="16.33203125" style="103" bestFit="1" customWidth="1"/>
    <col min="6" max="6" width="11.66015625" style="103" bestFit="1" customWidth="1"/>
    <col min="7" max="7" width="11.66015625" style="107" bestFit="1" customWidth="1"/>
    <col min="8" max="8" width="23.16015625" style="1" bestFit="1" customWidth="1"/>
    <col min="9" max="9" width="10.33203125" style="22" bestFit="1" customWidth="1"/>
    <col min="10" max="10" width="17" style="23" bestFit="1" customWidth="1"/>
    <col min="11" max="11" width="20.33203125" style="34" bestFit="1" customWidth="1"/>
    <col min="12" max="12" width="19" style="35" bestFit="1" customWidth="1"/>
    <col min="13" max="13" width="19.66015625" style="37" bestFit="1" customWidth="1"/>
    <col min="14" max="14" width="11.16015625" style="23" bestFit="1" customWidth="1"/>
    <col min="15" max="15" width="15.33203125" style="22" bestFit="1" customWidth="1"/>
    <col min="16" max="16" width="20.66015625" style="36" hidden="1" customWidth="1"/>
    <col min="17" max="17" width="21.5" style="32" hidden="1" customWidth="1"/>
    <col min="18" max="18" width="22.33203125" style="36" hidden="1" customWidth="1"/>
    <col min="19" max="19" width="19.16015625" style="32" hidden="1" customWidth="1"/>
    <col min="20" max="20" width="27" style="140" hidden="1" customWidth="1"/>
    <col min="21" max="21" width="12.16015625" style="140" hidden="1" customWidth="1"/>
    <col min="22" max="22" width="11.5" style="219" hidden="1" customWidth="1"/>
    <col min="23" max="23" width="35.5" style="140" hidden="1" customWidth="1"/>
    <col min="24" max="24" width="37" style="140" hidden="1" customWidth="1"/>
    <col min="25" max="25" width="12.83203125" style="23" hidden="1" customWidth="1"/>
    <col min="26" max="26" width="58.16015625" style="140" hidden="1" customWidth="1"/>
    <col min="27" max="27" width="18.16015625" style="1" hidden="1" customWidth="1"/>
    <col min="28" max="28" width="33.16015625" style="1" hidden="1" customWidth="1"/>
    <col min="29" max="29" width="74.5" style="1" hidden="1" customWidth="1"/>
    <col min="30" max="30" width="29.16015625" style="1" hidden="1" customWidth="1"/>
    <col min="31" max="31" width="18.16015625" style="1" hidden="1" customWidth="1"/>
    <col min="32" max="32" width="27.5" style="1" hidden="1" customWidth="1"/>
    <col min="33" max="33" width="19" style="44" hidden="1" customWidth="1"/>
    <col min="34" max="34" width="44.66015625" style="144" hidden="1" customWidth="1"/>
    <col min="35" max="35" width="19.66015625" style="591" hidden="1" customWidth="1"/>
    <col min="36" max="36" width="19" style="115" hidden="1" customWidth="1"/>
    <col min="37" max="37" width="8.16015625" style="69" hidden="1" customWidth="1"/>
    <col min="38" max="38" width="29.5" style="69" hidden="1" customWidth="1"/>
    <col min="39" max="39" width="12" style="1" hidden="1" customWidth="1"/>
    <col min="40" max="16384" width="12" style="1" customWidth="1"/>
  </cols>
  <sheetData>
    <row r="1" spans="1:39" s="3" customFormat="1" ht="27" customHeight="1" thickBot="1">
      <c r="A1" s="1"/>
      <c r="B1" s="629"/>
      <c r="C1" s="25"/>
      <c r="D1" s="28"/>
      <c r="E1" s="28"/>
      <c r="F1" s="28"/>
      <c r="G1" s="28"/>
      <c r="H1" s="447" t="s">
        <v>123</v>
      </c>
      <c r="I1" s="677" t="s">
        <v>190</v>
      </c>
      <c r="J1" s="678"/>
      <c r="K1" s="445" t="s">
        <v>196</v>
      </c>
      <c r="L1" s="183"/>
      <c r="M1" s="393"/>
      <c r="N1" s="393"/>
      <c r="O1" s="60"/>
      <c r="P1" s="66"/>
      <c r="Q1" s="67"/>
      <c r="R1" s="66"/>
      <c r="S1" s="67"/>
      <c r="T1" s="145"/>
      <c r="U1" s="145"/>
      <c r="V1" s="679" t="s">
        <v>186</v>
      </c>
      <c r="W1" s="680"/>
      <c r="X1" s="680"/>
      <c r="Y1" s="680"/>
      <c r="Z1" s="680"/>
      <c r="AA1" s="680"/>
      <c r="AB1" s="680"/>
      <c r="AC1" s="681"/>
      <c r="AD1" s="59"/>
      <c r="AE1" s="117"/>
      <c r="AF1" s="117"/>
      <c r="AG1" s="117"/>
      <c r="AH1" s="141"/>
      <c r="AI1" s="578"/>
      <c r="AJ1" s="682" t="s">
        <v>77</v>
      </c>
      <c r="AK1" s="683"/>
      <c r="AL1" s="95"/>
      <c r="AM1" s="94"/>
    </row>
    <row r="2" spans="2:39" ht="27.75" customHeight="1" thickBot="1">
      <c r="B2" s="629"/>
      <c r="C2" s="25"/>
      <c r="D2" s="28"/>
      <c r="E2" s="189"/>
      <c r="F2" s="189"/>
      <c r="G2" s="190"/>
      <c r="H2" s="448" t="s">
        <v>78</v>
      </c>
      <c r="I2" s="684"/>
      <c r="J2" s="685"/>
      <c r="K2" s="446" t="s">
        <v>207</v>
      </c>
      <c r="L2" s="396"/>
      <c r="M2" s="187"/>
      <c r="N2" s="186"/>
      <c r="O2" s="60"/>
      <c r="P2" s="75"/>
      <c r="Q2" s="67"/>
      <c r="R2" s="75"/>
      <c r="S2" s="67"/>
      <c r="T2" s="145"/>
      <c r="U2" s="145"/>
      <c r="V2" s="686" t="s">
        <v>201</v>
      </c>
      <c r="W2" s="687"/>
      <c r="X2" s="414"/>
      <c r="Y2" s="688"/>
      <c r="Z2" s="168" t="s">
        <v>104</v>
      </c>
      <c r="AA2" s="162" t="s">
        <v>121</v>
      </c>
      <c r="AB2" s="208" t="s">
        <v>125</v>
      </c>
      <c r="AC2" s="710" t="s">
        <v>102</v>
      </c>
      <c r="AD2" s="59"/>
      <c r="AE2" s="92"/>
      <c r="AF2" s="59"/>
      <c r="AG2" s="93"/>
      <c r="AH2" s="142"/>
      <c r="AI2" s="578"/>
      <c r="AJ2" s="110" t="s">
        <v>75</v>
      </c>
      <c r="AK2" s="108" t="s">
        <v>227</v>
      </c>
      <c r="AL2" s="95"/>
      <c r="AM2" s="94"/>
    </row>
    <row r="3" spans="2:39" ht="27" customHeight="1">
      <c r="B3" s="629"/>
      <c r="C3" s="25"/>
      <c r="D3" s="28"/>
      <c r="E3" s="189"/>
      <c r="F3" s="189"/>
      <c r="G3" s="190"/>
      <c r="H3" s="449" t="s">
        <v>188</v>
      </c>
      <c r="I3" s="713"/>
      <c r="J3" s="714"/>
      <c r="K3" s="397" t="s">
        <v>62</v>
      </c>
      <c r="L3" s="184"/>
      <c r="M3" s="188"/>
      <c r="N3" s="186"/>
      <c r="O3" s="60"/>
      <c r="P3" s="66"/>
      <c r="Q3" s="67"/>
      <c r="R3" s="66"/>
      <c r="S3" s="67"/>
      <c r="T3" s="145"/>
      <c r="U3" s="145"/>
      <c r="V3" s="715" t="s">
        <v>126</v>
      </c>
      <c r="W3" s="716"/>
      <c r="X3" s="169" t="s">
        <v>103</v>
      </c>
      <c r="Y3" s="689"/>
      <c r="Z3" s="203" t="s">
        <v>105</v>
      </c>
      <c r="AA3" s="18" t="s">
        <v>106</v>
      </c>
      <c r="AB3" s="209"/>
      <c r="AC3" s="711"/>
      <c r="AD3" s="59"/>
      <c r="AE3" s="92"/>
      <c r="AF3" s="59"/>
      <c r="AG3" s="93"/>
      <c r="AH3" s="142"/>
      <c r="AI3" s="578"/>
      <c r="AJ3" s="111" t="s">
        <v>79</v>
      </c>
      <c r="AK3" s="109" t="s">
        <v>220</v>
      </c>
      <c r="AL3" s="95"/>
      <c r="AM3" s="94"/>
    </row>
    <row r="4" spans="2:39" ht="27" customHeight="1" thickBot="1">
      <c r="B4" s="629"/>
      <c r="C4" s="25"/>
      <c r="D4" s="28"/>
      <c r="E4" s="189"/>
      <c r="F4" s="189"/>
      <c r="G4" s="190"/>
      <c r="H4" s="449" t="s">
        <v>231</v>
      </c>
      <c r="I4" s="713"/>
      <c r="J4" s="721"/>
      <c r="K4" s="397"/>
      <c r="L4" s="184"/>
      <c r="M4" s="188"/>
      <c r="N4" s="186"/>
      <c r="O4" s="60"/>
      <c r="P4" s="66"/>
      <c r="Q4" s="67"/>
      <c r="R4" s="66"/>
      <c r="S4" s="67"/>
      <c r="T4" s="145"/>
      <c r="U4" s="145"/>
      <c r="V4" s="621"/>
      <c r="W4" s="622"/>
      <c r="X4" s="623"/>
      <c r="Y4" s="689"/>
      <c r="Z4" s="624"/>
      <c r="AA4" s="625"/>
      <c r="AB4" s="626"/>
      <c r="AC4" s="711"/>
      <c r="AD4" s="59"/>
      <c r="AE4" s="92"/>
      <c r="AF4" s="59"/>
      <c r="AG4" s="93"/>
      <c r="AH4" s="142"/>
      <c r="AI4" s="578"/>
      <c r="AJ4" s="627"/>
      <c r="AK4" s="628"/>
      <c r="AL4" s="96"/>
      <c r="AM4" s="94"/>
    </row>
    <row r="5" spans="2:39" ht="42.75" customHeight="1" thickBot="1">
      <c r="B5" s="629"/>
      <c r="C5" s="25"/>
      <c r="D5" s="28"/>
      <c r="E5" s="189"/>
      <c r="F5" s="189"/>
      <c r="G5" s="190"/>
      <c r="H5" s="449" t="s">
        <v>122</v>
      </c>
      <c r="I5" s="717" t="str">
        <f ca="1">LEFT(MID(CELL("filename",A1),FIND("[",CELL("filename",A1))+1,SUM(FIND({"[";"]"},CELL("filename",A1))*{-1;1})-6),13)</f>
        <v>INV0000000000</v>
      </c>
      <c r="J5" s="718"/>
      <c r="K5" s="571" t="s">
        <v>189</v>
      </c>
      <c r="L5" s="572">
        <f>IF(I6="Approfondi",IF(ISBLANK(L2),"",DATE(YEAR(L3)+2,MONTH(L3),DAY(L3))),IF(ISBLANK(L2),"",IF(MID(I5,6,2)=13,DATE(YEAR(L2)+1,MONTH(L2),DAY(L2)),DATE(YEAR(L2)+1,MONTH(L2)+3,DAY(L2)))))</f>
      </c>
      <c r="M5" s="619">
        <f>IF(L5="","",DATE(YEAR(L5),MONTH(L5)+2,DAY(L5)))</f>
      </c>
      <c r="N5" s="186"/>
      <c r="O5" s="60"/>
      <c r="P5" s="66"/>
      <c r="Q5" s="67"/>
      <c r="R5" s="66"/>
      <c r="S5" s="67"/>
      <c r="T5" s="145"/>
      <c r="U5" s="145"/>
      <c r="V5" s="691" t="s">
        <v>113</v>
      </c>
      <c r="W5" s="692"/>
      <c r="X5" s="202">
        <v>1</v>
      </c>
      <c r="Y5" s="689"/>
      <c r="Z5" s="204" t="s">
        <v>108</v>
      </c>
      <c r="AA5" s="164" t="s">
        <v>107</v>
      </c>
      <c r="AB5" s="210"/>
      <c r="AC5" s="711"/>
      <c r="AD5" s="59"/>
      <c r="AE5" s="92"/>
      <c r="AF5" s="59"/>
      <c r="AG5" s="93"/>
      <c r="AH5" s="142"/>
      <c r="AI5" s="578"/>
      <c r="AJ5" s="659" t="s">
        <v>60</v>
      </c>
      <c r="AK5" s="577">
        <f>IF(OR(AK2="choisir",AK2="ETI",AK2="GE"),"",IF((AND(AK2="PME",AK3="OUI")),40%,35%))</f>
        <v>0.35</v>
      </c>
      <c r="AL5" s="96"/>
      <c r="AM5" s="94"/>
    </row>
    <row r="6" spans="2:39" ht="27" customHeight="1" thickBot="1">
      <c r="B6" s="629"/>
      <c r="C6" s="25"/>
      <c r="D6" s="28"/>
      <c r="E6" s="189"/>
      <c r="F6" s="189"/>
      <c r="G6" s="190"/>
      <c r="H6" s="450" t="s">
        <v>63</v>
      </c>
      <c r="I6" s="693" t="s">
        <v>190</v>
      </c>
      <c r="J6" s="694"/>
      <c r="K6" s="394" t="s">
        <v>64</v>
      </c>
      <c r="L6" s="395"/>
      <c r="M6" s="154"/>
      <c r="N6" s="186"/>
      <c r="O6" s="60"/>
      <c r="P6" s="66"/>
      <c r="Q6" s="67"/>
      <c r="R6" s="66"/>
      <c r="S6" s="67"/>
      <c r="T6" s="145"/>
      <c r="U6" s="145"/>
      <c r="V6" s="691" t="s">
        <v>128</v>
      </c>
      <c r="W6" s="692"/>
      <c r="X6" s="202">
        <v>0.5</v>
      </c>
      <c r="Y6" s="689"/>
      <c r="Z6" s="205" t="s">
        <v>114</v>
      </c>
      <c r="AA6" s="206"/>
      <c r="AB6" s="201"/>
      <c r="AC6" s="711"/>
      <c r="AD6" s="28"/>
      <c r="AE6" s="92"/>
      <c r="AF6" s="59"/>
      <c r="AG6" s="93"/>
      <c r="AH6" s="142"/>
      <c r="AI6" s="578"/>
      <c r="AJ6" s="660"/>
      <c r="AK6" s="575">
        <f>IF(OR(AK2="choisir",AK2="PME",AK2="GE"),"",IF(AND(AK2="ETI",AK3="OUI"),20%,17.5%))</f>
      </c>
      <c r="AL6" s="96"/>
      <c r="AM6" s="94"/>
    </row>
    <row r="7" spans="2:39" ht="27" customHeight="1" thickBot="1">
      <c r="B7" s="629"/>
      <c r="C7" s="25"/>
      <c r="D7" s="417" t="str">
        <f ca="1">CONCATENATE("N°SIRET DU ",MID(CELL("filename",A1),FIND("]",CELL("filename",A1))+1,10))</f>
        <v>N°SIRET DU SITE 3</v>
      </c>
      <c r="E7" s="152"/>
      <c r="F7" s="152"/>
      <c r="G7" s="152"/>
      <c r="H7" s="153"/>
      <c r="I7" s="153"/>
      <c r="J7" s="154"/>
      <c r="K7" s="214" t="s">
        <v>228</v>
      </c>
      <c r="L7" s="185"/>
      <c r="M7" s="62"/>
      <c r="N7" s="61"/>
      <c r="O7" s="60"/>
      <c r="P7" s="66"/>
      <c r="Q7" s="67"/>
      <c r="R7" s="66"/>
      <c r="S7" s="67"/>
      <c r="T7" s="145"/>
      <c r="U7" s="145"/>
      <c r="V7" s="691" t="s">
        <v>129</v>
      </c>
      <c r="W7" s="692"/>
      <c r="X7" s="202">
        <v>0.2</v>
      </c>
      <c r="Y7" s="690"/>
      <c r="Z7" s="207" t="s">
        <v>115</v>
      </c>
      <c r="AA7" s="206"/>
      <c r="AB7" s="163"/>
      <c r="AC7" s="711"/>
      <c r="AD7" s="28"/>
      <c r="AE7" s="92"/>
      <c r="AF7" s="59"/>
      <c r="AG7" s="93"/>
      <c r="AH7" s="142"/>
      <c r="AI7" s="578"/>
      <c r="AJ7" s="661"/>
      <c r="AK7" s="576">
        <f>IF(OR(AK2="choisir",AK2="ETI",AK2="PME"),"",IF(AND(AK2="ge",AK3="OUI"),10%,8.75%))</f>
      </c>
      <c r="AL7" s="96"/>
      <c r="AM7" s="94"/>
    </row>
    <row r="8" spans="2:39" ht="27.75" customHeight="1" thickBot="1">
      <c r="B8" s="629"/>
      <c r="C8" s="25"/>
      <c r="D8" s="191"/>
      <c r="E8" s="99"/>
      <c r="F8" s="99"/>
      <c r="G8" s="104"/>
      <c r="H8" s="59"/>
      <c r="I8" s="60"/>
      <c r="J8" s="61"/>
      <c r="K8" s="517"/>
      <c r="L8" s="523"/>
      <c r="M8" s="62"/>
      <c r="N8" s="61"/>
      <c r="O8" s="60"/>
      <c r="P8" s="75"/>
      <c r="Q8" s="67"/>
      <c r="R8" s="66"/>
      <c r="S8" s="66"/>
      <c r="T8" s="415" t="s">
        <v>198</v>
      </c>
      <c r="U8" s="416"/>
      <c r="V8" s="719" t="s">
        <v>124</v>
      </c>
      <c r="W8" s="720"/>
      <c r="X8" s="313">
        <v>1</v>
      </c>
      <c r="Y8" s="413"/>
      <c r="Z8" s="212" t="s">
        <v>127</v>
      </c>
      <c r="AA8" s="212"/>
      <c r="AB8" s="212"/>
      <c r="AC8" s="711"/>
      <c r="AD8" s="59"/>
      <c r="AE8" s="59"/>
      <c r="AF8" s="59"/>
      <c r="AG8" s="65"/>
      <c r="AH8" s="143"/>
      <c r="AI8" s="579"/>
      <c r="AJ8" s="112"/>
      <c r="AK8" s="96"/>
      <c r="AL8" s="96"/>
      <c r="AM8" s="573"/>
    </row>
    <row r="9" spans="1:39" s="71" customFormat="1" ht="24.75" customHeight="1" thickBot="1">
      <c r="A9" s="192"/>
      <c r="B9" s="630"/>
      <c r="C9" s="193"/>
      <c r="D9" s="764" t="s">
        <v>213</v>
      </c>
      <c r="E9" s="765"/>
      <c r="F9" s="766"/>
      <c r="G9" s="671" t="s">
        <v>0</v>
      </c>
      <c r="H9" s="672"/>
      <c r="I9" s="672"/>
      <c r="J9" s="672"/>
      <c r="K9" s="672"/>
      <c r="L9" s="672"/>
      <c r="M9" s="672"/>
      <c r="N9" s="672"/>
      <c r="O9" s="673"/>
      <c r="P9" s="695" t="s">
        <v>109</v>
      </c>
      <c r="Q9" s="696"/>
      <c r="R9" s="696"/>
      <c r="S9" s="696"/>
      <c r="T9" s="696"/>
      <c r="U9" s="697"/>
      <c r="V9" s="701" t="s">
        <v>130</v>
      </c>
      <c r="W9" s="702"/>
      <c r="X9" s="702"/>
      <c r="Y9" s="703"/>
      <c r="Z9" s="211"/>
      <c r="AA9" s="211"/>
      <c r="AB9" s="211"/>
      <c r="AC9" s="711"/>
      <c r="AD9" s="704" t="s">
        <v>57</v>
      </c>
      <c r="AE9" s="705"/>
      <c r="AF9" s="705"/>
      <c r="AG9" s="705"/>
      <c r="AH9" s="706"/>
      <c r="AI9" s="662" t="s">
        <v>70</v>
      </c>
      <c r="AJ9" s="663"/>
      <c r="AK9" s="663"/>
      <c r="AL9" s="664"/>
      <c r="AM9" s="70"/>
    </row>
    <row r="10" spans="1:39" s="71" customFormat="1" ht="22.5" customHeight="1" thickBot="1">
      <c r="A10" s="72"/>
      <c r="B10" s="631"/>
      <c r="C10" s="73"/>
      <c r="D10" s="767"/>
      <c r="E10" s="768"/>
      <c r="F10" s="769"/>
      <c r="G10" s="441"/>
      <c r="H10" s="674" t="s">
        <v>1</v>
      </c>
      <c r="I10" s="675"/>
      <c r="J10" s="675"/>
      <c r="K10" s="675"/>
      <c r="L10" s="676"/>
      <c r="M10" s="770" t="s">
        <v>91</v>
      </c>
      <c r="N10" s="771"/>
      <c r="O10" s="772"/>
      <c r="P10" s="698"/>
      <c r="Q10" s="699"/>
      <c r="R10" s="699"/>
      <c r="S10" s="699"/>
      <c r="T10" s="699"/>
      <c r="U10" s="700"/>
      <c r="V10" s="668" t="s">
        <v>112</v>
      </c>
      <c r="W10" s="669"/>
      <c r="X10" s="670"/>
      <c r="Y10" s="670"/>
      <c r="Z10" s="728" t="s">
        <v>200</v>
      </c>
      <c r="AA10" s="729"/>
      <c r="AB10" s="729"/>
      <c r="AC10" s="712"/>
      <c r="AD10" s="707"/>
      <c r="AE10" s="708"/>
      <c r="AF10" s="708"/>
      <c r="AG10" s="708"/>
      <c r="AH10" s="709"/>
      <c r="AI10" s="665"/>
      <c r="AJ10" s="666"/>
      <c r="AK10" s="666"/>
      <c r="AL10" s="667"/>
      <c r="AM10" s="70"/>
    </row>
    <row r="11" spans="1:39" s="71" customFormat="1" ht="81" customHeight="1" thickBot="1">
      <c r="A11" s="179" t="s">
        <v>120</v>
      </c>
      <c r="B11" s="632" t="s">
        <v>231</v>
      </c>
      <c r="C11" s="180" t="s">
        <v>2</v>
      </c>
      <c r="D11" s="398" t="s">
        <v>71</v>
      </c>
      <c r="E11" s="399" t="s">
        <v>219</v>
      </c>
      <c r="F11" s="611" t="s">
        <v>226</v>
      </c>
      <c r="G11" s="442" t="s">
        <v>214</v>
      </c>
      <c r="H11" s="434" t="s">
        <v>100</v>
      </c>
      <c r="I11" s="435" t="s">
        <v>3</v>
      </c>
      <c r="J11" s="436" t="s">
        <v>4</v>
      </c>
      <c r="K11" s="437" t="s">
        <v>53</v>
      </c>
      <c r="L11" s="438" t="s">
        <v>54</v>
      </c>
      <c r="M11" s="439" t="s">
        <v>55</v>
      </c>
      <c r="N11" s="436" t="s">
        <v>82</v>
      </c>
      <c r="O11" s="440" t="s">
        <v>5</v>
      </c>
      <c r="P11" s="402" t="s">
        <v>93</v>
      </c>
      <c r="Q11" s="403" t="s">
        <v>92</v>
      </c>
      <c r="R11" s="403" t="s">
        <v>194</v>
      </c>
      <c r="S11" s="404" t="s">
        <v>195</v>
      </c>
      <c r="T11" s="405" t="s">
        <v>111</v>
      </c>
      <c r="U11" s="405" t="s">
        <v>197</v>
      </c>
      <c r="V11" s="305" t="s">
        <v>132</v>
      </c>
      <c r="W11" s="216" t="s">
        <v>131</v>
      </c>
      <c r="X11" s="220" t="s">
        <v>101</v>
      </c>
      <c r="Y11" s="220" t="s">
        <v>199</v>
      </c>
      <c r="Z11" s="215" t="s">
        <v>202</v>
      </c>
      <c r="AA11" s="199" t="s">
        <v>80</v>
      </c>
      <c r="AB11" s="200" t="s">
        <v>203</v>
      </c>
      <c r="AC11" s="258" t="s">
        <v>187</v>
      </c>
      <c r="AD11" s="304" t="s">
        <v>83</v>
      </c>
      <c r="AE11" s="181" t="s">
        <v>72</v>
      </c>
      <c r="AF11" s="181" t="s">
        <v>73</v>
      </c>
      <c r="AG11" s="182" t="s">
        <v>74</v>
      </c>
      <c r="AH11" s="269" t="s">
        <v>67</v>
      </c>
      <c r="AI11" s="580" t="s">
        <v>58</v>
      </c>
      <c r="AJ11" s="270" t="s">
        <v>59</v>
      </c>
      <c r="AK11" s="271" t="s">
        <v>81</v>
      </c>
      <c r="AL11" s="272" t="s">
        <v>185</v>
      </c>
      <c r="AM11" s="70"/>
    </row>
    <row r="12" spans="1:39" s="232" customFormat="1" ht="15" outlineLevel="1">
      <c r="A12" s="221"/>
      <c r="B12" s="633"/>
      <c r="C12" s="222"/>
      <c r="D12" s="376" t="s">
        <v>133</v>
      </c>
      <c r="E12" s="365"/>
      <c r="F12" s="421"/>
      <c r="G12" s="418"/>
      <c r="H12" s="326"/>
      <c r="I12" s="451"/>
      <c r="J12" s="614"/>
      <c r="K12" s="615"/>
      <c r="L12" s="616"/>
      <c r="M12" s="617"/>
      <c r="N12" s="614"/>
      <c r="O12" s="618"/>
      <c r="P12" s="483"/>
      <c r="Q12" s="484"/>
      <c r="R12" s="484"/>
      <c r="S12" s="483"/>
      <c r="T12" s="257"/>
      <c r="U12" s="336"/>
      <c r="V12" s="254"/>
      <c r="W12" s="267"/>
      <c r="X12" s="229"/>
      <c r="Y12" s="229"/>
      <c r="Z12" s="230"/>
      <c r="AA12" s="336"/>
      <c r="AB12" s="524"/>
      <c r="AC12" s="525"/>
      <c r="AD12" s="526"/>
      <c r="AE12" s="527"/>
      <c r="AF12" s="528"/>
      <c r="AG12" s="248"/>
      <c r="AH12" s="278"/>
      <c r="AI12" s="596"/>
      <c r="AJ12" s="259"/>
      <c r="AK12" s="263"/>
      <c r="AL12" s="284"/>
      <c r="AM12" s="231"/>
    </row>
    <row r="13" spans="1:39" s="322" customFormat="1" ht="14.25" outlineLevel="1">
      <c r="A13" s="223"/>
      <c r="B13" s="634"/>
      <c r="C13" s="319"/>
      <c r="D13" s="377" t="s">
        <v>134</v>
      </c>
      <c r="E13" s="335"/>
      <c r="F13" s="419"/>
      <c r="G13" s="419"/>
      <c r="H13" s="345"/>
      <c r="I13" s="323"/>
      <c r="J13" s="325"/>
      <c r="K13" s="324"/>
      <c r="L13" s="348"/>
      <c r="M13" s="350"/>
      <c r="N13" s="325"/>
      <c r="O13" s="351"/>
      <c r="P13" s="457"/>
      <c r="Q13" s="324"/>
      <c r="R13" s="324"/>
      <c r="S13" s="485"/>
      <c r="T13" s="345"/>
      <c r="U13" s="337"/>
      <c r="V13" s="343"/>
      <c r="W13" s="325"/>
      <c r="X13" s="325"/>
      <c r="Y13" s="325"/>
      <c r="Z13" s="345"/>
      <c r="AA13" s="337"/>
      <c r="AB13" s="465"/>
      <c r="AC13" s="529"/>
      <c r="AD13" s="350"/>
      <c r="AE13" s="527"/>
      <c r="AF13" s="470"/>
      <c r="AG13" s="327"/>
      <c r="AH13" s="274"/>
      <c r="AI13" s="594"/>
      <c r="AJ13" s="113"/>
      <c r="AK13" s="68"/>
      <c r="AL13" s="285"/>
      <c r="AM13" s="321"/>
    </row>
    <row r="14" spans="1:39" s="322" customFormat="1" ht="14.25" outlineLevel="1">
      <c r="A14" s="223"/>
      <c r="B14" s="634"/>
      <c r="C14" s="319"/>
      <c r="D14" s="377" t="s">
        <v>135</v>
      </c>
      <c r="E14" s="335"/>
      <c r="F14" s="419"/>
      <c r="G14" s="419"/>
      <c r="H14" s="345"/>
      <c r="I14" s="325"/>
      <c r="J14" s="325"/>
      <c r="K14" s="324"/>
      <c r="L14" s="348"/>
      <c r="M14" s="350"/>
      <c r="N14" s="325"/>
      <c r="O14" s="349"/>
      <c r="P14" s="457"/>
      <c r="Q14" s="324"/>
      <c r="R14" s="324"/>
      <c r="S14" s="485"/>
      <c r="T14" s="345"/>
      <c r="U14" s="337"/>
      <c r="V14" s="343"/>
      <c r="W14" s="325"/>
      <c r="X14" s="325"/>
      <c r="Y14" s="325"/>
      <c r="Z14" s="345"/>
      <c r="AA14" s="337"/>
      <c r="AB14" s="472"/>
      <c r="AC14" s="529"/>
      <c r="AD14" s="350"/>
      <c r="AE14" s="527"/>
      <c r="AF14" s="470"/>
      <c r="AG14" s="327"/>
      <c r="AH14" s="274"/>
      <c r="AI14" s="594"/>
      <c r="AJ14" s="113"/>
      <c r="AK14" s="264"/>
      <c r="AL14" s="285"/>
      <c r="AM14" s="321"/>
    </row>
    <row r="15" spans="1:39" s="322" customFormat="1" ht="14.25" outlineLevel="1">
      <c r="A15" s="223"/>
      <c r="B15" s="634"/>
      <c r="C15" s="319"/>
      <c r="D15" s="730" t="s">
        <v>136</v>
      </c>
      <c r="E15" s="367"/>
      <c r="F15" s="420"/>
      <c r="G15" s="420"/>
      <c r="H15" s="345"/>
      <c r="I15" s="325"/>
      <c r="J15" s="325"/>
      <c r="K15" s="324"/>
      <c r="L15" s="348"/>
      <c r="M15" s="350"/>
      <c r="N15" s="325"/>
      <c r="O15" s="349"/>
      <c r="P15" s="457"/>
      <c r="Q15" s="324"/>
      <c r="R15" s="324"/>
      <c r="S15" s="485"/>
      <c r="T15" s="345"/>
      <c r="U15" s="337"/>
      <c r="V15" s="343"/>
      <c r="W15" s="325"/>
      <c r="X15" s="325"/>
      <c r="Y15" s="325"/>
      <c r="Z15" s="345"/>
      <c r="AA15" s="337"/>
      <c r="AB15" s="472"/>
      <c r="AC15" s="529"/>
      <c r="AD15" s="350"/>
      <c r="AE15" s="527"/>
      <c r="AF15" s="470"/>
      <c r="AG15" s="327"/>
      <c r="AH15" s="274"/>
      <c r="AI15" s="594"/>
      <c r="AJ15" s="113"/>
      <c r="AK15" s="264"/>
      <c r="AL15" s="285"/>
      <c r="AM15" s="321"/>
    </row>
    <row r="16" spans="1:39" s="322" customFormat="1" ht="14.25" outlineLevel="1">
      <c r="A16" s="223"/>
      <c r="B16" s="634"/>
      <c r="C16" s="319"/>
      <c r="D16" s="731"/>
      <c r="E16" s="367"/>
      <c r="F16" s="420"/>
      <c r="G16" s="420"/>
      <c r="H16" s="345"/>
      <c r="I16" s="325"/>
      <c r="J16" s="325"/>
      <c r="K16" s="324"/>
      <c r="L16" s="348"/>
      <c r="M16" s="350"/>
      <c r="N16" s="325"/>
      <c r="O16" s="349"/>
      <c r="P16" s="457"/>
      <c r="Q16" s="324"/>
      <c r="R16" s="324"/>
      <c r="S16" s="324"/>
      <c r="T16" s="345"/>
      <c r="U16" s="337"/>
      <c r="V16" s="343"/>
      <c r="W16" s="325"/>
      <c r="X16" s="325"/>
      <c r="Y16" s="325"/>
      <c r="Z16" s="345"/>
      <c r="AA16" s="337"/>
      <c r="AB16" s="472"/>
      <c r="AC16" s="529"/>
      <c r="AD16" s="350"/>
      <c r="AE16" s="527"/>
      <c r="AF16" s="470"/>
      <c r="AG16" s="327"/>
      <c r="AH16" s="274"/>
      <c r="AI16" s="594"/>
      <c r="AJ16" s="113"/>
      <c r="AK16" s="55"/>
      <c r="AL16" s="285"/>
      <c r="AM16" s="321"/>
    </row>
    <row r="17" spans="1:39" s="322" customFormat="1" ht="14.25" outlineLevel="1">
      <c r="A17" s="223"/>
      <c r="B17" s="634"/>
      <c r="C17" s="319"/>
      <c r="D17" s="378" t="s">
        <v>137</v>
      </c>
      <c r="E17" s="335"/>
      <c r="F17" s="419"/>
      <c r="G17" s="419"/>
      <c r="H17" s="345"/>
      <c r="I17" s="325"/>
      <c r="J17" s="325"/>
      <c r="K17" s="324"/>
      <c r="L17" s="348"/>
      <c r="M17" s="350"/>
      <c r="N17" s="325"/>
      <c r="O17" s="349"/>
      <c r="P17" s="457"/>
      <c r="Q17" s="324"/>
      <c r="R17" s="324"/>
      <c r="S17" s="324"/>
      <c r="T17" s="345"/>
      <c r="U17" s="337"/>
      <c r="V17" s="343"/>
      <c r="W17" s="325"/>
      <c r="X17" s="325"/>
      <c r="Y17" s="325"/>
      <c r="Z17" s="345"/>
      <c r="AA17" s="337"/>
      <c r="AB17" s="472"/>
      <c r="AC17" s="529"/>
      <c r="AD17" s="350"/>
      <c r="AE17" s="527"/>
      <c r="AF17" s="470"/>
      <c r="AG17" s="327"/>
      <c r="AH17" s="274"/>
      <c r="AI17" s="594"/>
      <c r="AJ17" s="113"/>
      <c r="AK17" s="55"/>
      <c r="AL17" s="285"/>
      <c r="AM17" s="321"/>
    </row>
    <row r="18" spans="1:39" s="322" customFormat="1" ht="14.25" outlineLevel="1">
      <c r="A18" s="223"/>
      <c r="B18" s="634"/>
      <c r="C18" s="319"/>
      <c r="D18" s="378" t="s">
        <v>138</v>
      </c>
      <c r="E18" s="335"/>
      <c r="F18" s="419"/>
      <c r="G18" s="419"/>
      <c r="H18" s="345"/>
      <c r="I18" s="325"/>
      <c r="J18" s="325"/>
      <c r="K18" s="324"/>
      <c r="L18" s="348"/>
      <c r="M18" s="350"/>
      <c r="N18" s="325"/>
      <c r="O18" s="349"/>
      <c r="P18" s="457"/>
      <c r="Q18" s="324"/>
      <c r="R18" s="324"/>
      <c r="S18" s="485"/>
      <c r="T18" s="345"/>
      <c r="U18" s="337"/>
      <c r="V18" s="343"/>
      <c r="W18" s="325"/>
      <c r="X18" s="325"/>
      <c r="Y18" s="325"/>
      <c r="Z18" s="345"/>
      <c r="AA18" s="337"/>
      <c r="AB18" s="472"/>
      <c r="AC18" s="529"/>
      <c r="AD18" s="350"/>
      <c r="AE18" s="527"/>
      <c r="AF18" s="470"/>
      <c r="AG18" s="327"/>
      <c r="AH18" s="274"/>
      <c r="AI18" s="594"/>
      <c r="AJ18" s="113"/>
      <c r="AK18" s="55"/>
      <c r="AL18" s="285"/>
      <c r="AM18" s="321"/>
    </row>
    <row r="19" spans="1:39" s="322" customFormat="1" ht="14.25" outlineLevel="1">
      <c r="A19" s="223"/>
      <c r="B19" s="634"/>
      <c r="C19" s="319"/>
      <c r="D19" s="379" t="s">
        <v>139</v>
      </c>
      <c r="E19" s="335"/>
      <c r="F19" s="419"/>
      <c r="G19" s="419"/>
      <c r="H19" s="345"/>
      <c r="I19" s="325"/>
      <c r="J19" s="325"/>
      <c r="K19" s="324"/>
      <c r="L19" s="348"/>
      <c r="M19" s="350"/>
      <c r="N19" s="325"/>
      <c r="O19" s="349"/>
      <c r="P19" s="457"/>
      <c r="Q19" s="324"/>
      <c r="R19" s="324"/>
      <c r="S19" s="485"/>
      <c r="T19" s="345"/>
      <c r="U19" s="337"/>
      <c r="V19" s="343"/>
      <c r="W19" s="325"/>
      <c r="X19" s="325"/>
      <c r="Y19" s="325"/>
      <c r="Z19" s="345"/>
      <c r="AA19" s="337"/>
      <c r="AB19" s="472"/>
      <c r="AC19" s="529"/>
      <c r="AD19" s="350"/>
      <c r="AE19" s="527"/>
      <c r="AF19" s="470"/>
      <c r="AG19" s="327"/>
      <c r="AH19" s="274"/>
      <c r="AI19" s="594"/>
      <c r="AJ19" s="113"/>
      <c r="AK19" s="55"/>
      <c r="AL19" s="285"/>
      <c r="AM19" s="321"/>
    </row>
    <row r="20" spans="1:39" s="322" customFormat="1" ht="14.25" outlineLevel="1">
      <c r="A20" s="223"/>
      <c r="B20" s="634"/>
      <c r="C20" s="319"/>
      <c r="D20" s="377" t="s">
        <v>216</v>
      </c>
      <c r="E20" s="335"/>
      <c r="F20" s="419"/>
      <c r="G20" s="432" t="s">
        <v>205</v>
      </c>
      <c r="H20" s="345"/>
      <c r="I20" s="325"/>
      <c r="J20" s="325"/>
      <c r="K20" s="324"/>
      <c r="L20" s="348"/>
      <c r="M20" s="350"/>
      <c r="N20" s="325"/>
      <c r="O20" s="349"/>
      <c r="P20" s="457"/>
      <c r="Q20" s="324"/>
      <c r="R20" s="324"/>
      <c r="S20" s="485"/>
      <c r="T20" s="345"/>
      <c r="U20" s="337"/>
      <c r="V20" s="343"/>
      <c r="W20" s="325"/>
      <c r="X20" s="325"/>
      <c r="Y20" s="325"/>
      <c r="Z20" s="345"/>
      <c r="AA20" s="337"/>
      <c r="AB20" s="472"/>
      <c r="AC20" s="529"/>
      <c r="AD20" s="350"/>
      <c r="AE20" s="527"/>
      <c r="AF20" s="470"/>
      <c r="AG20" s="327"/>
      <c r="AH20" s="274"/>
      <c r="AI20" s="594"/>
      <c r="AJ20" s="113"/>
      <c r="AK20" s="55"/>
      <c r="AL20" s="285"/>
      <c r="AM20" s="321"/>
    </row>
    <row r="21" spans="1:39" s="322" customFormat="1" ht="15" outlineLevel="1" thickBot="1">
      <c r="A21" s="223"/>
      <c r="B21" s="634"/>
      <c r="C21" s="319"/>
      <c r="D21" s="377" t="s">
        <v>216</v>
      </c>
      <c r="E21" s="334"/>
      <c r="F21" s="605"/>
      <c r="G21" s="433"/>
      <c r="H21" s="345"/>
      <c r="I21" s="323"/>
      <c r="K21" s="324"/>
      <c r="L21" s="457"/>
      <c r="M21" s="350"/>
      <c r="N21" s="325"/>
      <c r="O21" s="351"/>
      <c r="P21" s="486"/>
      <c r="Q21" s="471"/>
      <c r="R21" s="471"/>
      <c r="S21" s="486"/>
      <c r="U21" s="338"/>
      <c r="V21" s="320"/>
      <c r="W21" s="344"/>
      <c r="X21" s="325"/>
      <c r="Y21" s="325"/>
      <c r="Z21" s="326"/>
      <c r="AA21" s="338"/>
      <c r="AB21" s="472"/>
      <c r="AC21" s="529"/>
      <c r="AD21" s="530"/>
      <c r="AE21" s="527"/>
      <c r="AF21" s="470"/>
      <c r="AG21" s="327"/>
      <c r="AH21" s="274"/>
      <c r="AI21" s="594"/>
      <c r="AJ21" s="113"/>
      <c r="AK21" s="68"/>
      <c r="AL21" s="285"/>
      <c r="AM21" s="321"/>
    </row>
    <row r="22" spans="1:39" s="243" customFormat="1" ht="26.25" thickBot="1">
      <c r="A22" s="333" t="str">
        <f>FIXED($D$8,0,1)</f>
        <v>0</v>
      </c>
      <c r="B22" s="635" t="str">
        <f>FIXED($I$4,0,1)</f>
        <v>0</v>
      </c>
      <c r="C22" s="224" t="s">
        <v>168</v>
      </c>
      <c r="D22" s="380" t="s">
        <v>141</v>
      </c>
      <c r="E22" s="453"/>
      <c r="F22" s="612"/>
      <c r="G22" s="431"/>
      <c r="H22" s="282"/>
      <c r="I22" s="14"/>
      <c r="J22" s="12"/>
      <c r="K22" s="458">
        <f>SUM(K12:K21)</f>
        <v>0</v>
      </c>
      <c r="L22" s="459">
        <f>SUM(L12:L21)</f>
        <v>0</v>
      </c>
      <c r="M22" s="460">
        <f>SUM(M12:M21)</f>
        <v>0</v>
      </c>
      <c r="N22" s="118"/>
      <c r="O22" s="352"/>
      <c r="P22" s="487">
        <f>SUM(P12:P21)</f>
        <v>0</v>
      </c>
      <c r="Q22" s="488">
        <f>SUM(Q12:Q21)</f>
        <v>0</v>
      </c>
      <c r="R22" s="489">
        <f>SUM(R12:R21)</f>
        <v>0</v>
      </c>
      <c r="S22" s="488">
        <f>SUM(S12:S21)</f>
        <v>0</v>
      </c>
      <c r="T22" s="239"/>
      <c r="U22" s="406"/>
      <c r="V22" s="306"/>
      <c r="W22" s="12"/>
      <c r="X22" s="240"/>
      <c r="Y22" s="240"/>
      <c r="Z22" s="241"/>
      <c r="AA22" s="244"/>
      <c r="AB22" s="459">
        <f>SUM(AB12:AB21)</f>
        <v>0</v>
      </c>
      <c r="AC22" s="531"/>
      <c r="AD22" s="532">
        <f>SUM(AD12:AD21)</f>
        <v>0</v>
      </c>
      <c r="AE22" s="533"/>
      <c r="AF22" s="534" t="str">
        <f>IF(AE22=0,"0",IF(AD22/AE22&gt;400,400*AE22,AD22))</f>
        <v>0</v>
      </c>
      <c r="AG22" s="89">
        <f>IF((AF22-E22)&gt;0,(AF22-E22),0)</f>
        <v>0</v>
      </c>
      <c r="AH22" s="276"/>
      <c r="AI22" s="592">
        <f>IF($AK$2="PME",$AK$5,IF($AK$2="ETI",$AK$6,AK7))</f>
        <v>0.35</v>
      </c>
      <c r="AJ22" s="79">
        <f>IF(AK2="choisir","",AI22*AF22)</f>
        <v>0</v>
      </c>
      <c r="AK22" s="53" t="str">
        <f>IF(Q22&lt;&gt;0,IF((Q22+AB22)-AD22=0,"OK","!"),IF(P22&lt;&gt;0,IF((P22+AB22)-AD22=0,"OK","!"),IF((K22+AB22)-AD22=0,"OK","!")))</f>
        <v>OK</v>
      </c>
      <c r="AL22" s="286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42"/>
    </row>
    <row r="23" spans="1:39" s="232" customFormat="1" ht="15" outlineLevel="1">
      <c r="A23" s="223"/>
      <c r="B23" s="634"/>
      <c r="C23" s="24"/>
      <c r="D23" s="376" t="s">
        <v>142</v>
      </c>
      <c r="E23" s="365"/>
      <c r="F23" s="336"/>
      <c r="G23" s="421"/>
      <c r="H23" s="370"/>
      <c r="I23" s="323"/>
      <c r="J23" s="229"/>
      <c r="K23" s="253"/>
      <c r="L23" s="347"/>
      <c r="M23" s="353"/>
      <c r="N23" s="229"/>
      <c r="O23" s="354"/>
      <c r="P23" s="486"/>
      <c r="Q23" s="471"/>
      <c r="R23" s="486"/>
      <c r="S23" s="471"/>
      <c r="T23" s="228"/>
      <c r="U23" s="337"/>
      <c r="V23" s="254"/>
      <c r="W23" s="267"/>
      <c r="X23" s="229"/>
      <c r="Y23" s="229"/>
      <c r="Z23" s="230"/>
      <c r="AA23" s="337"/>
      <c r="AB23" s="472"/>
      <c r="AC23" s="525"/>
      <c r="AD23" s="486"/>
      <c r="AE23" s="527"/>
      <c r="AF23" s="464"/>
      <c r="AG23" s="88"/>
      <c r="AH23" s="274"/>
      <c r="AI23" s="593"/>
      <c r="AJ23" s="113"/>
      <c r="AK23" s="265"/>
      <c r="AL23" s="287"/>
      <c r="AM23" s="231"/>
    </row>
    <row r="24" spans="1:39" s="322" customFormat="1" ht="14.25" outlineLevel="1">
      <c r="A24" s="223"/>
      <c r="B24" s="634"/>
      <c r="C24" s="319"/>
      <c r="D24" s="381" t="s">
        <v>134</v>
      </c>
      <c r="E24" s="367"/>
      <c r="F24" s="337"/>
      <c r="G24" s="420"/>
      <c r="H24" s="345"/>
      <c r="I24" s="323"/>
      <c r="J24" s="325"/>
      <c r="K24" s="324"/>
      <c r="L24" s="348"/>
      <c r="M24" s="350"/>
      <c r="N24" s="325"/>
      <c r="O24" s="351"/>
      <c r="P24" s="486"/>
      <c r="Q24" s="471"/>
      <c r="R24" s="486"/>
      <c r="S24" s="471"/>
      <c r="T24" s="328"/>
      <c r="U24" s="337"/>
      <c r="V24" s="320"/>
      <c r="W24" s="55"/>
      <c r="X24" s="325"/>
      <c r="Y24" s="325"/>
      <c r="Z24" s="326"/>
      <c r="AA24" s="337"/>
      <c r="AB24" s="472"/>
      <c r="AC24" s="529"/>
      <c r="AD24" s="486"/>
      <c r="AE24" s="527"/>
      <c r="AF24" s="464"/>
      <c r="AG24" s="327"/>
      <c r="AH24" s="274"/>
      <c r="AI24" s="594"/>
      <c r="AJ24" s="113"/>
      <c r="AK24" s="68"/>
      <c r="AL24" s="287"/>
      <c r="AM24" s="321"/>
    </row>
    <row r="25" spans="1:39" s="322" customFormat="1" ht="14.25" outlineLevel="1">
      <c r="A25" s="223"/>
      <c r="B25" s="634"/>
      <c r="C25" s="319"/>
      <c r="D25" s="381" t="s">
        <v>143</v>
      </c>
      <c r="E25" s="367"/>
      <c r="F25" s="337"/>
      <c r="G25" s="420"/>
      <c r="H25" s="345"/>
      <c r="I25" s="323"/>
      <c r="J25" s="325"/>
      <c r="K25" s="324"/>
      <c r="L25" s="348"/>
      <c r="M25" s="350"/>
      <c r="N25" s="325"/>
      <c r="O25" s="351"/>
      <c r="P25" s="486"/>
      <c r="Q25" s="471"/>
      <c r="R25" s="486"/>
      <c r="S25" s="471"/>
      <c r="T25" s="328"/>
      <c r="U25" s="337"/>
      <c r="V25" s="320"/>
      <c r="W25" s="55"/>
      <c r="X25" s="325"/>
      <c r="Y25" s="325"/>
      <c r="Z25" s="326"/>
      <c r="AA25" s="337"/>
      <c r="AB25" s="472"/>
      <c r="AC25" s="529"/>
      <c r="AD25" s="486"/>
      <c r="AE25" s="527"/>
      <c r="AF25" s="464"/>
      <c r="AG25" s="327"/>
      <c r="AH25" s="274"/>
      <c r="AI25" s="594"/>
      <c r="AJ25" s="113"/>
      <c r="AK25" s="68"/>
      <c r="AL25" s="287"/>
      <c r="AM25" s="321"/>
    </row>
    <row r="26" spans="1:39" s="322" customFormat="1" ht="14.25" outlineLevel="1">
      <c r="A26" s="223"/>
      <c r="B26" s="634"/>
      <c r="C26" s="319"/>
      <c r="D26" s="381" t="s">
        <v>136</v>
      </c>
      <c r="E26" s="367"/>
      <c r="F26" s="337"/>
      <c r="G26" s="420"/>
      <c r="H26" s="345"/>
      <c r="I26" s="323"/>
      <c r="J26" s="325"/>
      <c r="K26" s="324"/>
      <c r="L26" s="348"/>
      <c r="M26" s="350"/>
      <c r="N26" s="325"/>
      <c r="O26" s="351"/>
      <c r="P26" s="486"/>
      <c r="Q26" s="471"/>
      <c r="R26" s="486"/>
      <c r="S26" s="471"/>
      <c r="T26" s="328"/>
      <c r="U26" s="337"/>
      <c r="V26" s="320"/>
      <c r="W26" s="55"/>
      <c r="X26" s="325"/>
      <c r="Y26" s="325"/>
      <c r="Z26" s="326"/>
      <c r="AA26" s="337"/>
      <c r="AB26" s="472"/>
      <c r="AC26" s="529"/>
      <c r="AD26" s="486"/>
      <c r="AE26" s="527"/>
      <c r="AF26" s="464"/>
      <c r="AG26" s="327"/>
      <c r="AH26" s="274"/>
      <c r="AI26" s="594"/>
      <c r="AJ26" s="113"/>
      <c r="AK26" s="68"/>
      <c r="AL26" s="287"/>
      <c r="AM26" s="321"/>
    </row>
    <row r="27" spans="1:39" s="322" customFormat="1" ht="14.25" outlineLevel="1">
      <c r="A27" s="223"/>
      <c r="B27" s="634"/>
      <c r="C27" s="319"/>
      <c r="D27" s="378" t="s">
        <v>137</v>
      </c>
      <c r="E27" s="367"/>
      <c r="F27" s="337"/>
      <c r="G27" s="420"/>
      <c r="H27" s="345"/>
      <c r="I27" s="323"/>
      <c r="J27" s="325"/>
      <c r="K27" s="324"/>
      <c r="L27" s="348"/>
      <c r="M27" s="350"/>
      <c r="N27" s="325"/>
      <c r="O27" s="351"/>
      <c r="P27" s="486"/>
      <c r="Q27" s="471"/>
      <c r="R27" s="486"/>
      <c r="S27" s="471"/>
      <c r="T27" s="328"/>
      <c r="U27" s="337"/>
      <c r="V27" s="320"/>
      <c r="W27" s="55"/>
      <c r="X27" s="325"/>
      <c r="Y27" s="325"/>
      <c r="Z27" s="326"/>
      <c r="AA27" s="337"/>
      <c r="AB27" s="472"/>
      <c r="AC27" s="529"/>
      <c r="AD27" s="486"/>
      <c r="AE27" s="527"/>
      <c r="AF27" s="464"/>
      <c r="AG27" s="327"/>
      <c r="AH27" s="274"/>
      <c r="AI27" s="594"/>
      <c r="AJ27" s="113"/>
      <c r="AK27" s="68"/>
      <c r="AL27" s="287"/>
      <c r="AM27" s="321"/>
    </row>
    <row r="28" spans="1:39" s="322" customFormat="1" ht="14.25" outlineLevel="1">
      <c r="A28" s="223"/>
      <c r="B28" s="634"/>
      <c r="C28" s="319"/>
      <c r="D28" s="378" t="s">
        <v>138</v>
      </c>
      <c r="E28" s="367"/>
      <c r="F28" s="337"/>
      <c r="G28" s="420"/>
      <c r="H28" s="345"/>
      <c r="I28" s="323"/>
      <c r="J28" s="325"/>
      <c r="K28" s="324"/>
      <c r="L28" s="348"/>
      <c r="M28" s="350"/>
      <c r="N28" s="325"/>
      <c r="O28" s="351"/>
      <c r="P28" s="486"/>
      <c r="Q28" s="471"/>
      <c r="R28" s="486"/>
      <c r="S28" s="471"/>
      <c r="T28" s="328"/>
      <c r="U28" s="337"/>
      <c r="V28" s="320"/>
      <c r="W28" s="55"/>
      <c r="X28" s="325"/>
      <c r="Y28" s="325"/>
      <c r="Z28" s="326"/>
      <c r="AA28" s="337"/>
      <c r="AB28" s="472"/>
      <c r="AC28" s="529"/>
      <c r="AD28" s="486"/>
      <c r="AE28" s="527"/>
      <c r="AF28" s="464"/>
      <c r="AG28" s="327"/>
      <c r="AH28" s="274"/>
      <c r="AI28" s="594"/>
      <c r="AJ28" s="113"/>
      <c r="AK28" s="68"/>
      <c r="AL28" s="287"/>
      <c r="AM28" s="321"/>
    </row>
    <row r="29" spans="1:39" s="322" customFormat="1" ht="14.25" outlineLevel="1">
      <c r="A29" s="223"/>
      <c r="B29" s="634"/>
      <c r="C29" s="319"/>
      <c r="D29" s="379" t="s">
        <v>139</v>
      </c>
      <c r="E29" s="367"/>
      <c r="F29" s="337"/>
      <c r="G29" s="420"/>
      <c r="H29" s="345"/>
      <c r="I29" s="323"/>
      <c r="J29" s="325"/>
      <c r="K29" s="324"/>
      <c r="L29" s="348"/>
      <c r="M29" s="350"/>
      <c r="N29" s="325"/>
      <c r="O29" s="351"/>
      <c r="P29" s="486"/>
      <c r="Q29" s="471"/>
      <c r="R29" s="486"/>
      <c r="S29" s="471"/>
      <c r="T29" s="328"/>
      <c r="U29" s="337"/>
      <c r="V29" s="320"/>
      <c r="W29" s="55"/>
      <c r="X29" s="325"/>
      <c r="Y29" s="325"/>
      <c r="Z29" s="326"/>
      <c r="AA29" s="337"/>
      <c r="AB29" s="472"/>
      <c r="AC29" s="529"/>
      <c r="AD29" s="486"/>
      <c r="AE29" s="527"/>
      <c r="AF29" s="464"/>
      <c r="AG29" s="327"/>
      <c r="AH29" s="274"/>
      <c r="AI29" s="594"/>
      <c r="AJ29" s="113"/>
      <c r="AK29" s="68"/>
      <c r="AL29" s="329"/>
      <c r="AM29" s="321"/>
    </row>
    <row r="30" spans="1:39" s="322" customFormat="1" ht="14.25" outlineLevel="1">
      <c r="A30" s="223"/>
      <c r="B30" s="634"/>
      <c r="C30" s="319"/>
      <c r="D30" s="377" t="s">
        <v>216</v>
      </c>
      <c r="E30" s="367"/>
      <c r="F30" s="337"/>
      <c r="G30" s="432" t="s">
        <v>205</v>
      </c>
      <c r="H30" s="345"/>
      <c r="I30" s="323"/>
      <c r="J30" s="325"/>
      <c r="K30" s="324"/>
      <c r="L30" s="348"/>
      <c r="M30" s="350"/>
      <c r="N30" s="325"/>
      <c r="O30" s="351"/>
      <c r="P30" s="486"/>
      <c r="Q30" s="471"/>
      <c r="R30" s="486"/>
      <c r="S30" s="471"/>
      <c r="T30" s="328"/>
      <c r="U30" s="337"/>
      <c r="V30" s="320"/>
      <c r="W30" s="55"/>
      <c r="X30" s="325"/>
      <c r="Y30" s="325"/>
      <c r="Z30" s="326"/>
      <c r="AA30" s="337"/>
      <c r="AB30" s="472"/>
      <c r="AC30" s="529"/>
      <c r="AD30" s="486"/>
      <c r="AE30" s="527"/>
      <c r="AF30" s="464"/>
      <c r="AG30" s="327"/>
      <c r="AH30" s="274"/>
      <c r="AI30" s="594"/>
      <c r="AJ30" s="113"/>
      <c r="AK30" s="68"/>
      <c r="AL30" s="287"/>
      <c r="AM30" s="321"/>
    </row>
    <row r="31" spans="1:39" s="322" customFormat="1" ht="15" outlineLevel="1" thickBot="1">
      <c r="A31" s="223"/>
      <c r="B31" s="634"/>
      <c r="C31" s="319"/>
      <c r="D31" s="377" t="s">
        <v>216</v>
      </c>
      <c r="E31" s="334"/>
      <c r="F31" s="613"/>
      <c r="G31" s="433"/>
      <c r="H31" s="345"/>
      <c r="I31" s="323"/>
      <c r="J31" s="325"/>
      <c r="K31" s="324"/>
      <c r="L31" s="348"/>
      <c r="M31" s="350"/>
      <c r="N31" s="325"/>
      <c r="O31" s="351"/>
      <c r="P31" s="486"/>
      <c r="Q31" s="471"/>
      <c r="R31" s="486"/>
      <c r="S31" s="471"/>
      <c r="T31" s="328"/>
      <c r="U31" s="337"/>
      <c r="V31" s="320"/>
      <c r="W31" s="55"/>
      <c r="X31" s="325"/>
      <c r="Y31" s="325"/>
      <c r="Z31" s="326"/>
      <c r="AA31" s="337"/>
      <c r="AB31" s="472"/>
      <c r="AC31" s="529"/>
      <c r="AD31" s="486"/>
      <c r="AE31" s="527"/>
      <c r="AF31" s="464"/>
      <c r="AG31" s="327"/>
      <c r="AH31" s="274"/>
      <c r="AI31" s="594"/>
      <c r="AJ31" s="113"/>
      <c r="AK31" s="68"/>
      <c r="AL31" s="287"/>
      <c r="AM31" s="321"/>
    </row>
    <row r="32" spans="1:39" s="243" customFormat="1" ht="26.25" thickBot="1">
      <c r="A32" s="333" t="str">
        <f>FIXED($D$8,0,1)</f>
        <v>0</v>
      </c>
      <c r="B32" s="635" t="str">
        <f>FIXED($I$4,0,1)</f>
        <v>0</v>
      </c>
      <c r="C32" s="224" t="s">
        <v>169</v>
      </c>
      <c r="D32" s="380" t="s">
        <v>144</v>
      </c>
      <c r="E32" s="453"/>
      <c r="F32" s="612"/>
      <c r="G32" s="431"/>
      <c r="H32" s="282"/>
      <c r="I32" s="14"/>
      <c r="J32" s="12"/>
      <c r="K32" s="458">
        <f>SUM(K23:K31)</f>
        <v>0</v>
      </c>
      <c r="L32" s="459">
        <f>SUM(L23:L31)</f>
        <v>0</v>
      </c>
      <c r="M32" s="460">
        <f>SUM(M23:M31)</f>
        <v>0</v>
      </c>
      <c r="N32" s="118"/>
      <c r="O32" s="352"/>
      <c r="P32" s="487">
        <f>SUM(P23:P31)</f>
        <v>0</v>
      </c>
      <c r="Q32" s="488">
        <f>SUM(Q23:Q31)</f>
        <v>0</v>
      </c>
      <c r="R32" s="487">
        <f>SUM(R23:R31)</f>
        <v>0</v>
      </c>
      <c r="S32" s="488">
        <f>SUM(S23:S31)</f>
        <v>0</v>
      </c>
      <c r="T32" s="239"/>
      <c r="U32" s="406"/>
      <c r="V32" s="306"/>
      <c r="W32" s="12"/>
      <c r="X32" s="240"/>
      <c r="Y32" s="240"/>
      <c r="Z32" s="241"/>
      <c r="AA32" s="244"/>
      <c r="AB32" s="459">
        <f>SUM(AB23:AB31)</f>
        <v>0</v>
      </c>
      <c r="AC32" s="531"/>
      <c r="AD32" s="532">
        <f>SUM(AD23:AD31)</f>
        <v>0</v>
      </c>
      <c r="AE32" s="533"/>
      <c r="AF32" s="534" t="str">
        <f>IF(AE32=0,"0",IF(AD32/AE32&gt;400,400*AE32,AD32))</f>
        <v>0</v>
      </c>
      <c r="AG32" s="89">
        <f>IF((AF32-E32)&gt;0,(AF32-E32),0)</f>
        <v>0</v>
      </c>
      <c r="AH32" s="276"/>
      <c r="AI32" s="592">
        <f>IF($AK$2="PME",$AK$5,IF($AK$2="ETI",$AK$6,AK7))</f>
        <v>0.35</v>
      </c>
      <c r="AJ32" s="79">
        <f>IF(AK2="choisir","",AI32*AF32)</f>
        <v>0</v>
      </c>
      <c r="AK32" s="53" t="str">
        <f>IF(Q32&lt;&gt;0,IF((Q32+AB32)-AD32=0,"OK","!"),IF(P32&lt;&gt;0,IF((P32+AB32)-AD32=0,"OK","!"),IF((K32+AB32)-AD32=0,"OK","!")))</f>
        <v>OK</v>
      </c>
      <c r="AL32" s="286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42"/>
    </row>
    <row r="33" spans="1:39" s="232" customFormat="1" ht="15" outlineLevel="1">
      <c r="A33" s="223"/>
      <c r="B33" s="634"/>
      <c r="C33" s="24"/>
      <c r="D33" s="382" t="s">
        <v>145</v>
      </c>
      <c r="E33" s="365"/>
      <c r="F33" s="421"/>
      <c r="G33" s="421"/>
      <c r="H33" s="370"/>
      <c r="I33" s="323"/>
      <c r="J33" s="229"/>
      <c r="K33" s="253"/>
      <c r="L33" s="347"/>
      <c r="M33" s="353"/>
      <c r="N33" s="229"/>
      <c r="O33" s="354"/>
      <c r="P33" s="490"/>
      <c r="Q33" s="491"/>
      <c r="R33" s="490"/>
      <c r="S33" s="491"/>
      <c r="T33" s="228"/>
      <c r="U33" s="337"/>
      <c r="V33" s="254"/>
      <c r="W33" s="267"/>
      <c r="X33" s="229"/>
      <c r="Y33" s="229"/>
      <c r="Z33" s="230"/>
      <c r="AA33" s="337"/>
      <c r="AB33" s="535"/>
      <c r="AC33" s="525"/>
      <c r="AD33" s="486"/>
      <c r="AE33" s="527"/>
      <c r="AF33" s="464"/>
      <c r="AG33" s="88"/>
      <c r="AH33" s="274"/>
      <c r="AI33" s="593"/>
      <c r="AJ33" s="113"/>
      <c r="AK33" s="265"/>
      <c r="AL33" s="287"/>
      <c r="AM33" s="231"/>
    </row>
    <row r="34" spans="1:39" s="322" customFormat="1" ht="14.25" outlineLevel="1">
      <c r="A34" s="223"/>
      <c r="B34" s="634"/>
      <c r="C34" s="319"/>
      <c r="D34" s="381" t="s">
        <v>146</v>
      </c>
      <c r="E34" s="367"/>
      <c r="F34" s="420"/>
      <c r="G34" s="420"/>
      <c r="H34" s="345"/>
      <c r="I34" s="323"/>
      <c r="J34" s="325"/>
      <c r="K34" s="324"/>
      <c r="L34" s="348"/>
      <c r="M34" s="350"/>
      <c r="N34" s="325"/>
      <c r="O34" s="351"/>
      <c r="P34" s="492"/>
      <c r="Q34" s="493"/>
      <c r="R34" s="492"/>
      <c r="S34" s="493"/>
      <c r="T34" s="328"/>
      <c r="U34" s="337"/>
      <c r="V34" s="320"/>
      <c r="W34" s="55"/>
      <c r="X34" s="325"/>
      <c r="Y34" s="325"/>
      <c r="Z34" s="326"/>
      <c r="AA34" s="337"/>
      <c r="AB34" s="536"/>
      <c r="AC34" s="529"/>
      <c r="AD34" s="486"/>
      <c r="AE34" s="527"/>
      <c r="AF34" s="464"/>
      <c r="AG34" s="327"/>
      <c r="AH34" s="274"/>
      <c r="AI34" s="594"/>
      <c r="AJ34" s="113"/>
      <c r="AK34" s="68"/>
      <c r="AL34" s="287"/>
      <c r="AM34" s="321"/>
    </row>
    <row r="35" spans="1:39" s="322" customFormat="1" ht="14.25" outlineLevel="1">
      <c r="A35" s="223"/>
      <c r="B35" s="634"/>
      <c r="C35" s="319"/>
      <c r="D35" s="381" t="s">
        <v>147</v>
      </c>
      <c r="E35" s="367"/>
      <c r="F35" s="420"/>
      <c r="G35" s="420"/>
      <c r="H35" s="345"/>
      <c r="I35" s="323"/>
      <c r="J35" s="325"/>
      <c r="K35" s="324"/>
      <c r="L35" s="348"/>
      <c r="M35" s="350"/>
      <c r="N35" s="325"/>
      <c r="O35" s="351"/>
      <c r="P35" s="492"/>
      <c r="Q35" s="493"/>
      <c r="R35" s="492"/>
      <c r="S35" s="493"/>
      <c r="T35" s="328"/>
      <c r="U35" s="337"/>
      <c r="V35" s="320"/>
      <c r="W35" s="55"/>
      <c r="X35" s="325"/>
      <c r="Y35" s="325"/>
      <c r="Z35" s="326"/>
      <c r="AA35" s="337"/>
      <c r="AB35" s="536"/>
      <c r="AC35" s="529"/>
      <c r="AD35" s="486"/>
      <c r="AE35" s="527"/>
      <c r="AF35" s="464"/>
      <c r="AG35" s="327"/>
      <c r="AH35" s="274"/>
      <c r="AI35" s="594"/>
      <c r="AJ35" s="113"/>
      <c r="AK35" s="68"/>
      <c r="AL35" s="287"/>
      <c r="AM35" s="321"/>
    </row>
    <row r="36" spans="1:39" s="322" customFormat="1" ht="14.25" outlineLevel="1">
      <c r="A36" s="223"/>
      <c r="B36" s="634"/>
      <c r="C36" s="319"/>
      <c r="E36" s="367"/>
      <c r="F36" s="420"/>
      <c r="G36" s="420"/>
      <c r="H36" s="345"/>
      <c r="I36" s="323"/>
      <c r="J36" s="325"/>
      <c r="K36" s="324"/>
      <c r="L36" s="348"/>
      <c r="M36" s="350"/>
      <c r="N36" s="325"/>
      <c r="O36" s="351"/>
      <c r="P36" s="492"/>
      <c r="Q36" s="493"/>
      <c r="R36" s="492"/>
      <c r="S36" s="493"/>
      <c r="T36" s="328"/>
      <c r="U36" s="337"/>
      <c r="V36" s="320"/>
      <c r="W36" s="55"/>
      <c r="X36" s="325"/>
      <c r="Y36" s="325"/>
      <c r="Z36" s="326"/>
      <c r="AA36" s="337"/>
      <c r="AB36" s="536"/>
      <c r="AC36" s="529"/>
      <c r="AD36" s="486"/>
      <c r="AE36" s="527"/>
      <c r="AF36" s="464"/>
      <c r="AG36" s="327"/>
      <c r="AH36" s="274"/>
      <c r="AI36" s="594"/>
      <c r="AJ36" s="113"/>
      <c r="AK36" s="68"/>
      <c r="AL36" s="287"/>
      <c r="AM36" s="321"/>
    </row>
    <row r="37" spans="1:39" s="322" customFormat="1" ht="14.25" outlineLevel="1">
      <c r="A37" s="223"/>
      <c r="B37" s="634"/>
      <c r="C37" s="319"/>
      <c r="D37" s="377" t="s">
        <v>216</v>
      </c>
      <c r="E37" s="367"/>
      <c r="F37" s="420"/>
      <c r="G37" s="420"/>
      <c r="H37" s="345"/>
      <c r="I37" s="323"/>
      <c r="J37" s="325"/>
      <c r="K37" s="324"/>
      <c r="L37" s="348"/>
      <c r="M37" s="350"/>
      <c r="N37" s="325"/>
      <c r="O37" s="351"/>
      <c r="P37" s="492"/>
      <c r="Q37" s="493"/>
      <c r="R37" s="492"/>
      <c r="S37" s="493"/>
      <c r="T37" s="328"/>
      <c r="U37" s="337"/>
      <c r="V37" s="320"/>
      <c r="W37" s="55"/>
      <c r="X37" s="325"/>
      <c r="Y37" s="325"/>
      <c r="Z37" s="326"/>
      <c r="AA37" s="337"/>
      <c r="AB37" s="536"/>
      <c r="AC37" s="529"/>
      <c r="AD37" s="486"/>
      <c r="AE37" s="527"/>
      <c r="AF37" s="464"/>
      <c r="AG37" s="327"/>
      <c r="AH37" s="274"/>
      <c r="AI37" s="594"/>
      <c r="AJ37" s="113"/>
      <c r="AK37" s="68"/>
      <c r="AL37" s="287"/>
      <c r="AM37" s="321"/>
    </row>
    <row r="38" spans="1:39" s="238" customFormat="1" ht="25.5" outlineLevel="1">
      <c r="A38" s="333" t="str">
        <f>FIXED($D$8,0,1)</f>
        <v>0</v>
      </c>
      <c r="B38" s="635" t="str">
        <f>FIXED($I$4,0,1)</f>
        <v>0</v>
      </c>
      <c r="C38" s="225" t="s">
        <v>170</v>
      </c>
      <c r="D38" s="383" t="s">
        <v>148</v>
      </c>
      <c r="E38" s="390"/>
      <c r="F38" s="422"/>
      <c r="G38" s="422"/>
      <c r="H38" s="366"/>
      <c r="I38" s="452"/>
      <c r="J38" s="235"/>
      <c r="K38" s="461">
        <f>SUM(K33:K37)</f>
        <v>0</v>
      </c>
      <c r="L38" s="462">
        <f>SUM(L33:L37)</f>
        <v>0</v>
      </c>
      <c r="M38" s="463">
        <f>SUM(M33:M37)</f>
        <v>0</v>
      </c>
      <c r="N38" s="235"/>
      <c r="O38" s="355"/>
      <c r="P38" s="494">
        <f>SUM(P33:P37)</f>
        <v>0</v>
      </c>
      <c r="Q38" s="461">
        <f>SUM(Q33:Q37)</f>
        <v>0</v>
      </c>
      <c r="R38" s="494">
        <f>SUM(R33:R37)</f>
        <v>0</v>
      </c>
      <c r="S38" s="461">
        <f>SUM(S33:S37)</f>
        <v>0</v>
      </c>
      <c r="T38" s="234"/>
      <c r="U38" s="245"/>
      <c r="V38" s="255"/>
      <c r="W38" s="233"/>
      <c r="X38" s="235"/>
      <c r="Y38" s="235"/>
      <c r="Z38" s="236"/>
      <c r="AA38" s="245"/>
      <c r="AB38" s="462">
        <f>SUM(AB33:AB37)</f>
        <v>0</v>
      </c>
      <c r="AC38" s="537"/>
      <c r="AD38" s="494">
        <f>SUM(AD33:AD37)</f>
        <v>0</v>
      </c>
      <c r="AE38" s="538"/>
      <c r="AF38" s="539" t="str">
        <f>IF(AD42-AD41=0,"0",IF(MID($I$5,6,2)&gt;="15",AD38,AD38*(AF42-AF41)/(AD42-AD41)))</f>
        <v>0</v>
      </c>
      <c r="AG38" s="249"/>
      <c r="AH38" s="277"/>
      <c r="AI38" s="597">
        <f>IF($AK$2="PME",$AK$5,IF($AK$2="ETI",$AK$6,AK7))</f>
        <v>0.35</v>
      </c>
      <c r="AJ38" s="260"/>
      <c r="AK38" s="266"/>
      <c r="AL38" s="288"/>
      <c r="AM38" s="237"/>
    </row>
    <row r="39" spans="1:39" s="322" customFormat="1" ht="14.25" outlineLevel="1">
      <c r="A39" s="223"/>
      <c r="B39" s="634"/>
      <c r="C39" s="330"/>
      <c r="D39" s="381" t="s">
        <v>149</v>
      </c>
      <c r="E39" s="367"/>
      <c r="F39" s="420"/>
      <c r="G39" s="420"/>
      <c r="H39" s="345"/>
      <c r="I39" s="323"/>
      <c r="J39" s="325"/>
      <c r="K39" s="464"/>
      <c r="L39" s="465"/>
      <c r="M39" s="466"/>
      <c r="N39" s="325"/>
      <c r="O39" s="351"/>
      <c r="P39" s="492"/>
      <c r="Q39" s="493"/>
      <c r="R39" s="492"/>
      <c r="S39" s="493"/>
      <c r="T39" s="328"/>
      <c r="U39" s="337"/>
      <c r="V39" s="320"/>
      <c r="W39" s="55"/>
      <c r="X39" s="325"/>
      <c r="Y39" s="325"/>
      <c r="Z39" s="326"/>
      <c r="AA39" s="337"/>
      <c r="AB39" s="536"/>
      <c r="AC39" s="529"/>
      <c r="AD39" s="540"/>
      <c r="AE39" s="527"/>
      <c r="AF39" s="464"/>
      <c r="AG39" s="331"/>
      <c r="AH39" s="273"/>
      <c r="AI39" s="594"/>
      <c r="AJ39" s="84"/>
      <c r="AK39" s="55"/>
      <c r="AL39" s="291"/>
      <c r="AM39" s="321"/>
    </row>
    <row r="40" spans="1:39" s="322" customFormat="1" ht="14.25" outlineLevel="1">
      <c r="A40" s="223"/>
      <c r="B40" s="634"/>
      <c r="C40" s="330"/>
      <c r="D40" s="377" t="s">
        <v>216</v>
      </c>
      <c r="E40" s="367"/>
      <c r="F40" s="420"/>
      <c r="G40" s="432" t="s">
        <v>205</v>
      </c>
      <c r="H40" s="345"/>
      <c r="I40" s="323"/>
      <c r="J40" s="325"/>
      <c r="K40" s="464"/>
      <c r="L40" s="465"/>
      <c r="M40" s="466"/>
      <c r="N40" s="325"/>
      <c r="O40" s="351"/>
      <c r="P40" s="492"/>
      <c r="Q40" s="493"/>
      <c r="R40" s="492"/>
      <c r="S40" s="493"/>
      <c r="T40" s="328"/>
      <c r="U40" s="337"/>
      <c r="V40" s="320"/>
      <c r="W40" s="55"/>
      <c r="X40" s="325"/>
      <c r="Y40" s="325"/>
      <c r="Z40" s="326"/>
      <c r="AA40" s="337"/>
      <c r="AB40" s="536"/>
      <c r="AC40" s="529"/>
      <c r="AD40" s="492"/>
      <c r="AE40" s="527"/>
      <c r="AF40" s="464"/>
      <c r="AG40" s="331"/>
      <c r="AH40" s="273"/>
      <c r="AI40" s="594"/>
      <c r="AJ40" s="84"/>
      <c r="AK40" s="55"/>
      <c r="AL40" s="291"/>
      <c r="AM40" s="321"/>
    </row>
    <row r="41" spans="1:39" s="238" customFormat="1" ht="26.25" outlineLevel="1" thickBot="1">
      <c r="A41" s="333" t="str">
        <f>FIXED($D$8,0,1)</f>
        <v>0</v>
      </c>
      <c r="B41" s="635" t="str">
        <f>FIXED($I$4,0,1)</f>
        <v>0</v>
      </c>
      <c r="C41" s="225" t="s">
        <v>171</v>
      </c>
      <c r="D41" s="383" t="s">
        <v>150</v>
      </c>
      <c r="E41" s="391"/>
      <c r="F41" s="606"/>
      <c r="G41" s="433"/>
      <c r="H41" s="366"/>
      <c r="I41" s="452"/>
      <c r="J41" s="235"/>
      <c r="K41" s="461">
        <f>SUM(K39:K40)</f>
        <v>0</v>
      </c>
      <c r="L41" s="462">
        <f>SUM(L39:L40)</f>
        <v>0</v>
      </c>
      <c r="M41" s="463">
        <f>SUM(M39:M40)</f>
        <v>0</v>
      </c>
      <c r="N41" s="235"/>
      <c r="O41" s="355"/>
      <c r="P41" s="494">
        <f>SUM(P39:P40)</f>
        <v>0</v>
      </c>
      <c r="Q41" s="461">
        <f>SUM(Q39:Q40)</f>
        <v>0</v>
      </c>
      <c r="R41" s="461">
        <f>SUM(R39:R40)</f>
        <v>0</v>
      </c>
      <c r="S41" s="461">
        <f>SUM(S39:S40)</f>
        <v>0</v>
      </c>
      <c r="T41" s="234"/>
      <c r="U41" s="246"/>
      <c r="V41" s="255"/>
      <c r="W41" s="233"/>
      <c r="X41" s="235"/>
      <c r="Y41" s="235"/>
      <c r="Z41" s="236"/>
      <c r="AA41" s="246" t="s">
        <v>184</v>
      </c>
      <c r="AB41" s="462">
        <f>SUM(AB39:AB40)</f>
        <v>0</v>
      </c>
      <c r="AC41" s="537"/>
      <c r="AD41" s="494">
        <f>SUM(AD39:AD40)</f>
        <v>0</v>
      </c>
      <c r="AE41" s="541" t="s">
        <v>184</v>
      </c>
      <c r="AF41" s="497">
        <f>IF(MID($I$5,6,2)&gt;="15",AD41,IF(AD41&gt;AF42,AF42,AD41))</f>
        <v>0</v>
      </c>
      <c r="AG41" s="249"/>
      <c r="AH41" s="277"/>
      <c r="AI41" s="597">
        <f>IF($AK$2="PME",40%,IF(AK2="ETI",20%,10%))</f>
        <v>0.4</v>
      </c>
      <c r="AJ41" s="260"/>
      <c r="AK41" s="266"/>
      <c r="AL41" s="288"/>
      <c r="AM41" s="237"/>
    </row>
    <row r="42" spans="1:39" s="243" customFormat="1" ht="26.25" thickBot="1">
      <c r="A42" s="333" t="str">
        <f>FIXED($D$8,0,1)</f>
        <v>0</v>
      </c>
      <c r="B42" s="635" t="str">
        <f>FIXED($I$4,0,1)</f>
        <v>0</v>
      </c>
      <c r="C42" s="20" t="s">
        <v>172</v>
      </c>
      <c r="D42" s="384" t="s">
        <v>151</v>
      </c>
      <c r="E42" s="453"/>
      <c r="F42" s="612"/>
      <c r="G42" s="431"/>
      <c r="H42" s="282"/>
      <c r="I42" s="14"/>
      <c r="J42" s="12"/>
      <c r="K42" s="458">
        <f>SUM(K41,K38)</f>
        <v>0</v>
      </c>
      <c r="L42" s="459">
        <f>SUM(L41,L38)</f>
        <v>0</v>
      </c>
      <c r="M42" s="460">
        <f>SUM(M41,M38)</f>
        <v>0</v>
      </c>
      <c r="N42" s="118"/>
      <c r="O42" s="352"/>
      <c r="P42" s="495">
        <f>SUM(P41,P38)</f>
        <v>0</v>
      </c>
      <c r="Q42" s="496">
        <f>SUM(Q41,Q38)</f>
        <v>0</v>
      </c>
      <c r="R42" s="496">
        <f>SUM(R41,R38)</f>
        <v>0</v>
      </c>
      <c r="S42" s="496">
        <f>SUM(S41,S38)</f>
        <v>0</v>
      </c>
      <c r="T42" s="239"/>
      <c r="U42" s="406"/>
      <c r="V42" s="306"/>
      <c r="W42" s="12"/>
      <c r="X42" s="240"/>
      <c r="Y42" s="240"/>
      <c r="Z42" s="241"/>
      <c r="AA42" s="244"/>
      <c r="AB42" s="542">
        <f>SUM(AB41,AB38)</f>
        <v>0</v>
      </c>
      <c r="AC42" s="531"/>
      <c r="AD42" s="543">
        <f>SUM(AD41,AD38)</f>
        <v>0</v>
      </c>
      <c r="AE42" s="533"/>
      <c r="AF42" s="534">
        <f>IF(AE42=0,0,IF(MID($I$5,6,2)&gt;="15",AD42,IF(AD42/AE42&gt;400,400*AE42,AD42)))</f>
        <v>0</v>
      </c>
      <c r="AG42" s="89">
        <f>IF((AF42-E42)&gt;0,(AF42-E42),0)</f>
        <v>0</v>
      </c>
      <c r="AH42" s="603" t="s">
        <v>221</v>
      </c>
      <c r="AI42" s="592"/>
      <c r="AJ42" s="81">
        <f>IF(AK2="choisir","",AF38*AI38+AF41*AI41)</f>
        <v>0</v>
      </c>
      <c r="AK42" s="53" t="str">
        <f>IF(Q42&lt;&gt;0,IF((Q42+AB42)-AD42=0,"OK","!"),IF(P42&lt;&gt;0,IF((P42+AB42)-AD42=0,"OK","!"),IF((K42+AB42)-AD42=0,"OK","!")))</f>
        <v>OK</v>
      </c>
      <c r="AL42" s="286" t="str">
        <f>IF(AF42=0,"S/O",IF(MID($I$5,6,2)&gt;=15,"pas de plafond en 2015, surface indicative",IF(AD42=AF42,"Plafond non atteint :instruire toutes les factures",IF(SUM(AD39:AD40,AD33:AD37)&gt;=AF42,"Les factures contrôlés permettent de plafonner le batiment","Les factures contrôlés ne permettent pas d'atteindre le plafond du batiment"))))</f>
        <v>S/O</v>
      </c>
      <c r="AM42" s="242"/>
    </row>
    <row r="43" spans="1:39" s="232" customFormat="1" ht="15" outlineLevel="1">
      <c r="A43" s="223"/>
      <c r="B43" s="634"/>
      <c r="C43" s="24"/>
      <c r="D43" s="382" t="s">
        <v>152</v>
      </c>
      <c r="E43" s="365"/>
      <c r="F43" s="336"/>
      <c r="G43" s="421"/>
      <c r="H43" s="370"/>
      <c r="I43" s="323"/>
      <c r="J43" s="229"/>
      <c r="K43" s="253"/>
      <c r="L43" s="347"/>
      <c r="M43" s="353"/>
      <c r="N43" s="229"/>
      <c r="O43" s="354"/>
      <c r="P43" s="486"/>
      <c r="Q43" s="471"/>
      <c r="R43" s="486"/>
      <c r="S43" s="471"/>
      <c r="T43" s="228"/>
      <c r="U43" s="337"/>
      <c r="V43" s="254"/>
      <c r="W43" s="267"/>
      <c r="X43" s="229"/>
      <c r="Y43" s="229"/>
      <c r="Z43" s="230"/>
      <c r="AA43" s="337"/>
      <c r="AB43" s="472"/>
      <c r="AC43" s="525"/>
      <c r="AD43" s="486"/>
      <c r="AE43" s="527"/>
      <c r="AF43" s="464"/>
      <c r="AG43" s="88"/>
      <c r="AH43" s="274"/>
      <c r="AI43" s="593"/>
      <c r="AJ43" s="113"/>
      <c r="AK43" s="68"/>
      <c r="AL43" s="287"/>
      <c r="AM43" s="231"/>
    </row>
    <row r="44" spans="1:39" s="322" customFormat="1" ht="14.25" outlineLevel="1">
      <c r="A44" s="223"/>
      <c r="B44" s="634"/>
      <c r="C44" s="319"/>
      <c r="D44" s="381" t="s">
        <v>146</v>
      </c>
      <c r="E44" s="367"/>
      <c r="F44" s="337"/>
      <c r="G44" s="420"/>
      <c r="H44" s="345"/>
      <c r="I44" s="323"/>
      <c r="J44" s="325"/>
      <c r="K44" s="324"/>
      <c r="L44" s="348"/>
      <c r="M44" s="350"/>
      <c r="N44" s="325"/>
      <c r="O44" s="351"/>
      <c r="P44" s="486"/>
      <c r="Q44" s="471"/>
      <c r="R44" s="486"/>
      <c r="S44" s="471"/>
      <c r="T44" s="328"/>
      <c r="U44" s="337"/>
      <c r="V44" s="320"/>
      <c r="W44" s="55"/>
      <c r="X44" s="325"/>
      <c r="Y44" s="325"/>
      <c r="Z44" s="326"/>
      <c r="AA44" s="337"/>
      <c r="AB44" s="472"/>
      <c r="AC44" s="529"/>
      <c r="AD44" s="486"/>
      <c r="AE44" s="527"/>
      <c r="AF44" s="464"/>
      <c r="AG44" s="327"/>
      <c r="AH44" s="274"/>
      <c r="AI44" s="594"/>
      <c r="AJ44" s="113"/>
      <c r="AK44" s="68"/>
      <c r="AL44" s="287"/>
      <c r="AM44" s="321"/>
    </row>
    <row r="45" spans="1:39" s="322" customFormat="1" ht="14.25" outlineLevel="1">
      <c r="A45" s="223"/>
      <c r="B45" s="634"/>
      <c r="C45" s="319"/>
      <c r="D45" s="381" t="s">
        <v>147</v>
      </c>
      <c r="E45" s="367"/>
      <c r="F45" s="337"/>
      <c r="G45" s="420"/>
      <c r="H45" s="345"/>
      <c r="I45" s="323"/>
      <c r="J45" s="325"/>
      <c r="K45" s="324"/>
      <c r="L45" s="348"/>
      <c r="M45" s="350"/>
      <c r="N45" s="325"/>
      <c r="O45" s="351"/>
      <c r="P45" s="486"/>
      <c r="Q45" s="471"/>
      <c r="R45" s="486"/>
      <c r="S45" s="471"/>
      <c r="T45" s="328"/>
      <c r="U45" s="337"/>
      <c r="V45" s="320"/>
      <c r="W45" s="55"/>
      <c r="X45" s="325"/>
      <c r="Y45" s="325"/>
      <c r="Z45" s="326"/>
      <c r="AA45" s="337"/>
      <c r="AB45" s="472"/>
      <c r="AC45" s="529"/>
      <c r="AD45" s="486"/>
      <c r="AE45" s="527"/>
      <c r="AF45" s="464"/>
      <c r="AG45" s="327"/>
      <c r="AH45" s="274"/>
      <c r="AI45" s="594"/>
      <c r="AJ45" s="113"/>
      <c r="AK45" s="68"/>
      <c r="AL45" s="287"/>
      <c r="AM45" s="321"/>
    </row>
    <row r="46" spans="1:39" s="322" customFormat="1" ht="14.25" outlineLevel="1">
      <c r="A46" s="223"/>
      <c r="B46" s="634"/>
      <c r="C46" s="319"/>
      <c r="E46" s="367"/>
      <c r="F46" s="337"/>
      <c r="G46" s="420"/>
      <c r="H46" s="345"/>
      <c r="I46" s="323"/>
      <c r="J46" s="325"/>
      <c r="K46" s="324"/>
      <c r="L46" s="348"/>
      <c r="M46" s="350"/>
      <c r="N46" s="325"/>
      <c r="O46" s="351"/>
      <c r="P46" s="486"/>
      <c r="Q46" s="471"/>
      <c r="R46" s="486"/>
      <c r="S46" s="471"/>
      <c r="T46" s="328"/>
      <c r="U46" s="337"/>
      <c r="V46" s="320"/>
      <c r="W46" s="55"/>
      <c r="X46" s="325"/>
      <c r="Y46" s="325"/>
      <c r="Z46" s="326"/>
      <c r="AA46" s="337"/>
      <c r="AB46" s="472"/>
      <c r="AC46" s="529"/>
      <c r="AD46" s="486"/>
      <c r="AE46" s="527"/>
      <c r="AF46" s="464"/>
      <c r="AG46" s="327"/>
      <c r="AH46" s="274"/>
      <c r="AI46" s="594"/>
      <c r="AJ46" s="113"/>
      <c r="AK46" s="68"/>
      <c r="AL46" s="287"/>
      <c r="AM46" s="321"/>
    </row>
    <row r="47" spans="1:39" s="322" customFormat="1" ht="14.25" outlineLevel="1">
      <c r="A47" s="223"/>
      <c r="B47" s="634"/>
      <c r="C47" s="319"/>
      <c r="D47" s="381"/>
      <c r="E47" s="367"/>
      <c r="F47" s="337"/>
      <c r="G47" s="420"/>
      <c r="H47" s="345"/>
      <c r="I47" s="323"/>
      <c r="J47" s="325"/>
      <c r="K47" s="324"/>
      <c r="L47" s="348"/>
      <c r="M47" s="350"/>
      <c r="N47" s="325"/>
      <c r="O47" s="351"/>
      <c r="P47" s="486"/>
      <c r="Q47" s="471"/>
      <c r="R47" s="486"/>
      <c r="S47" s="471"/>
      <c r="T47" s="328"/>
      <c r="U47" s="337"/>
      <c r="V47" s="320"/>
      <c r="W47" s="55"/>
      <c r="X47" s="325"/>
      <c r="Y47" s="325"/>
      <c r="Z47" s="326"/>
      <c r="AA47" s="337"/>
      <c r="AB47" s="472"/>
      <c r="AC47" s="529"/>
      <c r="AD47" s="486"/>
      <c r="AE47" s="527"/>
      <c r="AF47" s="464"/>
      <c r="AG47" s="327"/>
      <c r="AH47" s="274"/>
      <c r="AI47" s="594"/>
      <c r="AJ47" s="113"/>
      <c r="AK47" s="68"/>
      <c r="AL47" s="287"/>
      <c r="AM47" s="321"/>
    </row>
    <row r="48" spans="1:39" s="238" customFormat="1" ht="25.5" outlineLevel="1">
      <c r="A48" s="333" t="str">
        <f>FIXED($D$8,0,1)</f>
        <v>0</v>
      </c>
      <c r="B48" s="635" t="str">
        <f>FIXED($I$4,0,1)</f>
        <v>0</v>
      </c>
      <c r="C48" s="225" t="s">
        <v>173</v>
      </c>
      <c r="D48" s="383" t="s">
        <v>153</v>
      </c>
      <c r="E48" s="390"/>
      <c r="F48" s="337"/>
      <c r="G48" s="422"/>
      <c r="H48" s="366"/>
      <c r="I48" s="452"/>
      <c r="J48" s="235"/>
      <c r="K48" s="461">
        <f>SUM(K43:K47)</f>
        <v>0</v>
      </c>
      <c r="L48" s="462">
        <f>SUM(L43:L47)</f>
        <v>0</v>
      </c>
      <c r="M48" s="463">
        <f>SUM(M43:M47)</f>
        <v>0</v>
      </c>
      <c r="N48" s="235"/>
      <c r="O48" s="355"/>
      <c r="P48" s="494">
        <f>SUM(P43:P47)</f>
        <v>0</v>
      </c>
      <c r="Q48" s="497">
        <f>SUM(Q43:Q47)</f>
        <v>0</v>
      </c>
      <c r="R48" s="494">
        <f>SUM(R43:R47)</f>
        <v>0</v>
      </c>
      <c r="S48" s="497">
        <f>SUM(S43:S47)</f>
        <v>0</v>
      </c>
      <c r="T48" s="234"/>
      <c r="U48" s="339"/>
      <c r="V48" s="255"/>
      <c r="W48" s="233"/>
      <c r="X48" s="235"/>
      <c r="Y48" s="235"/>
      <c r="Z48" s="312"/>
      <c r="AA48" s="339"/>
      <c r="AB48" s="544">
        <f>SUM(AB43:AB47)</f>
        <v>0</v>
      </c>
      <c r="AC48" s="537"/>
      <c r="AD48" s="494">
        <f>SUM(AD43:AD47)</f>
        <v>0</v>
      </c>
      <c r="AE48" s="538"/>
      <c r="AF48" s="539" t="str">
        <f>IF(AD52-AD51=0,"0",IF(MID($I$5,6,2)&gt;="15",AD48,AD48*(AF52-AF51)/(AD52-AD51)))</f>
        <v>0</v>
      </c>
      <c r="AG48" s="249"/>
      <c r="AH48" s="277"/>
      <c r="AI48" s="597">
        <f>IF($AK$2="PME",$AK$5,IF($AK$2="ETI",$AK$6,AK7))</f>
        <v>0.35</v>
      </c>
      <c r="AJ48" s="260"/>
      <c r="AK48" s="266"/>
      <c r="AL48" s="288"/>
      <c r="AM48" s="237"/>
    </row>
    <row r="49" spans="1:39" s="322" customFormat="1" ht="14.25" outlineLevel="1">
      <c r="A49" s="223"/>
      <c r="B49" s="634"/>
      <c r="C49" s="330"/>
      <c r="D49" s="381" t="s">
        <v>149</v>
      </c>
      <c r="E49" s="367"/>
      <c r="F49" s="337"/>
      <c r="G49" s="420"/>
      <c r="H49" s="345"/>
      <c r="I49" s="323"/>
      <c r="J49" s="325"/>
      <c r="K49" s="464"/>
      <c r="L49" s="465"/>
      <c r="M49" s="466"/>
      <c r="N49" s="325"/>
      <c r="O49" s="351"/>
      <c r="P49" s="470"/>
      <c r="Q49" s="464"/>
      <c r="R49" s="470"/>
      <c r="S49" s="464"/>
      <c r="T49" s="328"/>
      <c r="U49" s="337"/>
      <c r="V49" s="320"/>
      <c r="W49" s="55"/>
      <c r="X49" s="325"/>
      <c r="Y49" s="325"/>
      <c r="Z49" s="326"/>
      <c r="AA49" s="337"/>
      <c r="AB49" s="536"/>
      <c r="AC49" s="529"/>
      <c r="AD49" s="540"/>
      <c r="AE49" s="527"/>
      <c r="AF49" s="464"/>
      <c r="AG49" s="331"/>
      <c r="AH49" s="273"/>
      <c r="AI49" s="594"/>
      <c r="AJ49" s="84"/>
      <c r="AK49" s="55"/>
      <c r="AL49" s="291"/>
      <c r="AM49" s="321"/>
    </row>
    <row r="50" spans="1:39" s="322" customFormat="1" ht="14.25" outlineLevel="1">
      <c r="A50" s="223"/>
      <c r="B50" s="634"/>
      <c r="C50" s="330"/>
      <c r="D50" s="381"/>
      <c r="E50" s="367"/>
      <c r="F50" s="337"/>
      <c r="G50" s="432" t="s">
        <v>205</v>
      </c>
      <c r="H50" s="345"/>
      <c r="I50" s="323"/>
      <c r="J50" s="325"/>
      <c r="K50" s="464"/>
      <c r="L50" s="465"/>
      <c r="M50" s="466"/>
      <c r="N50" s="325"/>
      <c r="O50" s="351"/>
      <c r="P50" s="470"/>
      <c r="Q50" s="464"/>
      <c r="R50" s="470"/>
      <c r="S50" s="464"/>
      <c r="T50" s="328"/>
      <c r="U50" s="337"/>
      <c r="V50" s="320"/>
      <c r="W50" s="55"/>
      <c r="X50" s="325"/>
      <c r="Y50" s="325"/>
      <c r="Z50" s="326"/>
      <c r="AA50" s="337"/>
      <c r="AB50" s="536"/>
      <c r="AC50" s="529"/>
      <c r="AD50" s="492"/>
      <c r="AE50" s="527"/>
      <c r="AF50" s="464"/>
      <c r="AG50" s="331"/>
      <c r="AH50" s="273"/>
      <c r="AI50" s="594"/>
      <c r="AJ50" s="84"/>
      <c r="AK50" s="55"/>
      <c r="AL50" s="291"/>
      <c r="AM50" s="321"/>
    </row>
    <row r="51" spans="1:39" s="238" customFormat="1" ht="26.25" outlineLevel="1" thickBot="1">
      <c r="A51" s="333" t="str">
        <f>FIXED($D$8,0,1)</f>
        <v>0</v>
      </c>
      <c r="B51" s="635" t="str">
        <f>FIXED($I$4,0,1)</f>
        <v>0</v>
      </c>
      <c r="C51" s="225" t="s">
        <v>174</v>
      </c>
      <c r="D51" s="383" t="s">
        <v>154</v>
      </c>
      <c r="E51" s="391"/>
      <c r="F51" s="613"/>
      <c r="G51" s="433"/>
      <c r="H51" s="366"/>
      <c r="I51" s="452"/>
      <c r="J51" s="235"/>
      <c r="K51" s="461">
        <f>SUM(K49:K50)</f>
        <v>0</v>
      </c>
      <c r="L51" s="462">
        <f>SUM(L49:L50)</f>
        <v>0</v>
      </c>
      <c r="M51" s="463">
        <f>SUM(M49:M50)</f>
        <v>0</v>
      </c>
      <c r="N51" s="235"/>
      <c r="O51" s="355"/>
      <c r="P51" s="494">
        <f>SUM(P49:P50)</f>
        <v>0</v>
      </c>
      <c r="Q51" s="497">
        <f>SUM(Q49:Q50)</f>
        <v>0</v>
      </c>
      <c r="R51" s="494">
        <f>SUM(R49:R50)</f>
        <v>0</v>
      </c>
      <c r="S51" s="497">
        <f>SUM(S49:S50)</f>
        <v>0</v>
      </c>
      <c r="T51" s="234"/>
      <c r="U51" s="246"/>
      <c r="V51" s="255"/>
      <c r="W51" s="233"/>
      <c r="X51" s="235"/>
      <c r="Y51" s="235"/>
      <c r="Z51" s="236"/>
      <c r="AA51" s="246" t="s">
        <v>184</v>
      </c>
      <c r="AB51" s="462">
        <f>SUM(AB49:AB50)</f>
        <v>0</v>
      </c>
      <c r="AC51" s="537"/>
      <c r="AD51" s="494">
        <f>SUM(AD49:AD50)</f>
        <v>0</v>
      </c>
      <c r="AE51" s="541" t="s">
        <v>184</v>
      </c>
      <c r="AF51" s="497">
        <f>IF(MID($I$5,6,2)&gt;="15",AD51,IF(AD51&gt;AF52,AF52,AD51))</f>
        <v>0</v>
      </c>
      <c r="AG51" s="249"/>
      <c r="AH51" s="277"/>
      <c r="AI51" s="597">
        <f>IF($AK$2="PME",40%,IF($AK$2="ETI",20%,10%))</f>
        <v>0.4</v>
      </c>
      <c r="AJ51" s="260"/>
      <c r="AK51" s="266"/>
      <c r="AL51" s="288"/>
      <c r="AM51" s="237"/>
    </row>
    <row r="52" spans="1:39" s="243" customFormat="1" ht="26.25" thickBot="1">
      <c r="A52" s="333" t="str">
        <f>FIXED($D$8,0,1)</f>
        <v>0</v>
      </c>
      <c r="B52" s="635" t="str">
        <f>FIXED($I$4,0,1)</f>
        <v>0</v>
      </c>
      <c r="C52" s="20" t="s">
        <v>175</v>
      </c>
      <c r="D52" s="384" t="s">
        <v>155</v>
      </c>
      <c r="E52" s="453"/>
      <c r="F52" s="612"/>
      <c r="G52" s="431"/>
      <c r="H52" s="282"/>
      <c r="I52" s="14"/>
      <c r="J52" s="12"/>
      <c r="K52" s="458">
        <f>SUM(K51,K48)</f>
        <v>0</v>
      </c>
      <c r="L52" s="459">
        <f>SUM(L51,L48)</f>
        <v>0</v>
      </c>
      <c r="M52" s="460">
        <f>SUM(M51,M48)</f>
        <v>0</v>
      </c>
      <c r="N52" s="118"/>
      <c r="O52" s="352"/>
      <c r="P52" s="495">
        <f>SUM(P51,P48)</f>
        <v>0</v>
      </c>
      <c r="Q52" s="458">
        <f>SUM(Q51,Q48)</f>
        <v>0</v>
      </c>
      <c r="R52" s="495">
        <f>SUM(R51,R48)</f>
        <v>0</v>
      </c>
      <c r="S52" s="458">
        <f>SUM(S51,S48)</f>
        <v>0</v>
      </c>
      <c r="T52" s="239"/>
      <c r="U52" s="406"/>
      <c r="V52" s="306"/>
      <c r="W52" s="12"/>
      <c r="X52" s="240"/>
      <c r="Y52" s="240"/>
      <c r="Z52" s="241"/>
      <c r="AA52" s="244"/>
      <c r="AB52" s="542">
        <f>SUM(AB51,AB48)</f>
        <v>0</v>
      </c>
      <c r="AC52" s="531"/>
      <c r="AD52" s="543">
        <f>SUM(AD51,AD48)</f>
        <v>0</v>
      </c>
      <c r="AE52" s="533">
        <v>0</v>
      </c>
      <c r="AF52" s="534">
        <f>IF(AE52=0,0,IF(MID($I$5,6,2)&gt;="15",AD52,IF(AD52/AE52&gt;400,400*AE52,AD52)))</f>
        <v>0</v>
      </c>
      <c r="AG52" s="89">
        <f>IF((AF52-E52)&gt;0,(AF52-E52),0)</f>
        <v>0</v>
      </c>
      <c r="AH52" s="603" t="s">
        <v>221</v>
      </c>
      <c r="AI52" s="592"/>
      <c r="AJ52" s="595">
        <f>IF(AK2="choisir","",AF48*AI48+AF51*AI51)</f>
        <v>0</v>
      </c>
      <c r="AK52" s="53" t="str">
        <f>IF(Q52&lt;&gt;0,IF((Q52+AB52)-AD52=0,"OK","!"),IF(P52&lt;&gt;0,IF((P52+AB52)-AD52=0,"OK","!"),IF((K52+AB52)-AD52=0,"OK","!")))</f>
        <v>OK</v>
      </c>
      <c r="AL52" s="286" t="str">
        <f>IF(AF52=0,"S/O",IF(MID($I$5,6,2)&gt;=15,"pas de plafond en 2015, surface indicative",IF(AD52=AF52,"Plafond non atteint :instruire toutes les factures",IF(SUM(AD49:AD50,AD43:AD47)&gt;=AF52,"Les factures contrôlés permettent de plafonner le batiment","Les factures contrôlés ne permettent pas d'atteindre le plafond du batiment"))))</f>
        <v>S/O</v>
      </c>
      <c r="AM52" s="242"/>
    </row>
    <row r="53" spans="1:39" s="232" customFormat="1" ht="15" outlineLevel="1">
      <c r="A53" s="226"/>
      <c r="B53" s="636"/>
      <c r="C53" s="227"/>
      <c r="D53" s="382" t="s">
        <v>156</v>
      </c>
      <c r="E53" s="365"/>
      <c r="F53" s="421"/>
      <c r="G53" s="421"/>
      <c r="H53" s="370"/>
      <c r="I53" s="323"/>
      <c r="J53" s="229"/>
      <c r="K53" s="253"/>
      <c r="L53" s="347"/>
      <c r="M53" s="353"/>
      <c r="N53" s="229"/>
      <c r="O53" s="354"/>
      <c r="P53" s="498"/>
      <c r="Q53" s="499"/>
      <c r="R53" s="498"/>
      <c r="S53" s="499"/>
      <c r="T53" s="228"/>
      <c r="U53" s="337"/>
      <c r="V53" s="254"/>
      <c r="W53" s="267"/>
      <c r="X53" s="229"/>
      <c r="Y53" s="229"/>
      <c r="Z53" s="230"/>
      <c r="AA53" s="337"/>
      <c r="AB53" s="545"/>
      <c r="AC53" s="525"/>
      <c r="AD53" s="486"/>
      <c r="AE53" s="527"/>
      <c r="AF53" s="499"/>
      <c r="AG53" s="250"/>
      <c r="AH53" s="275"/>
      <c r="AI53" s="593"/>
      <c r="AJ53" s="100"/>
      <c r="AK53" s="268"/>
      <c r="AL53" s="290"/>
      <c r="AM53" s="231"/>
    </row>
    <row r="54" spans="1:39" s="322" customFormat="1" ht="14.25" outlineLevel="1">
      <c r="A54" s="223"/>
      <c r="B54" s="634"/>
      <c r="C54" s="319"/>
      <c r="D54" s="381" t="s">
        <v>134</v>
      </c>
      <c r="E54" s="367"/>
      <c r="F54" s="420"/>
      <c r="G54" s="420"/>
      <c r="H54" s="345"/>
      <c r="I54" s="323"/>
      <c r="J54" s="325"/>
      <c r="K54" s="324"/>
      <c r="L54" s="348"/>
      <c r="M54" s="350"/>
      <c r="N54" s="325"/>
      <c r="O54" s="351"/>
      <c r="P54" s="486"/>
      <c r="Q54" s="471"/>
      <c r="R54" s="486"/>
      <c r="S54" s="471"/>
      <c r="T54" s="328"/>
      <c r="U54" s="337"/>
      <c r="V54" s="320"/>
      <c r="W54" s="55"/>
      <c r="X54" s="325"/>
      <c r="Y54" s="325"/>
      <c r="Z54" s="326"/>
      <c r="AA54" s="337"/>
      <c r="AB54" s="472"/>
      <c r="AC54" s="529"/>
      <c r="AD54" s="486"/>
      <c r="AE54" s="527"/>
      <c r="AF54" s="464"/>
      <c r="AG54" s="327"/>
      <c r="AH54" s="274"/>
      <c r="AI54" s="594"/>
      <c r="AJ54" s="113"/>
      <c r="AK54" s="68"/>
      <c r="AL54" s="287"/>
      <c r="AM54" s="321"/>
    </row>
    <row r="55" spans="1:39" s="322" customFormat="1" ht="14.25" outlineLevel="1">
      <c r="A55" s="223"/>
      <c r="B55" s="634"/>
      <c r="C55" s="319"/>
      <c r="D55" s="381" t="s">
        <v>143</v>
      </c>
      <c r="E55" s="367"/>
      <c r="F55" s="420"/>
      <c r="G55" s="420"/>
      <c r="H55" s="345"/>
      <c r="I55" s="323"/>
      <c r="J55" s="325"/>
      <c r="K55" s="324"/>
      <c r="L55" s="348"/>
      <c r="M55" s="350"/>
      <c r="N55" s="325"/>
      <c r="O55" s="351"/>
      <c r="P55" s="486"/>
      <c r="Q55" s="471"/>
      <c r="R55" s="486"/>
      <c r="S55" s="471"/>
      <c r="T55" s="328"/>
      <c r="U55" s="337"/>
      <c r="V55" s="320"/>
      <c r="W55" s="55"/>
      <c r="X55" s="325"/>
      <c r="Y55" s="325"/>
      <c r="Z55" s="326"/>
      <c r="AA55" s="337"/>
      <c r="AB55" s="472"/>
      <c r="AC55" s="529"/>
      <c r="AD55" s="486"/>
      <c r="AE55" s="527"/>
      <c r="AF55" s="464"/>
      <c r="AG55" s="327"/>
      <c r="AH55" s="274"/>
      <c r="AI55" s="594"/>
      <c r="AJ55" s="113"/>
      <c r="AK55" s="68"/>
      <c r="AL55" s="287"/>
      <c r="AM55" s="321"/>
    </row>
    <row r="56" spans="1:39" s="322" customFormat="1" ht="14.25" outlineLevel="1">
      <c r="A56" s="223"/>
      <c r="B56" s="634"/>
      <c r="C56" s="319"/>
      <c r="D56" s="381" t="s">
        <v>136</v>
      </c>
      <c r="E56" s="367"/>
      <c r="F56" s="420"/>
      <c r="G56" s="420"/>
      <c r="H56" s="345"/>
      <c r="I56" s="323"/>
      <c r="J56" s="325"/>
      <c r="K56" s="324"/>
      <c r="L56" s="348"/>
      <c r="M56" s="350"/>
      <c r="N56" s="325"/>
      <c r="O56" s="351"/>
      <c r="P56" s="486"/>
      <c r="Q56" s="471"/>
      <c r="R56" s="486"/>
      <c r="S56" s="471"/>
      <c r="T56" s="328"/>
      <c r="U56" s="337"/>
      <c r="V56" s="320"/>
      <c r="W56" s="55"/>
      <c r="X56" s="325"/>
      <c r="Y56" s="325"/>
      <c r="Z56" s="326"/>
      <c r="AA56" s="337"/>
      <c r="AB56" s="472"/>
      <c r="AC56" s="529"/>
      <c r="AD56" s="486"/>
      <c r="AE56" s="527"/>
      <c r="AF56" s="464"/>
      <c r="AG56" s="327"/>
      <c r="AH56" s="274"/>
      <c r="AI56" s="594"/>
      <c r="AJ56" s="113"/>
      <c r="AK56" s="68"/>
      <c r="AL56" s="287"/>
      <c r="AM56" s="321"/>
    </row>
    <row r="57" spans="1:39" s="322" customFormat="1" ht="14.25" outlineLevel="1">
      <c r="A57" s="223"/>
      <c r="B57" s="634"/>
      <c r="C57" s="319"/>
      <c r="D57" s="378" t="s">
        <v>137</v>
      </c>
      <c r="E57" s="367"/>
      <c r="F57" s="420"/>
      <c r="G57" s="420"/>
      <c r="H57" s="345"/>
      <c r="I57" s="323"/>
      <c r="J57" s="325"/>
      <c r="K57" s="324"/>
      <c r="L57" s="348"/>
      <c r="M57" s="350"/>
      <c r="N57" s="325"/>
      <c r="O57" s="351"/>
      <c r="P57" s="486"/>
      <c r="Q57" s="471"/>
      <c r="R57" s="486"/>
      <c r="S57" s="471"/>
      <c r="T57" s="328"/>
      <c r="U57" s="337"/>
      <c r="V57" s="320"/>
      <c r="W57" s="55"/>
      <c r="X57" s="325"/>
      <c r="Y57" s="325"/>
      <c r="Z57" s="326"/>
      <c r="AA57" s="337"/>
      <c r="AB57" s="472"/>
      <c r="AC57" s="529"/>
      <c r="AD57" s="486"/>
      <c r="AE57" s="527"/>
      <c r="AF57" s="464"/>
      <c r="AG57" s="327"/>
      <c r="AH57" s="274"/>
      <c r="AI57" s="594"/>
      <c r="AJ57" s="113"/>
      <c r="AK57" s="68"/>
      <c r="AL57" s="287"/>
      <c r="AM57" s="321"/>
    </row>
    <row r="58" spans="1:39" s="322" customFormat="1" ht="14.25" outlineLevel="1">
      <c r="A58" s="223"/>
      <c r="B58" s="634"/>
      <c r="C58" s="319"/>
      <c r="D58" s="378" t="s">
        <v>138</v>
      </c>
      <c r="E58" s="367"/>
      <c r="F58" s="420"/>
      <c r="G58" s="420"/>
      <c r="H58" s="345"/>
      <c r="I58" s="323"/>
      <c r="J58" s="325"/>
      <c r="K58" s="324"/>
      <c r="L58" s="348"/>
      <c r="M58" s="350"/>
      <c r="N58" s="325"/>
      <c r="O58" s="351"/>
      <c r="P58" s="486"/>
      <c r="Q58" s="471"/>
      <c r="R58" s="486"/>
      <c r="S58" s="471"/>
      <c r="T58" s="328"/>
      <c r="U58" s="337"/>
      <c r="V58" s="320"/>
      <c r="W58" s="55"/>
      <c r="X58" s="325"/>
      <c r="Y58" s="325"/>
      <c r="Z58" s="326"/>
      <c r="AA58" s="337"/>
      <c r="AB58" s="472"/>
      <c r="AC58" s="529"/>
      <c r="AD58" s="486"/>
      <c r="AE58" s="527"/>
      <c r="AF58" s="464"/>
      <c r="AG58" s="327"/>
      <c r="AH58" s="274"/>
      <c r="AI58" s="594"/>
      <c r="AJ58" s="113"/>
      <c r="AK58" s="68"/>
      <c r="AL58" s="287"/>
      <c r="AM58" s="321"/>
    </row>
    <row r="59" spans="1:39" s="322" customFormat="1" ht="14.25" outlineLevel="1">
      <c r="A59" s="223"/>
      <c r="B59" s="634"/>
      <c r="C59" s="319"/>
      <c r="D59" s="379" t="s">
        <v>139</v>
      </c>
      <c r="E59" s="367"/>
      <c r="F59" s="420"/>
      <c r="G59" s="420"/>
      <c r="H59" s="345"/>
      <c r="I59" s="323"/>
      <c r="J59" s="325"/>
      <c r="K59" s="324"/>
      <c r="L59" s="348"/>
      <c r="M59" s="350"/>
      <c r="N59" s="325"/>
      <c r="O59" s="351"/>
      <c r="P59" s="486"/>
      <c r="Q59" s="471"/>
      <c r="R59" s="486"/>
      <c r="S59" s="471"/>
      <c r="T59" s="328"/>
      <c r="U59" s="337"/>
      <c r="V59" s="320"/>
      <c r="W59" s="55"/>
      <c r="X59" s="325"/>
      <c r="Y59" s="325"/>
      <c r="Z59" s="326"/>
      <c r="AA59" s="337"/>
      <c r="AB59" s="472"/>
      <c r="AC59" s="529"/>
      <c r="AD59" s="486"/>
      <c r="AE59" s="527"/>
      <c r="AF59" s="464"/>
      <c r="AG59" s="327"/>
      <c r="AH59" s="274"/>
      <c r="AI59" s="594"/>
      <c r="AJ59" s="113"/>
      <c r="AK59" s="68"/>
      <c r="AL59" s="287"/>
      <c r="AM59" s="321"/>
    </row>
    <row r="60" spans="1:39" s="322" customFormat="1" ht="14.25" outlineLevel="1">
      <c r="A60" s="223"/>
      <c r="B60" s="634"/>
      <c r="C60" s="319"/>
      <c r="D60" s="377" t="s">
        <v>216</v>
      </c>
      <c r="E60" s="367"/>
      <c r="F60" s="420"/>
      <c r="G60" s="432" t="s">
        <v>205</v>
      </c>
      <c r="H60" s="345"/>
      <c r="I60" s="323"/>
      <c r="J60" s="325"/>
      <c r="K60" s="324"/>
      <c r="L60" s="348"/>
      <c r="M60" s="350"/>
      <c r="N60" s="325"/>
      <c r="O60" s="351"/>
      <c r="P60" s="486"/>
      <c r="Q60" s="471"/>
      <c r="R60" s="486"/>
      <c r="S60" s="471"/>
      <c r="T60" s="328"/>
      <c r="U60" s="337"/>
      <c r="V60" s="320"/>
      <c r="W60" s="55"/>
      <c r="X60" s="325"/>
      <c r="Y60" s="325"/>
      <c r="Z60" s="326"/>
      <c r="AA60" s="337"/>
      <c r="AB60" s="472"/>
      <c r="AC60" s="529"/>
      <c r="AD60" s="486"/>
      <c r="AE60" s="527"/>
      <c r="AF60" s="464"/>
      <c r="AG60" s="327"/>
      <c r="AH60" s="274"/>
      <c r="AI60" s="594"/>
      <c r="AJ60" s="113"/>
      <c r="AK60" s="68"/>
      <c r="AL60" s="287"/>
      <c r="AM60" s="321"/>
    </row>
    <row r="61" spans="1:39" s="322" customFormat="1" ht="15" outlineLevel="1" thickBot="1">
      <c r="A61" s="223"/>
      <c r="B61" s="634"/>
      <c r="C61" s="319"/>
      <c r="D61" s="377" t="s">
        <v>216</v>
      </c>
      <c r="E61" s="364"/>
      <c r="F61" s="607"/>
      <c r="G61" s="433"/>
      <c r="H61" s="345"/>
      <c r="I61" s="323"/>
      <c r="J61" s="325"/>
      <c r="K61" s="324"/>
      <c r="L61" s="348"/>
      <c r="M61" s="350"/>
      <c r="N61" s="325"/>
      <c r="O61" s="351"/>
      <c r="P61" s="486"/>
      <c r="Q61" s="471"/>
      <c r="R61" s="486"/>
      <c r="S61" s="471"/>
      <c r="T61" s="328"/>
      <c r="U61" s="337"/>
      <c r="V61" s="320"/>
      <c r="W61" s="55"/>
      <c r="X61" s="325"/>
      <c r="Y61" s="325"/>
      <c r="Z61" s="326"/>
      <c r="AA61" s="337"/>
      <c r="AB61" s="472"/>
      <c r="AC61" s="529"/>
      <c r="AD61" s="486"/>
      <c r="AE61" s="527"/>
      <c r="AF61" s="464"/>
      <c r="AG61" s="327"/>
      <c r="AH61" s="274"/>
      <c r="AI61" s="594"/>
      <c r="AJ61" s="113"/>
      <c r="AK61" s="68"/>
      <c r="AL61" s="287"/>
      <c r="AM61" s="321"/>
    </row>
    <row r="62" spans="1:39" s="243" customFormat="1" ht="15.75" thickBot="1">
      <c r="A62" s="333" t="str">
        <f>FIXED($D$8,0,1)</f>
        <v>0</v>
      </c>
      <c r="B62" s="635" t="str">
        <f>FIXED($I$4,0,1)</f>
        <v>0</v>
      </c>
      <c r="C62" s="20" t="s">
        <v>176</v>
      </c>
      <c r="D62" s="384" t="s">
        <v>157</v>
      </c>
      <c r="E62" s="453"/>
      <c r="F62" s="612"/>
      <c r="G62" s="431"/>
      <c r="H62" s="282"/>
      <c r="I62" s="14"/>
      <c r="J62" s="12"/>
      <c r="K62" s="458">
        <f>SUM(K53:K61)</f>
        <v>0</v>
      </c>
      <c r="L62" s="459">
        <f>SUM(L53:L61)</f>
        <v>0</v>
      </c>
      <c r="M62" s="460">
        <f>SUM(M53:M61)</f>
        <v>0</v>
      </c>
      <c r="N62" s="118"/>
      <c r="O62" s="352"/>
      <c r="P62" s="500">
        <f>SUM(P53:P61)</f>
        <v>0</v>
      </c>
      <c r="Q62" s="458">
        <f>SUM(Q53:Q61)</f>
        <v>0</v>
      </c>
      <c r="R62" s="500">
        <f>SUM(R53:R61)</f>
        <v>0</v>
      </c>
      <c r="S62" s="458">
        <f>SUM(S53:S61)</f>
        <v>0</v>
      </c>
      <c r="T62" s="239"/>
      <c r="U62" s="406"/>
      <c r="V62" s="306"/>
      <c r="W62" s="12"/>
      <c r="X62" s="240"/>
      <c r="Y62" s="240"/>
      <c r="Z62" s="241"/>
      <c r="AA62" s="244"/>
      <c r="AB62" s="459">
        <f>SUM(AB53:AB61)</f>
        <v>0</v>
      </c>
      <c r="AC62" s="531"/>
      <c r="AD62" s="543">
        <f>SUM(AD53:AD61)</f>
        <v>0</v>
      </c>
      <c r="AE62" s="533"/>
      <c r="AF62" s="534" t="str">
        <f>IF(AE62=0,"0",IF(AD62/AE62&gt;800,800*AE62,AD62))</f>
        <v>0</v>
      </c>
      <c r="AG62" s="89">
        <f>IF((AF62-E62)&gt;0,(AF62-E62),0)</f>
        <v>0</v>
      </c>
      <c r="AH62" s="276"/>
      <c r="AI62" s="592">
        <f>IF($AK$2="PME",$AK$5,IF($AK$2="ETI",$AK$6,AK7))</f>
        <v>0.35</v>
      </c>
      <c r="AJ62" s="85">
        <f>IF(AK2="choisir","",AF62*AI62)</f>
        <v>0</v>
      </c>
      <c r="AK62" s="53" t="str">
        <f>IF(Q62&lt;&gt;0,IF((Q62+AB62)-AD62=0,"OK","!"),IF(P62&lt;&gt;0,IF((P62+AB62)-AD62=0,"OK","!"),IF((K62+AB62)-AD62=0,"OK","!")))</f>
        <v>OK</v>
      </c>
      <c r="AL62" s="286" t="str">
        <f>IF(AF62="0","S/O",IF(AD62=AF62,"Plafond non atteint :instruire toutes les factures",IF(SUM(AD53:AD61)&gt;=AF62,"Les factures contrôlés permettent de plafonner le batiment","Les factures contrôlés ne permettent pas d'atteindre le plafond du batiment")))</f>
        <v>S/O</v>
      </c>
      <c r="AM62" s="242"/>
    </row>
    <row r="63" spans="1:39" s="232" customFormat="1" ht="15" outlineLevel="1">
      <c r="A63" s="226"/>
      <c r="B63" s="636"/>
      <c r="C63" s="26"/>
      <c r="D63" s="382" t="s">
        <v>158</v>
      </c>
      <c r="E63" s="365"/>
      <c r="F63" s="421"/>
      <c r="G63" s="418"/>
      <c r="H63" s="370"/>
      <c r="I63" s="323"/>
      <c r="J63" s="229"/>
      <c r="K63" s="253"/>
      <c r="L63" s="347"/>
      <c r="M63" s="353"/>
      <c r="N63" s="229"/>
      <c r="O63" s="354"/>
      <c r="P63" s="470"/>
      <c r="Q63" s="464"/>
      <c r="R63" s="470"/>
      <c r="S63" s="464"/>
      <c r="T63" s="228"/>
      <c r="U63" s="337"/>
      <c r="V63" s="254"/>
      <c r="W63" s="267"/>
      <c r="X63" s="229"/>
      <c r="Y63" s="229"/>
      <c r="Z63" s="230"/>
      <c r="AA63" s="337"/>
      <c r="AB63" s="465"/>
      <c r="AC63" s="525"/>
      <c r="AD63" s="486"/>
      <c r="AE63" s="527"/>
      <c r="AF63" s="464"/>
      <c r="AG63" s="90"/>
      <c r="AH63" s="273"/>
      <c r="AI63" s="593"/>
      <c r="AJ63" s="84"/>
      <c r="AK63" s="55"/>
      <c r="AL63" s="291"/>
      <c r="AM63" s="231"/>
    </row>
    <row r="64" spans="1:39" s="322" customFormat="1" ht="14.25" outlineLevel="1">
      <c r="A64" s="223"/>
      <c r="B64" s="634"/>
      <c r="C64" s="319"/>
      <c r="D64" s="381" t="s">
        <v>134</v>
      </c>
      <c r="E64" s="367"/>
      <c r="F64" s="420"/>
      <c r="G64" s="423"/>
      <c r="H64" s="345"/>
      <c r="I64" s="323"/>
      <c r="J64" s="325"/>
      <c r="K64" s="324"/>
      <c r="L64" s="348"/>
      <c r="M64" s="350"/>
      <c r="N64" s="325"/>
      <c r="O64" s="351"/>
      <c r="P64" s="486"/>
      <c r="Q64" s="471"/>
      <c r="R64" s="486"/>
      <c r="S64" s="471"/>
      <c r="T64" s="328"/>
      <c r="U64" s="337"/>
      <c r="V64" s="320"/>
      <c r="W64" s="55"/>
      <c r="X64" s="325"/>
      <c r="Y64" s="325"/>
      <c r="Z64" s="326"/>
      <c r="AA64" s="337"/>
      <c r="AB64" s="472"/>
      <c r="AC64" s="529"/>
      <c r="AD64" s="486"/>
      <c r="AE64" s="527"/>
      <c r="AF64" s="464"/>
      <c r="AG64" s="327"/>
      <c r="AH64" s="274"/>
      <c r="AI64" s="594"/>
      <c r="AJ64" s="113"/>
      <c r="AK64" s="68"/>
      <c r="AL64" s="287"/>
      <c r="AM64" s="321"/>
    </row>
    <row r="65" spans="1:39" s="322" customFormat="1" ht="14.25" outlineLevel="1">
      <c r="A65" s="223"/>
      <c r="B65" s="634"/>
      <c r="C65" s="319"/>
      <c r="D65" s="381" t="s">
        <v>143</v>
      </c>
      <c r="E65" s="367"/>
      <c r="F65" s="420"/>
      <c r="G65" s="423"/>
      <c r="H65" s="345"/>
      <c r="I65" s="323"/>
      <c r="J65" s="325"/>
      <c r="K65" s="324"/>
      <c r="L65" s="348"/>
      <c r="M65" s="350"/>
      <c r="N65" s="325"/>
      <c r="O65" s="351"/>
      <c r="P65" s="486"/>
      <c r="Q65" s="471"/>
      <c r="R65" s="486"/>
      <c r="S65" s="471"/>
      <c r="T65" s="328"/>
      <c r="U65" s="337"/>
      <c r="V65" s="320"/>
      <c r="W65" s="55"/>
      <c r="X65" s="325"/>
      <c r="Y65" s="325"/>
      <c r="Z65" s="326"/>
      <c r="AA65" s="337"/>
      <c r="AB65" s="472"/>
      <c r="AC65" s="529"/>
      <c r="AD65" s="486"/>
      <c r="AE65" s="527"/>
      <c r="AF65" s="464"/>
      <c r="AG65" s="327"/>
      <c r="AH65" s="274"/>
      <c r="AI65" s="594"/>
      <c r="AJ65" s="113"/>
      <c r="AK65" s="68"/>
      <c r="AL65" s="287"/>
      <c r="AM65" s="321"/>
    </row>
    <row r="66" spans="1:39" s="322" customFormat="1" ht="14.25" outlineLevel="1">
      <c r="A66" s="223"/>
      <c r="B66" s="634"/>
      <c r="C66" s="319"/>
      <c r="D66" s="381" t="s">
        <v>136</v>
      </c>
      <c r="E66" s="367"/>
      <c r="F66" s="420"/>
      <c r="G66" s="423"/>
      <c r="H66" s="345"/>
      <c r="I66" s="323"/>
      <c r="J66" s="325"/>
      <c r="K66" s="324"/>
      <c r="L66" s="348"/>
      <c r="M66" s="350"/>
      <c r="N66" s="325"/>
      <c r="O66" s="351"/>
      <c r="P66" s="486"/>
      <c r="Q66" s="471"/>
      <c r="R66" s="486"/>
      <c r="S66" s="471"/>
      <c r="T66" s="328"/>
      <c r="U66" s="337"/>
      <c r="V66" s="320"/>
      <c r="W66" s="55"/>
      <c r="X66" s="325"/>
      <c r="Y66" s="325"/>
      <c r="Z66" s="326"/>
      <c r="AA66" s="337"/>
      <c r="AB66" s="472"/>
      <c r="AC66" s="529"/>
      <c r="AD66" s="486"/>
      <c r="AE66" s="527"/>
      <c r="AF66" s="464"/>
      <c r="AG66" s="327"/>
      <c r="AH66" s="274"/>
      <c r="AI66" s="594"/>
      <c r="AJ66" s="113"/>
      <c r="AK66" s="68"/>
      <c r="AL66" s="287"/>
      <c r="AM66" s="321"/>
    </row>
    <row r="67" spans="1:39" s="322" customFormat="1" ht="14.25" outlineLevel="1">
      <c r="A67" s="223"/>
      <c r="B67" s="634"/>
      <c r="C67" s="319"/>
      <c r="D67" s="378" t="s">
        <v>137</v>
      </c>
      <c r="E67" s="367"/>
      <c r="F67" s="420"/>
      <c r="G67" s="423"/>
      <c r="H67" s="345"/>
      <c r="I67" s="323"/>
      <c r="J67" s="325"/>
      <c r="K67" s="324"/>
      <c r="L67" s="348"/>
      <c r="M67" s="350"/>
      <c r="N67" s="325"/>
      <c r="O67" s="351"/>
      <c r="P67" s="486"/>
      <c r="Q67" s="471"/>
      <c r="R67" s="486"/>
      <c r="S67" s="471"/>
      <c r="T67" s="328"/>
      <c r="U67" s="337"/>
      <c r="V67" s="320"/>
      <c r="W67" s="55"/>
      <c r="X67" s="325"/>
      <c r="Y67" s="325"/>
      <c r="Z67" s="326"/>
      <c r="AA67" s="337"/>
      <c r="AB67" s="472"/>
      <c r="AC67" s="529"/>
      <c r="AD67" s="486"/>
      <c r="AE67" s="527"/>
      <c r="AF67" s="464"/>
      <c r="AG67" s="327"/>
      <c r="AH67" s="274"/>
      <c r="AI67" s="594"/>
      <c r="AJ67" s="113"/>
      <c r="AK67" s="68"/>
      <c r="AL67" s="287"/>
      <c r="AM67" s="321"/>
    </row>
    <row r="68" spans="1:39" s="322" customFormat="1" ht="14.25" outlineLevel="1">
      <c r="A68" s="223"/>
      <c r="B68" s="634"/>
      <c r="C68" s="319"/>
      <c r="D68" s="378" t="s">
        <v>138</v>
      </c>
      <c r="E68" s="367"/>
      <c r="F68" s="420"/>
      <c r="G68" s="423"/>
      <c r="H68" s="345"/>
      <c r="I68" s="323"/>
      <c r="J68" s="325"/>
      <c r="K68" s="324"/>
      <c r="L68" s="348"/>
      <c r="M68" s="350"/>
      <c r="N68" s="325"/>
      <c r="O68" s="351"/>
      <c r="P68" s="486"/>
      <c r="Q68" s="471"/>
      <c r="R68" s="486"/>
      <c r="S68" s="471"/>
      <c r="T68" s="328"/>
      <c r="U68" s="337"/>
      <c r="V68" s="320"/>
      <c r="W68" s="55"/>
      <c r="X68" s="325"/>
      <c r="Y68" s="325"/>
      <c r="Z68" s="326"/>
      <c r="AA68" s="337"/>
      <c r="AB68" s="472"/>
      <c r="AC68" s="529"/>
      <c r="AD68" s="486"/>
      <c r="AE68" s="527"/>
      <c r="AF68" s="464"/>
      <c r="AG68" s="327"/>
      <c r="AH68" s="274"/>
      <c r="AI68" s="594"/>
      <c r="AJ68" s="113"/>
      <c r="AK68" s="68"/>
      <c r="AL68" s="287"/>
      <c r="AM68" s="321"/>
    </row>
    <row r="69" spans="1:39" s="322" customFormat="1" ht="14.25" outlineLevel="1">
      <c r="A69" s="223"/>
      <c r="B69" s="634"/>
      <c r="C69" s="319"/>
      <c r="D69" s="379" t="s">
        <v>139</v>
      </c>
      <c r="E69" s="367"/>
      <c r="F69" s="420"/>
      <c r="G69" s="423"/>
      <c r="H69" s="345"/>
      <c r="I69" s="323"/>
      <c r="J69" s="325"/>
      <c r="K69" s="324"/>
      <c r="L69" s="348"/>
      <c r="M69" s="350"/>
      <c r="N69" s="325"/>
      <c r="O69" s="351"/>
      <c r="P69" s="486"/>
      <c r="Q69" s="471"/>
      <c r="R69" s="486"/>
      <c r="S69" s="471"/>
      <c r="T69" s="328"/>
      <c r="U69" s="337"/>
      <c r="V69" s="320"/>
      <c r="W69" s="55"/>
      <c r="X69" s="325"/>
      <c r="Y69" s="325"/>
      <c r="Z69" s="326"/>
      <c r="AA69" s="337"/>
      <c r="AB69" s="472"/>
      <c r="AC69" s="529"/>
      <c r="AD69" s="486"/>
      <c r="AE69" s="527"/>
      <c r="AF69" s="464"/>
      <c r="AG69" s="327"/>
      <c r="AH69" s="274"/>
      <c r="AI69" s="594"/>
      <c r="AJ69" s="113"/>
      <c r="AK69" s="68"/>
      <c r="AL69" s="287"/>
      <c r="AM69" s="321"/>
    </row>
    <row r="70" spans="1:39" s="322" customFormat="1" ht="14.25" outlineLevel="1">
      <c r="A70" s="223"/>
      <c r="B70" s="634"/>
      <c r="C70" s="319"/>
      <c r="D70" s="377" t="s">
        <v>216</v>
      </c>
      <c r="E70" s="367"/>
      <c r="F70" s="420"/>
      <c r="G70" s="432" t="s">
        <v>205</v>
      </c>
      <c r="H70" s="345"/>
      <c r="I70" s="323"/>
      <c r="J70" s="325"/>
      <c r="K70" s="324"/>
      <c r="L70" s="348"/>
      <c r="M70" s="350"/>
      <c r="N70" s="325"/>
      <c r="O70" s="351"/>
      <c r="P70" s="486"/>
      <c r="Q70" s="471"/>
      <c r="R70" s="486"/>
      <c r="S70" s="471"/>
      <c r="T70" s="328"/>
      <c r="U70" s="337"/>
      <c r="V70" s="320"/>
      <c r="W70" s="55"/>
      <c r="X70" s="325"/>
      <c r="Y70" s="325"/>
      <c r="Z70" s="326"/>
      <c r="AA70" s="337"/>
      <c r="AB70" s="472"/>
      <c r="AC70" s="529"/>
      <c r="AD70" s="486"/>
      <c r="AE70" s="527"/>
      <c r="AF70" s="464"/>
      <c r="AG70" s="327"/>
      <c r="AH70" s="274"/>
      <c r="AI70" s="594"/>
      <c r="AJ70" s="113"/>
      <c r="AK70" s="68"/>
      <c r="AL70" s="287"/>
      <c r="AM70" s="321"/>
    </row>
    <row r="71" spans="1:39" s="322" customFormat="1" ht="15" outlineLevel="1" thickBot="1">
      <c r="A71" s="223"/>
      <c r="B71" s="634"/>
      <c r="C71" s="319"/>
      <c r="D71" s="377" t="s">
        <v>216</v>
      </c>
      <c r="E71" s="334"/>
      <c r="F71" s="605"/>
      <c r="G71" s="433"/>
      <c r="H71" s="345"/>
      <c r="I71" s="323"/>
      <c r="J71" s="325"/>
      <c r="K71" s="324"/>
      <c r="L71" s="348"/>
      <c r="M71" s="350"/>
      <c r="N71" s="325"/>
      <c r="O71" s="351"/>
      <c r="P71" s="486"/>
      <c r="Q71" s="471"/>
      <c r="R71" s="486"/>
      <c r="S71" s="471"/>
      <c r="T71" s="328"/>
      <c r="U71" s="337"/>
      <c r="V71" s="320"/>
      <c r="W71" s="55"/>
      <c r="X71" s="325"/>
      <c r="Y71" s="325"/>
      <c r="Z71" s="326"/>
      <c r="AA71" s="337"/>
      <c r="AB71" s="472"/>
      <c r="AC71" s="529"/>
      <c r="AD71" s="486"/>
      <c r="AE71" s="527"/>
      <c r="AF71" s="464"/>
      <c r="AG71" s="327"/>
      <c r="AH71" s="274"/>
      <c r="AI71" s="594"/>
      <c r="AJ71" s="113"/>
      <c r="AK71" s="68"/>
      <c r="AL71" s="287"/>
      <c r="AM71" s="321"/>
    </row>
    <row r="72" spans="1:39" s="243" customFormat="1" ht="15.75" thickBot="1">
      <c r="A72" s="333" t="str">
        <f>FIXED($D$8,0,1)</f>
        <v>0</v>
      </c>
      <c r="B72" s="635" t="str">
        <f>FIXED($I$4,0,1)</f>
        <v>0</v>
      </c>
      <c r="C72" s="20" t="s">
        <v>177</v>
      </c>
      <c r="D72" s="384" t="s">
        <v>159</v>
      </c>
      <c r="E72" s="453"/>
      <c r="F72" s="612"/>
      <c r="G72" s="431"/>
      <c r="H72" s="282"/>
      <c r="I72" s="14"/>
      <c r="J72" s="12"/>
      <c r="K72" s="458">
        <f>SUM(K63:K71)</f>
        <v>0</v>
      </c>
      <c r="L72" s="459">
        <f>SUM(L63:L71)</f>
        <v>0</v>
      </c>
      <c r="M72" s="460">
        <f>SUM(M63:M71)</f>
        <v>0</v>
      </c>
      <c r="N72" s="118"/>
      <c r="O72" s="352"/>
      <c r="P72" s="500">
        <f>SUM(P63:P71)</f>
        <v>0</v>
      </c>
      <c r="Q72" s="458">
        <f>SUM(Q63:Q71)</f>
        <v>0</v>
      </c>
      <c r="R72" s="500">
        <f>SUM(R63:R71)</f>
        <v>0</v>
      </c>
      <c r="S72" s="458">
        <f>SUM(S63:S71)</f>
        <v>0</v>
      </c>
      <c r="T72" s="239"/>
      <c r="U72" s="406"/>
      <c r="V72" s="306"/>
      <c r="W72" s="12"/>
      <c r="X72" s="240"/>
      <c r="Y72" s="240"/>
      <c r="Z72" s="241"/>
      <c r="AA72" s="244"/>
      <c r="AB72" s="459">
        <f>SUM(AB63:AB71)</f>
        <v>0</v>
      </c>
      <c r="AC72" s="531"/>
      <c r="AD72" s="543">
        <f>SUM(AD63:AD71)</f>
        <v>0</v>
      </c>
      <c r="AE72" s="533"/>
      <c r="AF72" s="534" t="str">
        <f>IF(AE72=0,"0",IF(AD72/AE72&gt;800,800*AE72,AD72))</f>
        <v>0</v>
      </c>
      <c r="AG72" s="89">
        <f>IF((AF72-E72)&gt;0,(AF72-E72),0)</f>
        <v>0</v>
      </c>
      <c r="AH72" s="276"/>
      <c r="AI72" s="592">
        <f>IF($AK$2="PME",$AK$5,IF($AK$2="ETI",$AK$6,$AK$7))</f>
        <v>0.35</v>
      </c>
      <c r="AJ72" s="81">
        <f>IF(AK2="choisir","",AF72*AI72)</f>
        <v>0</v>
      </c>
      <c r="AK72" s="53" t="str">
        <f>IF(Q72&lt;&gt;0,IF((Q72+AB72)-AD72=0,"OK","!"),IF(P72&lt;&gt;0,IF((P72+AB72)-AD72=0,"OK","!"),IF((K72+AB72)-AD72=0,"OK","!")))</f>
        <v>OK</v>
      </c>
      <c r="AL72" s="286" t="str">
        <f>IF(AF72="0","S/O",IF(AD72=AF72,"Plafond non atteint :instruire toutes les factures",IF(SUM(AD63:AD71)&gt;=AF72,"Les factures contrôlés permettent de plafonner le batiment","Les factures contrôlés ne permettent pas d'atteindre le plafond du batiment")))</f>
        <v>S/O</v>
      </c>
      <c r="AM72" s="242"/>
    </row>
    <row r="73" spans="1:39" s="232" customFormat="1" ht="15" outlineLevel="1">
      <c r="A73" s="226"/>
      <c r="B73" s="636"/>
      <c r="C73" s="26"/>
      <c r="D73" s="382" t="s">
        <v>160</v>
      </c>
      <c r="E73" s="365"/>
      <c r="F73" s="421"/>
      <c r="G73" s="418"/>
      <c r="H73" s="370"/>
      <c r="I73" s="323"/>
      <c r="J73" s="229"/>
      <c r="K73" s="253"/>
      <c r="L73" s="347"/>
      <c r="M73" s="353"/>
      <c r="N73" s="229"/>
      <c r="O73" s="354"/>
      <c r="P73" s="498"/>
      <c r="Q73" s="499"/>
      <c r="R73" s="498"/>
      <c r="S73" s="499"/>
      <c r="T73" s="228"/>
      <c r="U73" s="337"/>
      <c r="V73" s="254"/>
      <c r="W73" s="267"/>
      <c r="X73" s="229"/>
      <c r="Y73" s="229"/>
      <c r="Z73" s="230"/>
      <c r="AA73" s="337"/>
      <c r="AB73" s="545"/>
      <c r="AC73" s="525"/>
      <c r="AD73" s="546"/>
      <c r="AE73" s="547"/>
      <c r="AF73" s="548"/>
      <c r="AG73" s="251"/>
      <c r="AH73" s="54"/>
      <c r="AI73" s="593"/>
      <c r="AJ73" s="261"/>
      <c r="AK73" s="267"/>
      <c r="AL73" s="289"/>
      <c r="AM73" s="231"/>
    </row>
    <row r="74" spans="1:39" s="322" customFormat="1" ht="14.25" outlineLevel="1">
      <c r="A74" s="223"/>
      <c r="B74" s="634"/>
      <c r="C74" s="330"/>
      <c r="D74" s="381" t="s">
        <v>146</v>
      </c>
      <c r="E74" s="367"/>
      <c r="F74" s="420"/>
      <c r="G74" s="423"/>
      <c r="H74" s="345"/>
      <c r="I74" s="323"/>
      <c r="J74" s="325"/>
      <c r="K74" s="324"/>
      <c r="L74" s="348"/>
      <c r="M74" s="350"/>
      <c r="N74" s="325"/>
      <c r="O74" s="351"/>
      <c r="P74" s="470"/>
      <c r="Q74" s="464"/>
      <c r="R74" s="470"/>
      <c r="S74" s="464"/>
      <c r="T74" s="328"/>
      <c r="U74" s="337"/>
      <c r="V74" s="320"/>
      <c r="W74" s="55"/>
      <c r="X74" s="325"/>
      <c r="Y74" s="325"/>
      <c r="Z74" s="326"/>
      <c r="AA74" s="337"/>
      <c r="AB74" s="465"/>
      <c r="AC74" s="529"/>
      <c r="AD74" s="486"/>
      <c r="AE74" s="549"/>
      <c r="AF74" s="550"/>
      <c r="AG74" s="252"/>
      <c r="AH74" s="19"/>
      <c r="AI74" s="594"/>
      <c r="AJ74" s="262"/>
      <c r="AK74" s="55"/>
      <c r="AL74" s="291"/>
      <c r="AM74" s="321"/>
    </row>
    <row r="75" spans="1:39" s="322" customFormat="1" ht="14.25" outlineLevel="1">
      <c r="A75" s="223"/>
      <c r="B75" s="634"/>
      <c r="C75" s="330"/>
      <c r="D75" s="377" t="s">
        <v>216</v>
      </c>
      <c r="E75" s="367"/>
      <c r="F75" s="420"/>
      <c r="G75" s="423"/>
      <c r="H75" s="345"/>
      <c r="I75" s="323"/>
      <c r="J75" s="325"/>
      <c r="K75" s="324"/>
      <c r="L75" s="348"/>
      <c r="M75" s="350"/>
      <c r="N75" s="325"/>
      <c r="O75" s="351"/>
      <c r="P75" s="470"/>
      <c r="Q75" s="464"/>
      <c r="R75" s="470"/>
      <c r="S75" s="464"/>
      <c r="T75" s="328"/>
      <c r="U75" s="337"/>
      <c r="V75" s="320"/>
      <c r="W75" s="55"/>
      <c r="X75" s="325"/>
      <c r="Y75" s="325"/>
      <c r="Z75" s="326"/>
      <c r="AA75" s="337"/>
      <c r="AB75" s="465"/>
      <c r="AC75" s="529"/>
      <c r="AD75" s="486"/>
      <c r="AE75" s="549"/>
      <c r="AF75" s="550"/>
      <c r="AG75" s="252"/>
      <c r="AH75" s="19"/>
      <c r="AI75" s="594"/>
      <c r="AJ75" s="262"/>
      <c r="AK75" s="55"/>
      <c r="AL75" s="291"/>
      <c r="AM75" s="321"/>
    </row>
    <row r="76" spans="1:39" s="238" customFormat="1" ht="25.5" outlineLevel="1">
      <c r="A76" s="333" t="str">
        <f>FIXED($D$8,0,1)</f>
        <v>0</v>
      </c>
      <c r="B76" s="635" t="str">
        <f>FIXED($I$4,0,1)</f>
        <v>0</v>
      </c>
      <c r="C76" s="225" t="s">
        <v>178</v>
      </c>
      <c r="D76" s="383" t="s">
        <v>161</v>
      </c>
      <c r="E76" s="390"/>
      <c r="F76" s="422"/>
      <c r="G76" s="424"/>
      <c r="H76" s="366"/>
      <c r="I76" s="452"/>
      <c r="J76" s="235"/>
      <c r="K76" s="461">
        <f>SUM(K73:K75)</f>
        <v>0</v>
      </c>
      <c r="L76" s="462">
        <f>SUM(L73:L75)</f>
        <v>0</v>
      </c>
      <c r="M76" s="463">
        <f>SUM(M73:M75)</f>
        <v>0</v>
      </c>
      <c r="N76" s="235"/>
      <c r="O76" s="355"/>
      <c r="P76" s="494">
        <f>SUM(P73:P75)</f>
        <v>0</v>
      </c>
      <c r="Q76" s="497">
        <f>SUM(Q73:Q75)</f>
        <v>0</v>
      </c>
      <c r="R76" s="494">
        <f>SUM(R73:R75)</f>
        <v>0</v>
      </c>
      <c r="S76" s="497">
        <f>SUM(S73:S75)</f>
        <v>0</v>
      </c>
      <c r="T76" s="234"/>
      <c r="U76" s="340"/>
      <c r="V76" s="255"/>
      <c r="W76" s="233"/>
      <c r="X76" s="235"/>
      <c r="Y76" s="235"/>
      <c r="Z76" s="312"/>
      <c r="AA76" s="340"/>
      <c r="AB76" s="544">
        <f>SUM(AB73:AB75)</f>
        <v>0</v>
      </c>
      <c r="AC76" s="537"/>
      <c r="AD76" s="494">
        <f>SUM(AD71:AD75)</f>
        <v>0</v>
      </c>
      <c r="AE76" s="538"/>
      <c r="AF76" s="539" t="str">
        <f>IF(AD80-AD79=0,"0",IF(MID($I$5,6,2)&gt;="15",AD76,AD76*(AF80-AF79)/(AD80-AD79)))</f>
        <v>0</v>
      </c>
      <c r="AG76" s="249"/>
      <c r="AH76" s="277"/>
      <c r="AI76" s="597">
        <f>IF($AK$2="PME",$AK$5,IF($AK$2="ETI",$AK$6,AK35))</f>
        <v>0.35</v>
      </c>
      <c r="AJ76" s="260"/>
      <c r="AK76" s="266"/>
      <c r="AL76" s="288"/>
      <c r="AM76" s="237"/>
    </row>
    <row r="77" spans="1:39" s="322" customFormat="1" ht="14.25" outlineLevel="1">
      <c r="A77" s="223"/>
      <c r="B77" s="634"/>
      <c r="C77" s="330"/>
      <c r="D77" s="381" t="s">
        <v>149</v>
      </c>
      <c r="E77" s="367"/>
      <c r="F77" s="420"/>
      <c r="G77" s="423"/>
      <c r="H77" s="345"/>
      <c r="I77" s="323"/>
      <c r="J77" s="325"/>
      <c r="K77" s="464"/>
      <c r="L77" s="465"/>
      <c r="M77" s="466"/>
      <c r="N77" s="325"/>
      <c r="O77" s="351"/>
      <c r="P77" s="470"/>
      <c r="Q77" s="464"/>
      <c r="R77" s="470"/>
      <c r="S77" s="464"/>
      <c r="T77" s="328"/>
      <c r="U77" s="337"/>
      <c r="V77" s="320"/>
      <c r="W77" s="55"/>
      <c r="X77" s="325"/>
      <c r="Y77" s="325"/>
      <c r="Z77" s="326"/>
      <c r="AA77" s="337"/>
      <c r="AB77" s="536"/>
      <c r="AC77" s="529"/>
      <c r="AD77" s="540"/>
      <c r="AE77" s="527"/>
      <c r="AF77" s="464"/>
      <c r="AG77" s="331"/>
      <c r="AH77" s="273"/>
      <c r="AI77" s="594"/>
      <c r="AJ77" s="84"/>
      <c r="AK77" s="55"/>
      <c r="AL77" s="291"/>
      <c r="AM77" s="321"/>
    </row>
    <row r="78" spans="1:39" s="322" customFormat="1" ht="14.25" outlineLevel="1">
      <c r="A78" s="223"/>
      <c r="B78" s="634"/>
      <c r="C78" s="330"/>
      <c r="D78" s="377" t="s">
        <v>216</v>
      </c>
      <c r="E78" s="367"/>
      <c r="F78" s="420"/>
      <c r="G78" s="432" t="s">
        <v>205</v>
      </c>
      <c r="H78" s="345"/>
      <c r="I78" s="323"/>
      <c r="J78" s="325"/>
      <c r="K78" s="464"/>
      <c r="L78" s="465"/>
      <c r="M78" s="466"/>
      <c r="N78" s="325"/>
      <c r="O78" s="351"/>
      <c r="P78" s="470"/>
      <c r="Q78" s="464"/>
      <c r="R78" s="470"/>
      <c r="S78" s="464"/>
      <c r="T78" s="328"/>
      <c r="U78" s="337"/>
      <c r="V78" s="320"/>
      <c r="W78" s="55"/>
      <c r="X78" s="325"/>
      <c r="Y78" s="325"/>
      <c r="Z78" s="326"/>
      <c r="AA78" s="337"/>
      <c r="AB78" s="536"/>
      <c r="AC78" s="529"/>
      <c r="AD78" s="492"/>
      <c r="AE78" s="527"/>
      <c r="AF78" s="464"/>
      <c r="AG78" s="331"/>
      <c r="AH78" s="273"/>
      <c r="AI78" s="594"/>
      <c r="AJ78" s="84"/>
      <c r="AK78" s="55"/>
      <c r="AL78" s="291"/>
      <c r="AM78" s="321"/>
    </row>
    <row r="79" spans="1:39" s="238" customFormat="1" ht="26.25" outlineLevel="1" thickBot="1">
      <c r="A79" s="333" t="str">
        <f>FIXED($D$8,0,1)</f>
        <v>0</v>
      </c>
      <c r="B79" s="635" t="str">
        <f>FIXED($I$4,0,1)</f>
        <v>0</v>
      </c>
      <c r="C79" s="225" t="s">
        <v>179</v>
      </c>
      <c r="D79" s="383" t="s">
        <v>162</v>
      </c>
      <c r="E79" s="391"/>
      <c r="F79" s="606"/>
      <c r="G79" s="433"/>
      <c r="H79" s="366"/>
      <c r="I79" s="452"/>
      <c r="J79" s="235"/>
      <c r="K79" s="461">
        <f>SUM(K77:K78)</f>
        <v>0</v>
      </c>
      <c r="L79" s="462">
        <f>SUM(L77:L78)</f>
        <v>0</v>
      </c>
      <c r="M79" s="463">
        <f>SUM(M77:M78)</f>
        <v>0</v>
      </c>
      <c r="N79" s="235"/>
      <c r="O79" s="355"/>
      <c r="P79" s="494">
        <f>SUM(P77:P78)</f>
        <v>0</v>
      </c>
      <c r="Q79" s="497">
        <f>SUM(Q77:Q78)</f>
        <v>0</v>
      </c>
      <c r="R79" s="494">
        <f>SUM(R77:R78)</f>
        <v>0</v>
      </c>
      <c r="S79" s="497">
        <f>SUM(S77:S78)</f>
        <v>0</v>
      </c>
      <c r="T79" s="234"/>
      <c r="U79" s="246"/>
      <c r="V79" s="255"/>
      <c r="W79" s="233"/>
      <c r="X79" s="235"/>
      <c r="Y79" s="235"/>
      <c r="Z79" s="236"/>
      <c r="AA79" s="246" t="s">
        <v>184</v>
      </c>
      <c r="AB79" s="462">
        <f>SUM(AB77:AB78)</f>
        <v>0</v>
      </c>
      <c r="AC79" s="537"/>
      <c r="AD79" s="494">
        <f>SUM(AD77:AD78)</f>
        <v>0</v>
      </c>
      <c r="AE79" s="541" t="s">
        <v>184</v>
      </c>
      <c r="AF79" s="497">
        <f>IF(MID($I$5,6,2)&gt;="15",AD79,IF(AD79&gt;AF80,AF80,AD79))</f>
        <v>0</v>
      </c>
      <c r="AG79" s="249"/>
      <c r="AH79" s="277"/>
      <c r="AI79" s="597">
        <f>IF($AK$2="PME",40%,IF($AK$2="ETI",20%,10%))</f>
        <v>0.4</v>
      </c>
      <c r="AJ79" s="260"/>
      <c r="AK79" s="266"/>
      <c r="AL79" s="288"/>
      <c r="AM79" s="237"/>
    </row>
    <row r="80" spans="1:39" s="243" customFormat="1" ht="18.75" thickBot="1">
      <c r="A80" s="333" t="str">
        <f>FIXED($D$8,0,1)</f>
        <v>0</v>
      </c>
      <c r="B80" s="635" t="str">
        <f>FIXED($I$4,0,1)</f>
        <v>0</v>
      </c>
      <c r="C80" s="20" t="s">
        <v>180</v>
      </c>
      <c r="D80" s="384" t="s">
        <v>163</v>
      </c>
      <c r="E80" s="453"/>
      <c r="F80" s="612"/>
      <c r="G80" s="431"/>
      <c r="H80" s="282"/>
      <c r="I80" s="14"/>
      <c r="J80" s="12"/>
      <c r="K80" s="458">
        <f>SUM(K79,K76)</f>
        <v>0</v>
      </c>
      <c r="L80" s="459">
        <f>SUM(L79,L76)</f>
        <v>0</v>
      </c>
      <c r="M80" s="460">
        <f>SUM(M79,M76)</f>
        <v>0</v>
      </c>
      <c r="N80" s="118"/>
      <c r="O80" s="352"/>
      <c r="P80" s="500">
        <f>SUM(P79,P76)</f>
        <v>0</v>
      </c>
      <c r="Q80" s="458">
        <f>SUM(Q79,Q76)</f>
        <v>0</v>
      </c>
      <c r="R80" s="500">
        <f>SUM(R79,R76)</f>
        <v>0</v>
      </c>
      <c r="S80" s="458">
        <f>SUM(S79,S76)</f>
        <v>0</v>
      </c>
      <c r="T80" s="239"/>
      <c r="U80" s="407"/>
      <c r="V80" s="306"/>
      <c r="W80" s="12"/>
      <c r="X80" s="240"/>
      <c r="Y80" s="240"/>
      <c r="Z80" s="241"/>
      <c r="AA80" s="247"/>
      <c r="AB80" s="542">
        <f>SUM(AB79,AB76)</f>
        <v>0</v>
      </c>
      <c r="AC80" s="531"/>
      <c r="AD80" s="543">
        <f>SUM(AD79,AD76)</f>
        <v>0</v>
      </c>
      <c r="AE80" s="533">
        <v>0</v>
      </c>
      <c r="AF80" s="534">
        <f>IF(AE80=0,0,IF(MID($I$5,6,2)&gt;="15",AD80,IF(AD80/AE80&gt;400,400*AE80,AD80)))</f>
        <v>0</v>
      </c>
      <c r="AG80" s="89">
        <f>IF((AF80-E80)&gt;0,(AF80-E80),0)</f>
        <v>0</v>
      </c>
      <c r="AH80" s="603" t="s">
        <v>221</v>
      </c>
      <c r="AI80" s="592"/>
      <c r="AJ80" s="595">
        <f>IF(AK2="choisir","",AF76*AI76+AF79*AI79)</f>
        <v>0</v>
      </c>
      <c r="AK80" s="53" t="str">
        <f>IF(Q80&lt;&gt;0,IF((Q80+AB80)-AD80=0,"OK","!"),IF(P80&lt;&gt;0,IF((P80+AB80)-AD80=0,"OK","!"),IF((K80+AB80)-AD80=0,"OK","!")))</f>
        <v>OK</v>
      </c>
      <c r="AL80" s="286" t="str">
        <f>IF(AF80=0,"S/O",IF(MID($I$5,6,2)&gt;=15,"pas de plafond en 2015, surface indicative",IF(AD80=AF80,"Plafond non atteint :instruire toutes les factures",IF(SUM(AD77:AD78,AD71:AD75)&gt;=AF80,"Les factures contrôlés permettent de plafonner le batiment","Les factures contrôlés ne permettent pas d'atteindre le plafond du batiment"))))</f>
        <v>S/O</v>
      </c>
      <c r="AM80" s="242"/>
    </row>
    <row r="81" spans="1:39" s="232" customFormat="1" ht="15" outlineLevel="1">
      <c r="A81" s="226"/>
      <c r="B81" s="636"/>
      <c r="C81" s="26"/>
      <c r="D81" s="382" t="s">
        <v>164</v>
      </c>
      <c r="E81" s="365"/>
      <c r="F81" s="421"/>
      <c r="G81" s="418"/>
      <c r="H81" s="370"/>
      <c r="I81" s="323"/>
      <c r="J81" s="229"/>
      <c r="K81" s="253"/>
      <c r="L81" s="347"/>
      <c r="M81" s="353"/>
      <c r="N81" s="229"/>
      <c r="O81" s="354"/>
      <c r="P81" s="498"/>
      <c r="Q81" s="499"/>
      <c r="R81" s="498"/>
      <c r="S81" s="499"/>
      <c r="T81" s="228"/>
      <c r="U81" s="337"/>
      <c r="V81" s="254"/>
      <c r="W81" s="267"/>
      <c r="X81" s="229"/>
      <c r="Y81" s="229"/>
      <c r="Z81" s="230"/>
      <c r="AA81" s="337"/>
      <c r="AB81" s="545"/>
      <c r="AC81" s="525"/>
      <c r="AD81" s="546"/>
      <c r="AE81" s="527"/>
      <c r="AF81" s="548"/>
      <c r="AG81" s="251"/>
      <c r="AH81" s="54"/>
      <c r="AI81" s="593"/>
      <c r="AJ81" s="261"/>
      <c r="AK81" s="267"/>
      <c r="AL81" s="289"/>
      <c r="AM81" s="231"/>
    </row>
    <row r="82" spans="1:39" s="322" customFormat="1" ht="14.25" outlineLevel="1">
      <c r="A82" s="223"/>
      <c r="B82" s="634"/>
      <c r="C82" s="330"/>
      <c r="D82" s="381" t="s">
        <v>146</v>
      </c>
      <c r="E82" s="367"/>
      <c r="F82" s="420"/>
      <c r="G82" s="423"/>
      <c r="H82" s="345"/>
      <c r="I82" s="323"/>
      <c r="J82" s="325"/>
      <c r="K82" s="324"/>
      <c r="L82" s="348"/>
      <c r="M82" s="350"/>
      <c r="N82" s="325"/>
      <c r="O82" s="351"/>
      <c r="P82" s="470"/>
      <c r="Q82" s="464"/>
      <c r="R82" s="470"/>
      <c r="S82" s="464"/>
      <c r="T82" s="328"/>
      <c r="U82" s="337"/>
      <c r="V82" s="320"/>
      <c r="W82" s="55"/>
      <c r="X82" s="325"/>
      <c r="Y82" s="325"/>
      <c r="Z82" s="326"/>
      <c r="AA82" s="337"/>
      <c r="AB82" s="465"/>
      <c r="AC82" s="529"/>
      <c r="AD82" s="486"/>
      <c r="AE82" s="527"/>
      <c r="AF82" s="550"/>
      <c r="AG82" s="252"/>
      <c r="AH82" s="19"/>
      <c r="AI82" s="594"/>
      <c r="AJ82" s="262"/>
      <c r="AK82" s="55"/>
      <c r="AL82" s="291"/>
      <c r="AM82" s="321"/>
    </row>
    <row r="83" spans="1:39" s="322" customFormat="1" ht="14.25" outlineLevel="1">
      <c r="A83" s="223"/>
      <c r="B83" s="634"/>
      <c r="C83" s="330"/>
      <c r="D83" s="377" t="s">
        <v>216</v>
      </c>
      <c r="E83" s="367"/>
      <c r="F83" s="420"/>
      <c r="G83" s="423"/>
      <c r="H83" s="345"/>
      <c r="I83" s="323"/>
      <c r="J83" s="325"/>
      <c r="K83" s="324"/>
      <c r="L83" s="348"/>
      <c r="M83" s="350"/>
      <c r="N83" s="325"/>
      <c r="O83" s="351"/>
      <c r="P83" s="470"/>
      <c r="Q83" s="464"/>
      <c r="R83" s="470"/>
      <c r="S83" s="464"/>
      <c r="T83" s="328"/>
      <c r="U83" s="337"/>
      <c r="V83" s="320"/>
      <c r="W83" s="55"/>
      <c r="X83" s="325"/>
      <c r="Y83" s="325"/>
      <c r="Z83" s="326"/>
      <c r="AA83" s="337"/>
      <c r="AB83" s="465"/>
      <c r="AC83" s="529"/>
      <c r="AD83" s="486"/>
      <c r="AE83" s="527"/>
      <c r="AF83" s="550"/>
      <c r="AG83" s="252"/>
      <c r="AH83" s="19"/>
      <c r="AI83" s="594"/>
      <c r="AJ83" s="262"/>
      <c r="AK83" s="55"/>
      <c r="AL83" s="291"/>
      <c r="AM83" s="321"/>
    </row>
    <row r="84" spans="1:39" s="238" customFormat="1" ht="25.5" outlineLevel="1">
      <c r="A84" s="333" t="str">
        <f>FIXED($D$8,0,1)</f>
        <v>0</v>
      </c>
      <c r="B84" s="635" t="str">
        <f>FIXED($I$4,0,1)</f>
        <v>0</v>
      </c>
      <c r="C84" s="225" t="s">
        <v>181</v>
      </c>
      <c r="D84" s="383" t="s">
        <v>165</v>
      </c>
      <c r="E84" s="390"/>
      <c r="F84" s="422"/>
      <c r="G84" s="424"/>
      <c r="H84" s="366"/>
      <c r="I84" s="452"/>
      <c r="J84" s="235"/>
      <c r="K84" s="461">
        <f>SUM(K81:K83)</f>
        <v>0</v>
      </c>
      <c r="L84" s="462">
        <f>SUM(L81:L83)</f>
        <v>0</v>
      </c>
      <c r="M84" s="463">
        <f>SUM(M81:M83)</f>
        <v>0</v>
      </c>
      <c r="N84" s="235"/>
      <c r="O84" s="355"/>
      <c r="P84" s="494">
        <f>SUM(P81:P83)</f>
        <v>0</v>
      </c>
      <c r="Q84" s="497">
        <f>SUM(Q81:Q83)</f>
        <v>0</v>
      </c>
      <c r="R84" s="494">
        <f>SUM(R81:R83)</f>
        <v>0</v>
      </c>
      <c r="S84" s="497">
        <f>SUM(S81:S83)</f>
        <v>0</v>
      </c>
      <c r="T84" s="234"/>
      <c r="U84" s="340"/>
      <c r="V84" s="255"/>
      <c r="W84" s="233"/>
      <c r="X84" s="235"/>
      <c r="Y84" s="235"/>
      <c r="Z84" s="312"/>
      <c r="AA84" s="340"/>
      <c r="AB84" s="544">
        <f>SUM(AB81:AB83)</f>
        <v>0</v>
      </c>
      <c r="AC84" s="537"/>
      <c r="AD84" s="494">
        <f>SUM(AD79:AD83)</f>
        <v>0</v>
      </c>
      <c r="AE84" s="538"/>
      <c r="AF84" s="539" t="str">
        <f>IF(AD88-AD87=0,"0",IF(MID($I$5,6,2)&gt;="15",AD84,AD84*(AF88-AF87)/(AD88-AD87)))</f>
        <v>0</v>
      </c>
      <c r="AG84" s="249"/>
      <c r="AH84" s="277"/>
      <c r="AI84" s="597">
        <f>IF($AK$2="PME",$AK$5,IF($AK$2="ETI",$AK$6,AK43))</f>
        <v>0.35</v>
      </c>
      <c r="AJ84" s="260"/>
      <c r="AK84" s="266"/>
      <c r="AL84" s="288"/>
      <c r="AM84" s="237"/>
    </row>
    <row r="85" spans="1:39" s="322" customFormat="1" ht="14.25" outlineLevel="1">
      <c r="A85" s="223"/>
      <c r="B85" s="634"/>
      <c r="C85" s="330"/>
      <c r="D85" s="381" t="s">
        <v>149</v>
      </c>
      <c r="E85" s="367"/>
      <c r="F85" s="420"/>
      <c r="G85" s="423"/>
      <c r="H85" s="345"/>
      <c r="I85" s="323"/>
      <c r="J85" s="325"/>
      <c r="K85" s="464"/>
      <c r="L85" s="465"/>
      <c r="M85" s="466"/>
      <c r="N85" s="325"/>
      <c r="O85" s="351"/>
      <c r="P85" s="470"/>
      <c r="Q85" s="464"/>
      <c r="R85" s="470"/>
      <c r="S85" s="464"/>
      <c r="T85" s="328"/>
      <c r="U85" s="337"/>
      <c r="V85" s="320"/>
      <c r="W85" s="55"/>
      <c r="X85" s="325"/>
      <c r="Y85" s="325"/>
      <c r="Z85" s="326"/>
      <c r="AA85" s="337"/>
      <c r="AB85" s="536"/>
      <c r="AC85" s="529"/>
      <c r="AD85" s="540"/>
      <c r="AE85" s="527"/>
      <c r="AF85" s="464"/>
      <c r="AG85" s="331"/>
      <c r="AH85" s="273"/>
      <c r="AI85" s="594"/>
      <c r="AJ85" s="84"/>
      <c r="AK85" s="55"/>
      <c r="AL85" s="291"/>
      <c r="AM85" s="321"/>
    </row>
    <row r="86" spans="1:39" s="322" customFormat="1" ht="14.25" outlineLevel="1">
      <c r="A86" s="223"/>
      <c r="B86" s="634"/>
      <c r="C86" s="330"/>
      <c r="D86" s="381"/>
      <c r="E86" s="367"/>
      <c r="F86" s="420"/>
      <c r="G86" s="432" t="s">
        <v>205</v>
      </c>
      <c r="H86" s="345"/>
      <c r="I86" s="323"/>
      <c r="J86" s="325"/>
      <c r="K86" s="464"/>
      <c r="L86" s="465"/>
      <c r="M86" s="466"/>
      <c r="N86" s="325"/>
      <c r="O86" s="351"/>
      <c r="P86" s="470"/>
      <c r="Q86" s="464"/>
      <c r="R86" s="470"/>
      <c r="S86" s="464"/>
      <c r="T86" s="328"/>
      <c r="U86" s="337"/>
      <c r="V86" s="320"/>
      <c r="W86" s="55"/>
      <c r="X86" s="325"/>
      <c r="Y86" s="325"/>
      <c r="Z86" s="326"/>
      <c r="AA86" s="337"/>
      <c r="AB86" s="536"/>
      <c r="AC86" s="529"/>
      <c r="AD86" s="492"/>
      <c r="AE86" s="527"/>
      <c r="AF86" s="464"/>
      <c r="AG86" s="331"/>
      <c r="AH86" s="273"/>
      <c r="AI86" s="594"/>
      <c r="AJ86" s="84"/>
      <c r="AK86" s="55"/>
      <c r="AL86" s="291"/>
      <c r="AM86" s="321"/>
    </row>
    <row r="87" spans="1:39" s="238" customFormat="1" ht="26.25" outlineLevel="1" thickBot="1">
      <c r="A87" s="333" t="str">
        <f>FIXED($D$8,0,1)</f>
        <v>0</v>
      </c>
      <c r="B87" s="635" t="str">
        <f>FIXED($I$4,0,1)</f>
        <v>0</v>
      </c>
      <c r="C87" s="225" t="s">
        <v>182</v>
      </c>
      <c r="D87" s="383" t="s">
        <v>166</v>
      </c>
      <c r="E87" s="454"/>
      <c r="F87" s="608"/>
      <c r="G87" s="433"/>
      <c r="H87" s="366"/>
      <c r="I87" s="452"/>
      <c r="J87" s="235"/>
      <c r="K87" s="461">
        <f>SUM(K85:K86)</f>
        <v>0</v>
      </c>
      <c r="L87" s="462">
        <f>SUM(L85:L86)</f>
        <v>0</v>
      </c>
      <c r="M87" s="463">
        <f>SUM(M85:M86)</f>
        <v>0</v>
      </c>
      <c r="N87" s="235"/>
      <c r="O87" s="355"/>
      <c r="P87" s="494">
        <f>SUM(P85:P86)</f>
        <v>0</v>
      </c>
      <c r="Q87" s="497">
        <f>SUM(Q85:Q86)</f>
        <v>0</v>
      </c>
      <c r="R87" s="494">
        <f>SUM(R85:R86)</f>
        <v>0</v>
      </c>
      <c r="S87" s="497">
        <f>SUM(S85:S86)</f>
        <v>0</v>
      </c>
      <c r="T87" s="234"/>
      <c r="U87" s="246"/>
      <c r="V87" s="255"/>
      <c r="W87" s="233"/>
      <c r="X87" s="235"/>
      <c r="Y87" s="235"/>
      <c r="Z87" s="236"/>
      <c r="AA87" s="246" t="s">
        <v>184</v>
      </c>
      <c r="AB87" s="462">
        <f>SUM(AB85:AB86)</f>
        <v>0</v>
      </c>
      <c r="AC87" s="537"/>
      <c r="AD87" s="494">
        <f>SUM(AD85:AD86)</f>
        <v>0</v>
      </c>
      <c r="AE87" s="541" t="s">
        <v>184</v>
      </c>
      <c r="AF87" s="497">
        <f>IF(MID($I$5,6,2)&gt;="15",AD87,IF(AD87&gt;AF88,AF88,AD87))</f>
        <v>0</v>
      </c>
      <c r="AG87" s="249"/>
      <c r="AH87" s="277"/>
      <c r="AI87" s="597">
        <f>IF($AK$2="PME",40%,IF($AK$2="ETI",20%,10%))</f>
        <v>0.4</v>
      </c>
      <c r="AJ87" s="260"/>
      <c r="AK87" s="266"/>
      <c r="AL87" s="288"/>
      <c r="AM87" s="237"/>
    </row>
    <row r="88" spans="1:39" s="243" customFormat="1" ht="18.75" thickBot="1">
      <c r="A88" s="333" t="str">
        <f>FIXED($D$8,0,1)</f>
        <v>0</v>
      </c>
      <c r="B88" s="635" t="str">
        <f>FIXED($I$4,0,1)</f>
        <v>0</v>
      </c>
      <c r="C88" s="20" t="s">
        <v>183</v>
      </c>
      <c r="D88" s="384" t="s">
        <v>167</v>
      </c>
      <c r="E88" s="453"/>
      <c r="F88" s="612"/>
      <c r="G88" s="431"/>
      <c r="H88" s="282"/>
      <c r="I88" s="14"/>
      <c r="J88" s="12"/>
      <c r="K88" s="458">
        <f>SUM(K87,K84)</f>
        <v>0</v>
      </c>
      <c r="L88" s="459">
        <f>SUM(L87,L84)</f>
        <v>0</v>
      </c>
      <c r="M88" s="460">
        <f>SUM(M87,M84)</f>
        <v>0</v>
      </c>
      <c r="N88" s="118"/>
      <c r="O88" s="352"/>
      <c r="P88" s="500">
        <f>SUM(P87,P84)</f>
        <v>0</v>
      </c>
      <c r="Q88" s="458">
        <f>SUM(Q87,Q84)</f>
        <v>0</v>
      </c>
      <c r="R88" s="500">
        <f>SUM(R87,R84)</f>
        <v>0</v>
      </c>
      <c r="S88" s="458">
        <f>SUM(S87,S84)</f>
        <v>0</v>
      </c>
      <c r="T88" s="239"/>
      <c r="U88" s="407"/>
      <c r="V88" s="306"/>
      <c r="W88" s="12"/>
      <c r="X88" s="240"/>
      <c r="Y88" s="240"/>
      <c r="Z88" s="241"/>
      <c r="AA88" s="247"/>
      <c r="AB88" s="542">
        <f>SUM(AB87,AB84)</f>
        <v>0</v>
      </c>
      <c r="AC88" s="531"/>
      <c r="AD88" s="543">
        <f>SUM(AD87,AD84)</f>
        <v>0</v>
      </c>
      <c r="AE88" s="533">
        <v>0</v>
      </c>
      <c r="AF88" s="534">
        <f>IF(AE88=0,0,IF(MID($I$5,6,2)&gt;="15",AD88,IF(AD88/AE88&gt;400,400*AE88,AD88)))</f>
        <v>0</v>
      </c>
      <c r="AG88" s="89">
        <f>IF((AF88-E88)&gt;0,(AF88-E88),0)</f>
        <v>0</v>
      </c>
      <c r="AH88" s="603" t="s">
        <v>221</v>
      </c>
      <c r="AI88" s="592"/>
      <c r="AJ88" s="595">
        <f>IF(AK2="choisir","",AF84*AI84+AF87*AI87)</f>
        <v>0</v>
      </c>
      <c r="AK88" s="53" t="str">
        <f>IF(Q88&lt;&gt;0,IF((Q88+AB88)-AD88=0,"OK","!"),IF(P88&lt;&gt;0,IF((P88+AB88)-AD88=0,"OK","!"),IF((K88+AB88)-AD88=0,"OK","!")))</f>
        <v>OK</v>
      </c>
      <c r="AL88" s="286" t="str">
        <f>IF(AF88=0,"S/O",IF(MID($I$5,6,2)&gt;=15,"pas de plafond en 2015, surface indicative",IF(AD88=AF88,"Plafond non atteint :instruire toutes les factures",IF(SUM(AD85:AD86,AD79:AD83)&gt;=AF88,"Les factures contrôlés permettent de plafonner le batiment","Les factures contrôlés ne permettent pas d'atteindre le plafond du batiment"))))</f>
        <v>S/O</v>
      </c>
      <c r="AM88" s="242"/>
    </row>
    <row r="89" spans="1:39" s="16" customFormat="1" ht="12.75" outlineLevel="1">
      <c r="A89" s="194"/>
      <c r="B89" s="637"/>
      <c r="C89" s="26"/>
      <c r="D89" s="376" t="s">
        <v>6</v>
      </c>
      <c r="E89" s="365"/>
      <c r="F89" s="365"/>
      <c r="G89" s="368"/>
      <c r="H89" s="369"/>
      <c r="I89" s="147"/>
      <c r="J89" s="148"/>
      <c r="K89" s="467"/>
      <c r="L89" s="468"/>
      <c r="M89" s="469"/>
      <c r="N89" s="149"/>
      <c r="O89" s="356"/>
      <c r="P89" s="470"/>
      <c r="Q89" s="464"/>
      <c r="R89" s="470"/>
      <c r="S89" s="464"/>
      <c r="T89" s="19"/>
      <c r="U89" s="337"/>
      <c r="V89" s="307"/>
      <c r="W89" s="10"/>
      <c r="X89" s="10"/>
      <c r="Y89" s="18"/>
      <c r="Z89" s="10"/>
      <c r="AA89" s="337"/>
      <c r="AB89" s="465"/>
      <c r="AC89" s="551"/>
      <c r="AD89" s="486"/>
      <c r="AE89" s="527"/>
      <c r="AF89" s="527"/>
      <c r="AG89" s="90"/>
      <c r="AH89" s="273"/>
      <c r="AI89" s="598"/>
      <c r="AJ89" s="84"/>
      <c r="AK89" s="55"/>
      <c r="AL89" s="291"/>
      <c r="AM89" s="281"/>
    </row>
    <row r="90" spans="1:39" s="16" customFormat="1" ht="12.75" outlineLevel="1">
      <c r="A90" s="194"/>
      <c r="B90" s="637"/>
      <c r="C90" s="330"/>
      <c r="D90" s="377" t="s">
        <v>7</v>
      </c>
      <c r="E90" s="367"/>
      <c r="F90" s="367"/>
      <c r="G90" s="368"/>
      <c r="H90" s="281"/>
      <c r="I90" s="17"/>
      <c r="J90" s="17"/>
      <c r="K90" s="464"/>
      <c r="L90" s="465"/>
      <c r="M90" s="466"/>
      <c r="N90" s="120"/>
      <c r="O90" s="357"/>
      <c r="P90" s="470"/>
      <c r="Q90" s="464"/>
      <c r="R90" s="470"/>
      <c r="S90" s="464"/>
      <c r="T90" s="19"/>
      <c r="U90" s="337"/>
      <c r="V90" s="307"/>
      <c r="W90" s="10"/>
      <c r="X90" s="10"/>
      <c r="Y90" s="18"/>
      <c r="Z90" s="10"/>
      <c r="AA90" s="337"/>
      <c r="AB90" s="465"/>
      <c r="AC90" s="551"/>
      <c r="AD90" s="486"/>
      <c r="AE90" s="527"/>
      <c r="AF90" s="527"/>
      <c r="AG90" s="331"/>
      <c r="AH90" s="273"/>
      <c r="AI90" s="598"/>
      <c r="AJ90" s="84"/>
      <c r="AK90" s="55"/>
      <c r="AL90" s="291"/>
      <c r="AM90" s="281"/>
    </row>
    <row r="91" spans="1:39" s="16" customFormat="1" ht="12.75" outlineLevel="1">
      <c r="A91" s="195"/>
      <c r="B91" s="638"/>
      <c r="C91" s="330"/>
      <c r="D91" s="385" t="s">
        <v>8</v>
      </c>
      <c r="E91" s="367"/>
      <c r="F91" s="367"/>
      <c r="G91" s="368"/>
      <c r="H91" s="369"/>
      <c r="I91" s="147"/>
      <c r="J91" s="18"/>
      <c r="K91" s="470"/>
      <c r="L91" s="465"/>
      <c r="M91" s="466"/>
      <c r="N91" s="149"/>
      <c r="O91" s="356"/>
      <c r="P91" s="501"/>
      <c r="Q91" s="467"/>
      <c r="R91" s="501"/>
      <c r="S91" s="467"/>
      <c r="T91" s="297"/>
      <c r="U91" s="337"/>
      <c r="V91" s="307"/>
      <c r="W91" s="10"/>
      <c r="X91" s="10"/>
      <c r="Y91" s="18"/>
      <c r="Z91" s="146"/>
      <c r="AA91" s="337"/>
      <c r="AB91" s="468"/>
      <c r="AC91" s="551"/>
      <c r="AD91" s="483"/>
      <c r="AE91" s="527"/>
      <c r="AF91" s="527"/>
      <c r="AG91" s="332"/>
      <c r="AH91" s="279"/>
      <c r="AI91" s="599"/>
      <c r="AJ91" s="150"/>
      <c r="AK91" s="151"/>
      <c r="AL91" s="292"/>
      <c r="AM91" s="281"/>
    </row>
    <row r="92" spans="1:39" s="16" customFormat="1" ht="25.5" outlineLevel="1">
      <c r="A92" s="195"/>
      <c r="B92" s="638"/>
      <c r="C92" s="330"/>
      <c r="D92" s="381" t="s">
        <v>9</v>
      </c>
      <c r="E92" s="367"/>
      <c r="F92" s="367"/>
      <c r="G92" s="368"/>
      <c r="H92" s="281"/>
      <c r="I92" s="17"/>
      <c r="J92" s="18"/>
      <c r="K92" s="464"/>
      <c r="L92" s="465"/>
      <c r="M92" s="466"/>
      <c r="N92" s="120"/>
      <c r="O92" s="357"/>
      <c r="P92" s="470"/>
      <c r="Q92" s="464"/>
      <c r="R92" s="470"/>
      <c r="S92" s="464"/>
      <c r="T92" s="19"/>
      <c r="U92" s="337"/>
      <c r="V92" s="307"/>
      <c r="W92" s="10"/>
      <c r="X92" s="10"/>
      <c r="Y92" s="18"/>
      <c r="Z92" s="10"/>
      <c r="AA92" s="337"/>
      <c r="AB92" s="465"/>
      <c r="AC92" s="551"/>
      <c r="AD92" s="486"/>
      <c r="AE92" s="527"/>
      <c r="AF92" s="527"/>
      <c r="AG92" s="331"/>
      <c r="AH92" s="273"/>
      <c r="AI92" s="598"/>
      <c r="AJ92" s="84"/>
      <c r="AK92" s="55"/>
      <c r="AL92" s="291"/>
      <c r="AM92" s="281"/>
    </row>
    <row r="93" spans="1:39" s="16" customFormat="1" ht="12.75" outlineLevel="1">
      <c r="A93" s="195"/>
      <c r="B93" s="638"/>
      <c r="C93" s="330"/>
      <c r="D93" s="381" t="s">
        <v>10</v>
      </c>
      <c r="E93" s="367"/>
      <c r="F93" s="367"/>
      <c r="G93" s="368"/>
      <c r="H93" s="281"/>
      <c r="I93" s="17"/>
      <c r="J93" s="18"/>
      <c r="K93" s="464"/>
      <c r="L93" s="465"/>
      <c r="M93" s="466"/>
      <c r="N93" s="120"/>
      <c r="O93" s="357"/>
      <c r="P93" s="470"/>
      <c r="Q93" s="464"/>
      <c r="R93" s="470"/>
      <c r="S93" s="464"/>
      <c r="T93" s="19"/>
      <c r="U93" s="337"/>
      <c r="V93" s="307"/>
      <c r="W93" s="10"/>
      <c r="X93" s="10"/>
      <c r="Y93" s="18"/>
      <c r="Z93" s="10"/>
      <c r="AA93" s="337"/>
      <c r="AB93" s="465"/>
      <c r="AC93" s="551"/>
      <c r="AD93" s="486"/>
      <c r="AE93" s="527"/>
      <c r="AF93" s="527"/>
      <c r="AG93" s="331"/>
      <c r="AH93" s="273"/>
      <c r="AI93" s="598"/>
      <c r="AJ93" s="84"/>
      <c r="AK93" s="55"/>
      <c r="AL93" s="291"/>
      <c r="AM93" s="281"/>
    </row>
    <row r="94" spans="1:39" s="16" customFormat="1" ht="12.75" outlineLevel="1">
      <c r="A94" s="195"/>
      <c r="B94" s="638"/>
      <c r="C94" s="330"/>
      <c r="D94" s="381" t="s">
        <v>11</v>
      </c>
      <c r="E94" s="367"/>
      <c r="F94" s="367"/>
      <c r="G94" s="368"/>
      <c r="H94" s="281"/>
      <c r="I94" s="17"/>
      <c r="J94" s="18"/>
      <c r="K94" s="464"/>
      <c r="L94" s="465"/>
      <c r="M94" s="466"/>
      <c r="N94" s="120"/>
      <c r="O94" s="357"/>
      <c r="P94" s="470"/>
      <c r="Q94" s="464"/>
      <c r="R94" s="470"/>
      <c r="S94" s="464"/>
      <c r="T94" s="19"/>
      <c r="U94" s="337"/>
      <c r="V94" s="307"/>
      <c r="W94" s="10"/>
      <c r="X94" s="10"/>
      <c r="Y94" s="18"/>
      <c r="Z94" s="10"/>
      <c r="AA94" s="337"/>
      <c r="AB94" s="465"/>
      <c r="AC94" s="551"/>
      <c r="AD94" s="486"/>
      <c r="AE94" s="527"/>
      <c r="AF94" s="527"/>
      <c r="AG94" s="331"/>
      <c r="AH94" s="273"/>
      <c r="AI94" s="598"/>
      <c r="AJ94" s="84"/>
      <c r="AK94" s="55"/>
      <c r="AL94" s="291"/>
      <c r="AM94" s="281"/>
    </row>
    <row r="95" spans="1:39" s="16" customFormat="1" ht="12.75" outlineLevel="1">
      <c r="A95" s="195"/>
      <c r="B95" s="638"/>
      <c r="C95" s="330"/>
      <c r="D95" s="381" t="s">
        <v>12</v>
      </c>
      <c r="E95" s="367"/>
      <c r="F95" s="367"/>
      <c r="G95" s="368"/>
      <c r="H95" s="281"/>
      <c r="I95" s="17"/>
      <c r="J95" s="18"/>
      <c r="K95" s="464"/>
      <c r="L95" s="465"/>
      <c r="M95" s="466"/>
      <c r="N95" s="120"/>
      <c r="O95" s="357"/>
      <c r="P95" s="470"/>
      <c r="Q95" s="464"/>
      <c r="R95" s="470"/>
      <c r="S95" s="464"/>
      <c r="T95" s="19"/>
      <c r="U95" s="337"/>
      <c r="V95" s="307"/>
      <c r="W95" s="10"/>
      <c r="X95" s="10"/>
      <c r="Y95" s="18"/>
      <c r="Z95" s="10"/>
      <c r="AA95" s="337"/>
      <c r="AB95" s="465"/>
      <c r="AC95" s="551"/>
      <c r="AD95" s="486"/>
      <c r="AE95" s="527"/>
      <c r="AF95" s="527"/>
      <c r="AG95" s="331"/>
      <c r="AH95" s="273"/>
      <c r="AI95" s="598"/>
      <c r="AJ95" s="84"/>
      <c r="AK95" s="55"/>
      <c r="AL95" s="291"/>
      <c r="AM95" s="281"/>
    </row>
    <row r="96" spans="1:39" s="16" customFormat="1" ht="12.75" outlineLevel="1">
      <c r="A96" s="195"/>
      <c r="B96" s="638"/>
      <c r="C96" s="330"/>
      <c r="D96" s="381" t="s">
        <v>13</v>
      </c>
      <c r="E96" s="367"/>
      <c r="F96" s="367"/>
      <c r="G96" s="368"/>
      <c r="H96" s="281"/>
      <c r="I96" s="17"/>
      <c r="J96" s="18"/>
      <c r="K96" s="464"/>
      <c r="L96" s="465"/>
      <c r="M96" s="466"/>
      <c r="N96" s="120"/>
      <c r="O96" s="357"/>
      <c r="P96" s="470"/>
      <c r="Q96" s="464"/>
      <c r="R96" s="470"/>
      <c r="S96" s="464"/>
      <c r="T96" s="19"/>
      <c r="U96" s="337"/>
      <c r="V96" s="307"/>
      <c r="W96" s="10"/>
      <c r="X96" s="10"/>
      <c r="Y96" s="18"/>
      <c r="Z96" s="10"/>
      <c r="AA96" s="337"/>
      <c r="AB96" s="465"/>
      <c r="AC96" s="551"/>
      <c r="AD96" s="486"/>
      <c r="AE96" s="527"/>
      <c r="AF96" s="527"/>
      <c r="AG96" s="331"/>
      <c r="AH96" s="273"/>
      <c r="AI96" s="598"/>
      <c r="AJ96" s="84"/>
      <c r="AK96" s="55"/>
      <c r="AL96" s="291"/>
      <c r="AM96" s="281"/>
    </row>
    <row r="97" spans="1:39" s="16" customFormat="1" ht="12.75" outlineLevel="1">
      <c r="A97" s="195"/>
      <c r="B97" s="638"/>
      <c r="C97" s="330"/>
      <c r="D97" s="381" t="s">
        <v>14</v>
      </c>
      <c r="E97" s="367"/>
      <c r="F97" s="367"/>
      <c r="G97" s="368"/>
      <c r="H97" s="281"/>
      <c r="I97" s="17"/>
      <c r="J97" s="18"/>
      <c r="K97" s="464"/>
      <c r="L97" s="465"/>
      <c r="M97" s="466"/>
      <c r="N97" s="120"/>
      <c r="O97" s="357"/>
      <c r="P97" s="470"/>
      <c r="Q97" s="464"/>
      <c r="R97" s="470"/>
      <c r="S97" s="464"/>
      <c r="T97" s="19"/>
      <c r="U97" s="337"/>
      <c r="V97" s="307"/>
      <c r="W97" s="10"/>
      <c r="X97" s="10"/>
      <c r="Y97" s="18"/>
      <c r="Z97" s="10"/>
      <c r="AA97" s="337"/>
      <c r="AB97" s="465"/>
      <c r="AC97" s="551"/>
      <c r="AD97" s="486"/>
      <c r="AE97" s="527"/>
      <c r="AF97" s="527"/>
      <c r="AG97" s="331"/>
      <c r="AH97" s="273"/>
      <c r="AI97" s="598"/>
      <c r="AJ97" s="84"/>
      <c r="AK97" s="55"/>
      <c r="AL97" s="291"/>
      <c r="AM97" s="281"/>
    </row>
    <row r="98" spans="1:39" s="16" customFormat="1" ht="12.75" outlineLevel="1">
      <c r="A98" s="195"/>
      <c r="B98" s="638"/>
      <c r="C98" s="330"/>
      <c r="D98" s="381" t="s">
        <v>15</v>
      </c>
      <c r="E98" s="367"/>
      <c r="F98" s="367"/>
      <c r="G98" s="368"/>
      <c r="H98" s="281"/>
      <c r="I98" s="17"/>
      <c r="J98" s="18"/>
      <c r="K98" s="464"/>
      <c r="L98" s="465"/>
      <c r="M98" s="466"/>
      <c r="N98" s="120"/>
      <c r="O98" s="357"/>
      <c r="P98" s="470"/>
      <c r="Q98" s="464"/>
      <c r="R98" s="470"/>
      <c r="S98" s="464"/>
      <c r="T98" s="19"/>
      <c r="U98" s="337"/>
      <c r="V98" s="307"/>
      <c r="W98" s="10"/>
      <c r="X98" s="10"/>
      <c r="Y98" s="18"/>
      <c r="Z98" s="10"/>
      <c r="AA98" s="337"/>
      <c r="AB98" s="465"/>
      <c r="AC98" s="551"/>
      <c r="AD98" s="486"/>
      <c r="AE98" s="527"/>
      <c r="AF98" s="527"/>
      <c r="AG98" s="331"/>
      <c r="AH98" s="273"/>
      <c r="AI98" s="598"/>
      <c r="AJ98" s="84"/>
      <c r="AK98" s="55"/>
      <c r="AL98" s="291"/>
      <c r="AM98" s="281"/>
    </row>
    <row r="99" spans="1:39" s="16" customFormat="1" ht="25.5" outlineLevel="1">
      <c r="A99" s="195"/>
      <c r="B99" s="638"/>
      <c r="C99" s="330"/>
      <c r="D99" s="381" t="s">
        <v>16</v>
      </c>
      <c r="E99" s="367"/>
      <c r="F99" s="367"/>
      <c r="G99" s="368"/>
      <c r="H99" s="281"/>
      <c r="I99" s="17"/>
      <c r="J99" s="18"/>
      <c r="K99" s="464"/>
      <c r="L99" s="465"/>
      <c r="M99" s="466"/>
      <c r="N99" s="120"/>
      <c r="O99" s="357"/>
      <c r="P99" s="470"/>
      <c r="Q99" s="464"/>
      <c r="R99" s="470"/>
      <c r="S99" s="464"/>
      <c r="T99" s="19"/>
      <c r="U99" s="337"/>
      <c r="V99" s="307"/>
      <c r="W99" s="10"/>
      <c r="X99" s="10"/>
      <c r="Y99" s="18"/>
      <c r="Z99" s="10"/>
      <c r="AA99" s="337"/>
      <c r="AB99" s="465"/>
      <c r="AC99" s="551"/>
      <c r="AD99" s="486"/>
      <c r="AE99" s="527"/>
      <c r="AF99" s="527"/>
      <c r="AG99" s="331"/>
      <c r="AH99" s="273"/>
      <c r="AI99" s="598"/>
      <c r="AJ99" s="84"/>
      <c r="AK99" s="55"/>
      <c r="AL99" s="291"/>
      <c r="AM99" s="281"/>
    </row>
    <row r="100" spans="1:39" s="16" customFormat="1" ht="25.5" outlineLevel="1">
      <c r="A100" s="195"/>
      <c r="B100" s="638"/>
      <c r="C100" s="330"/>
      <c r="D100" s="381" t="s">
        <v>17</v>
      </c>
      <c r="E100" s="367"/>
      <c r="F100" s="367"/>
      <c r="G100" s="368"/>
      <c r="H100" s="281"/>
      <c r="I100" s="17"/>
      <c r="J100" s="18"/>
      <c r="K100" s="464"/>
      <c r="L100" s="465"/>
      <c r="M100" s="466"/>
      <c r="N100" s="120"/>
      <c r="O100" s="357"/>
      <c r="P100" s="470"/>
      <c r="Q100" s="464"/>
      <c r="R100" s="470"/>
      <c r="S100" s="464"/>
      <c r="T100" s="19"/>
      <c r="U100" s="337"/>
      <c r="V100" s="307"/>
      <c r="W100" s="10"/>
      <c r="X100" s="10"/>
      <c r="Y100" s="18"/>
      <c r="Z100" s="10"/>
      <c r="AA100" s="337"/>
      <c r="AB100" s="465"/>
      <c r="AC100" s="551"/>
      <c r="AD100" s="486"/>
      <c r="AE100" s="527"/>
      <c r="AF100" s="527"/>
      <c r="AG100" s="331"/>
      <c r="AH100" s="273"/>
      <c r="AI100" s="598"/>
      <c r="AJ100" s="84"/>
      <c r="AK100" s="55"/>
      <c r="AL100" s="291"/>
      <c r="AM100" s="281"/>
    </row>
    <row r="101" spans="1:39" s="16" customFormat="1" ht="12.75" outlineLevel="1">
      <c r="A101" s="195"/>
      <c r="B101" s="638"/>
      <c r="C101" s="330"/>
      <c r="D101" s="604" t="s">
        <v>140</v>
      </c>
      <c r="E101" s="364"/>
      <c r="F101" s="364"/>
      <c r="G101" s="368"/>
      <c r="H101" s="281"/>
      <c r="I101" s="17"/>
      <c r="J101" s="18"/>
      <c r="K101" s="464"/>
      <c r="L101" s="465"/>
      <c r="M101" s="466"/>
      <c r="N101" s="120"/>
      <c r="O101" s="357"/>
      <c r="P101" s="470"/>
      <c r="Q101" s="464"/>
      <c r="R101" s="470"/>
      <c r="S101" s="464"/>
      <c r="T101" s="19"/>
      <c r="U101" s="337"/>
      <c r="V101" s="307"/>
      <c r="W101" s="10"/>
      <c r="X101" s="10"/>
      <c r="Y101" s="18"/>
      <c r="Z101" s="10"/>
      <c r="AA101" s="337"/>
      <c r="AB101" s="465"/>
      <c r="AC101" s="552"/>
      <c r="AD101" s="486"/>
      <c r="AE101" s="527"/>
      <c r="AF101" s="527"/>
      <c r="AG101" s="331"/>
      <c r="AH101" s="273"/>
      <c r="AI101" s="598"/>
      <c r="AJ101" s="84"/>
      <c r="AK101" s="55"/>
      <c r="AL101" s="291"/>
      <c r="AM101" s="281"/>
    </row>
    <row r="102" spans="1:39" s="16" customFormat="1" ht="13.5" outlineLevel="1" thickBot="1">
      <c r="A102" s="195"/>
      <c r="B102" s="638"/>
      <c r="C102" s="330"/>
      <c r="D102" s="377" t="s">
        <v>216</v>
      </c>
      <c r="E102" s="334"/>
      <c r="F102" s="334"/>
      <c r="G102" s="429"/>
      <c r="H102" s="281"/>
      <c r="I102" s="17"/>
      <c r="J102" s="18"/>
      <c r="K102" s="464"/>
      <c r="L102" s="465"/>
      <c r="M102" s="466"/>
      <c r="N102" s="120"/>
      <c r="O102" s="357"/>
      <c r="P102" s="470"/>
      <c r="Q102" s="464"/>
      <c r="R102" s="470"/>
      <c r="S102" s="464"/>
      <c r="T102" s="19"/>
      <c r="U102" s="337"/>
      <c r="V102" s="307"/>
      <c r="W102" s="10"/>
      <c r="X102" s="10"/>
      <c r="Y102" s="18"/>
      <c r="Z102" s="10"/>
      <c r="AA102" s="337"/>
      <c r="AB102" s="551"/>
      <c r="AC102" s="552"/>
      <c r="AD102" s="486"/>
      <c r="AE102" s="527"/>
      <c r="AF102" s="527"/>
      <c r="AG102" s="331"/>
      <c r="AH102" s="273"/>
      <c r="AI102" s="598"/>
      <c r="AJ102" s="84"/>
      <c r="AK102" s="55"/>
      <c r="AL102" s="291"/>
      <c r="AM102" s="281"/>
    </row>
    <row r="103" spans="1:39" s="11" customFormat="1" ht="26.25" thickBot="1">
      <c r="A103" s="333" t="str">
        <f>FIXED($D$8,0,1)</f>
        <v>0</v>
      </c>
      <c r="B103" s="635" t="str">
        <f>FIXED($I$4,0,1)</f>
        <v>0</v>
      </c>
      <c r="C103" s="20" t="s">
        <v>18</v>
      </c>
      <c r="D103" s="384" t="s">
        <v>19</v>
      </c>
      <c r="E103" s="453"/>
      <c r="F103" s="430"/>
      <c r="G103" s="430"/>
      <c r="H103" s="282"/>
      <c r="I103" s="14"/>
      <c r="J103" s="12"/>
      <c r="K103" s="458">
        <f>SUM(K89:K102)</f>
        <v>0</v>
      </c>
      <c r="L103" s="459">
        <f>SUM(L89:L102)</f>
        <v>0</v>
      </c>
      <c r="M103" s="460">
        <f>SUM(M89:M102)</f>
        <v>0</v>
      </c>
      <c r="N103" s="118"/>
      <c r="O103" s="352"/>
      <c r="P103" s="500">
        <f>SUM(P89:P102)</f>
        <v>0</v>
      </c>
      <c r="Q103" s="458">
        <f>SUM(Q89:Q102)</f>
        <v>0</v>
      </c>
      <c r="R103" s="500">
        <f>SUM(R89:R102)</f>
        <v>0</v>
      </c>
      <c r="S103" s="458">
        <f>SUM(S89:S102)</f>
        <v>0</v>
      </c>
      <c r="T103" s="298"/>
      <c r="U103" s="341"/>
      <c r="V103" s="308"/>
      <c r="W103" s="134"/>
      <c r="X103" s="134"/>
      <c r="Y103" s="159"/>
      <c r="Z103" s="134"/>
      <c r="AA103" s="341"/>
      <c r="AB103" s="553">
        <f>SUM(AB89:AB102)</f>
        <v>0</v>
      </c>
      <c r="AC103" s="554"/>
      <c r="AD103" s="534">
        <f>SUM(AD89:AD102)</f>
        <v>0</v>
      </c>
      <c r="AE103" s="555"/>
      <c r="AF103" s="458">
        <f>AD103</f>
        <v>0</v>
      </c>
      <c r="AG103" s="89">
        <f>IF((AF103-E103)&gt;0,(AF103-E103),0)</f>
        <v>0</v>
      </c>
      <c r="AH103" s="276"/>
      <c r="AI103" s="592">
        <f>IF($AK$2="PME",$AK$5,IF($AK$2="ETI",$AK$6,$AK$7))</f>
        <v>0.35</v>
      </c>
      <c r="AJ103" s="81">
        <f>IF(AK2="choisir","",AF103*AI103)</f>
        <v>0</v>
      </c>
      <c r="AK103" s="53" t="str">
        <f>IF(Q103&lt;&gt;0,IF((Q103+AB103)-AD103=0,"OK","!"),IF(P103&lt;&gt;AB200,IF((P103+AB103)-AD103=0,"OK","!"),IF((K103+AB103)-AD103=0,"OK","!")))</f>
        <v>OK</v>
      </c>
      <c r="AL103" s="293"/>
      <c r="AM103" s="282"/>
    </row>
    <row r="104" spans="1:39" s="16" customFormat="1" ht="12.75" outlineLevel="1">
      <c r="A104" s="194"/>
      <c r="B104" s="637"/>
      <c r="C104" s="330"/>
      <c r="D104" s="381"/>
      <c r="E104" s="365"/>
      <c r="F104" s="367"/>
      <c r="G104" s="367"/>
      <c r="H104" s="281"/>
      <c r="I104" s="17"/>
      <c r="J104" s="18"/>
      <c r="K104" s="464"/>
      <c r="L104" s="465"/>
      <c r="M104" s="466"/>
      <c r="N104" s="120"/>
      <c r="O104" s="357"/>
      <c r="P104" s="470"/>
      <c r="Q104" s="464"/>
      <c r="R104" s="470"/>
      <c r="S104" s="464"/>
      <c r="T104" s="19"/>
      <c r="U104" s="337"/>
      <c r="V104" s="307"/>
      <c r="W104" s="10"/>
      <c r="X104" s="10"/>
      <c r="Y104" s="18"/>
      <c r="Z104" s="10"/>
      <c r="AA104" s="337"/>
      <c r="AB104" s="551"/>
      <c r="AC104" s="552"/>
      <c r="AD104" s="486"/>
      <c r="AE104" s="527"/>
      <c r="AF104" s="527"/>
      <c r="AG104" s="331"/>
      <c r="AH104" s="273"/>
      <c r="AI104" s="598"/>
      <c r="AJ104" s="84"/>
      <c r="AK104" s="55"/>
      <c r="AL104" s="291"/>
      <c r="AM104" s="281"/>
    </row>
    <row r="105" spans="1:39" s="16" customFormat="1" ht="12.75" outlineLevel="1">
      <c r="A105" s="194"/>
      <c r="B105" s="637"/>
      <c r="C105" s="330"/>
      <c r="D105" s="381"/>
      <c r="E105" s="367"/>
      <c r="F105" s="367"/>
      <c r="G105" s="367"/>
      <c r="H105" s="281"/>
      <c r="I105" s="17"/>
      <c r="J105" s="18"/>
      <c r="K105" s="464"/>
      <c r="L105" s="465"/>
      <c r="M105" s="466"/>
      <c r="N105" s="120"/>
      <c r="O105" s="357"/>
      <c r="P105" s="470"/>
      <c r="Q105" s="464"/>
      <c r="R105" s="470"/>
      <c r="S105" s="464"/>
      <c r="T105" s="19"/>
      <c r="U105" s="337"/>
      <c r="V105" s="307"/>
      <c r="W105" s="10"/>
      <c r="X105" s="10"/>
      <c r="Y105" s="18"/>
      <c r="Z105" s="10"/>
      <c r="AA105" s="337"/>
      <c r="AB105" s="551"/>
      <c r="AC105" s="552"/>
      <c r="AD105" s="486"/>
      <c r="AE105" s="527"/>
      <c r="AF105" s="527"/>
      <c r="AG105" s="331"/>
      <c r="AH105" s="273"/>
      <c r="AI105" s="598"/>
      <c r="AJ105" s="84"/>
      <c r="AK105" s="55"/>
      <c r="AL105" s="291"/>
      <c r="AM105" s="281"/>
    </row>
    <row r="106" spans="1:39" s="16" customFormat="1" ht="13.5" outlineLevel="1" thickBot="1">
      <c r="A106" s="194"/>
      <c r="B106" s="637"/>
      <c r="C106" s="330"/>
      <c r="D106" s="381"/>
      <c r="E106" s="335"/>
      <c r="F106" s="335"/>
      <c r="G106" s="335"/>
      <c r="H106" s="281"/>
      <c r="I106" s="17"/>
      <c r="J106" s="18"/>
      <c r="K106" s="464"/>
      <c r="L106" s="465"/>
      <c r="M106" s="466"/>
      <c r="N106" s="120"/>
      <c r="O106" s="357"/>
      <c r="P106" s="470"/>
      <c r="Q106" s="464"/>
      <c r="R106" s="470"/>
      <c r="S106" s="464"/>
      <c r="T106" s="19"/>
      <c r="U106" s="342"/>
      <c r="V106" s="307"/>
      <c r="W106" s="10"/>
      <c r="X106" s="10"/>
      <c r="Y106" s="18"/>
      <c r="Z106" s="10"/>
      <c r="AA106" s="342"/>
      <c r="AB106" s="551"/>
      <c r="AC106" s="552"/>
      <c r="AD106" s="486"/>
      <c r="AE106" s="527"/>
      <c r="AF106" s="527"/>
      <c r="AG106" s="331"/>
      <c r="AH106" s="273"/>
      <c r="AI106" s="598"/>
      <c r="AJ106" s="84"/>
      <c r="AK106" s="55"/>
      <c r="AL106" s="291"/>
      <c r="AM106" s="281"/>
    </row>
    <row r="107" spans="1:39" s="11" customFormat="1" ht="26.25" thickBot="1">
      <c r="A107" s="333" t="str">
        <f>FIXED($D$8,0,1)</f>
        <v>0</v>
      </c>
      <c r="B107" s="635" t="str">
        <f>FIXED($I$4,0,1)</f>
        <v>0</v>
      </c>
      <c r="C107" s="20" t="s">
        <v>20</v>
      </c>
      <c r="D107" s="384" t="s">
        <v>21</v>
      </c>
      <c r="E107" s="453"/>
      <c r="F107" s="430"/>
      <c r="G107" s="430"/>
      <c r="H107" s="282"/>
      <c r="I107" s="14"/>
      <c r="J107" s="12"/>
      <c r="K107" s="458">
        <f>SUM(K104:K106)</f>
        <v>0</v>
      </c>
      <c r="L107" s="459">
        <f>SUM(L104:L106)</f>
        <v>0</v>
      </c>
      <c r="M107" s="460">
        <f>SUM(M104:M106)</f>
        <v>0</v>
      </c>
      <c r="N107" s="118"/>
      <c r="O107" s="352"/>
      <c r="P107" s="500">
        <f>SUM(P104:P106)</f>
        <v>0</v>
      </c>
      <c r="Q107" s="458">
        <f>SUM(Q104:Q106)</f>
        <v>0</v>
      </c>
      <c r="R107" s="500">
        <f>SUM(R104:R106)</f>
        <v>0</v>
      </c>
      <c r="S107" s="458">
        <f>SUM(S104:S106)</f>
        <v>0</v>
      </c>
      <c r="T107" s="298"/>
      <c r="U107" s="341"/>
      <c r="V107" s="308"/>
      <c r="W107" s="134"/>
      <c r="X107" s="134"/>
      <c r="Y107" s="159"/>
      <c r="Z107" s="134"/>
      <c r="AA107" s="341"/>
      <c r="AB107" s="553">
        <f>SUM(AB104:AB106)</f>
        <v>0</v>
      </c>
      <c r="AC107" s="554"/>
      <c r="AD107" s="495">
        <f>SUM(AD104:AD106)</f>
        <v>0</v>
      </c>
      <c r="AE107" s="555"/>
      <c r="AF107" s="458">
        <f>AD107</f>
        <v>0</v>
      </c>
      <c r="AG107" s="89">
        <f>IF((AF107-E107)&gt;0,(AF107-E107),0)</f>
        <v>0</v>
      </c>
      <c r="AH107" s="276"/>
      <c r="AI107" s="601">
        <f>IF($AK$2="PME",40%,IF($AK$2="ETI",20%,10%))</f>
        <v>0.4</v>
      </c>
      <c r="AJ107" s="81">
        <f>IF(AK2="choisir","",AF107*AI107)</f>
        <v>0</v>
      </c>
      <c r="AK107" s="53" t="str">
        <f>IF(Q107&lt;&gt;0,IF((Q107+AB107)-AD107=0,"OK","!"),IF(P107&lt;&gt;0,IF((P107+AB107)-AD107=0,"OK","!"),IF((K107+AB107)-AD107=0,"OK","!")))</f>
        <v>OK</v>
      </c>
      <c r="AL107" s="293"/>
      <c r="AM107" s="282"/>
    </row>
    <row r="108" spans="1:39" s="16" customFormat="1" ht="12.75" outlineLevel="1">
      <c r="A108" s="194"/>
      <c r="B108" s="637"/>
      <c r="C108" s="330"/>
      <c r="D108" s="381"/>
      <c r="E108" s="335"/>
      <c r="F108" s="335"/>
      <c r="G108" s="335"/>
      <c r="H108" s="281"/>
      <c r="I108" s="17"/>
      <c r="J108" s="18"/>
      <c r="K108" s="464"/>
      <c r="L108" s="465"/>
      <c r="M108" s="466"/>
      <c r="N108" s="120"/>
      <c r="O108" s="357"/>
      <c r="P108" s="470"/>
      <c r="Q108" s="464"/>
      <c r="R108" s="470"/>
      <c r="S108" s="464"/>
      <c r="T108" s="19"/>
      <c r="U108" s="337"/>
      <c r="V108" s="307"/>
      <c r="W108" s="10"/>
      <c r="X108" s="10"/>
      <c r="Y108" s="18"/>
      <c r="Z108" s="10"/>
      <c r="AA108" s="337"/>
      <c r="AB108" s="551"/>
      <c r="AC108" s="552"/>
      <c r="AD108" s="486"/>
      <c r="AE108" s="527"/>
      <c r="AF108" s="527"/>
      <c r="AG108" s="331"/>
      <c r="AH108" s="273"/>
      <c r="AI108" s="598"/>
      <c r="AJ108" s="84"/>
      <c r="AK108" s="55"/>
      <c r="AL108" s="291"/>
      <c r="AM108" s="281"/>
    </row>
    <row r="109" spans="1:39" s="16" customFormat="1" ht="12.75" outlineLevel="1">
      <c r="A109" s="194"/>
      <c r="B109" s="637"/>
      <c r="C109" s="330"/>
      <c r="D109" s="381"/>
      <c r="E109" s="335"/>
      <c r="F109" s="335"/>
      <c r="G109" s="335"/>
      <c r="H109" s="281"/>
      <c r="I109" s="17"/>
      <c r="J109" s="18"/>
      <c r="K109" s="464"/>
      <c r="L109" s="465"/>
      <c r="M109" s="466"/>
      <c r="N109" s="120"/>
      <c r="O109" s="357"/>
      <c r="P109" s="470"/>
      <c r="Q109" s="464"/>
      <c r="R109" s="470"/>
      <c r="S109" s="464"/>
      <c r="T109" s="19"/>
      <c r="U109" s="337"/>
      <c r="V109" s="307"/>
      <c r="W109" s="10"/>
      <c r="X109" s="10"/>
      <c r="Y109" s="18"/>
      <c r="Z109" s="10"/>
      <c r="AA109" s="337"/>
      <c r="AB109" s="551"/>
      <c r="AC109" s="552"/>
      <c r="AD109" s="486"/>
      <c r="AE109" s="527"/>
      <c r="AF109" s="527"/>
      <c r="AG109" s="331"/>
      <c r="AH109" s="273"/>
      <c r="AI109" s="598"/>
      <c r="AJ109" s="84"/>
      <c r="AK109" s="55"/>
      <c r="AL109" s="291"/>
      <c r="AM109" s="281"/>
    </row>
    <row r="110" spans="1:39" s="16" customFormat="1" ht="13.5" outlineLevel="1" thickBot="1">
      <c r="A110" s="194"/>
      <c r="B110" s="637"/>
      <c r="C110" s="330"/>
      <c r="D110" s="381"/>
      <c r="E110" s="335"/>
      <c r="F110" s="335"/>
      <c r="G110" s="335"/>
      <c r="H110" s="281"/>
      <c r="I110" s="17"/>
      <c r="J110" s="18"/>
      <c r="K110" s="464"/>
      <c r="L110" s="465"/>
      <c r="M110" s="466"/>
      <c r="N110" s="120"/>
      <c r="O110" s="357"/>
      <c r="P110" s="470"/>
      <c r="Q110" s="464"/>
      <c r="R110" s="470"/>
      <c r="S110" s="464"/>
      <c r="T110" s="19"/>
      <c r="U110" s="337"/>
      <c r="V110" s="307"/>
      <c r="W110" s="10"/>
      <c r="X110" s="10"/>
      <c r="Y110" s="18"/>
      <c r="Z110" s="10"/>
      <c r="AA110" s="337"/>
      <c r="AB110" s="551"/>
      <c r="AC110" s="552"/>
      <c r="AD110" s="486"/>
      <c r="AE110" s="527"/>
      <c r="AF110" s="527"/>
      <c r="AG110" s="331"/>
      <c r="AH110" s="273"/>
      <c r="AI110" s="598"/>
      <c r="AJ110" s="84"/>
      <c r="AK110" s="55"/>
      <c r="AL110" s="291"/>
      <c r="AM110" s="281"/>
    </row>
    <row r="111" spans="1:39" s="11" customFormat="1" ht="26.25" thickBot="1">
      <c r="A111" s="333" t="str">
        <f>FIXED($D$8,0,1)</f>
        <v>0</v>
      </c>
      <c r="B111" s="635" t="str">
        <f>FIXED($I$4,0,1)</f>
        <v>0</v>
      </c>
      <c r="C111" s="20" t="s">
        <v>22</v>
      </c>
      <c r="D111" s="384" t="s">
        <v>84</v>
      </c>
      <c r="E111" s="453"/>
      <c r="F111" s="430"/>
      <c r="G111" s="430"/>
      <c r="H111" s="282"/>
      <c r="I111" s="14"/>
      <c r="J111" s="12"/>
      <c r="K111" s="458">
        <f>SUM(K108:K110)</f>
        <v>0</v>
      </c>
      <c r="L111" s="459">
        <f>SUM(L108:L110)</f>
        <v>0</v>
      </c>
      <c r="M111" s="460">
        <f>SUM(M108:M110)</f>
        <v>0</v>
      </c>
      <c r="N111" s="118"/>
      <c r="O111" s="352"/>
      <c r="P111" s="500">
        <f>SUM(P108:P110)</f>
        <v>0</v>
      </c>
      <c r="Q111" s="458">
        <f>SUM(Q108:Q110)</f>
        <v>0</v>
      </c>
      <c r="R111" s="500">
        <f>SUM(R108:R110)</f>
        <v>0</v>
      </c>
      <c r="S111" s="458">
        <f>SUM(S108:S110)</f>
        <v>0</v>
      </c>
      <c r="T111" s="298"/>
      <c r="U111" s="341"/>
      <c r="V111" s="308"/>
      <c r="W111" s="134"/>
      <c r="X111" s="134"/>
      <c r="Y111" s="159"/>
      <c r="Z111" s="134"/>
      <c r="AA111" s="341"/>
      <c r="AB111" s="553">
        <f>SUM(AB108:AB110)</f>
        <v>0</v>
      </c>
      <c r="AC111" s="554"/>
      <c r="AD111" s="495">
        <f>SUM(AD108:AD110)</f>
        <v>0</v>
      </c>
      <c r="AE111" s="555"/>
      <c r="AF111" s="458">
        <f>AD111</f>
        <v>0</v>
      </c>
      <c r="AG111" s="89">
        <f>IF((AF111-E111)&gt;0,(AF111-E111),0)</f>
        <v>0</v>
      </c>
      <c r="AH111" s="276"/>
      <c r="AI111" s="601">
        <f>IF($AK$2="PME",40%,IF($AK$2="ETI",20%,10%))</f>
        <v>0.4</v>
      </c>
      <c r="AJ111" s="81">
        <f>IF(AK2="choisir","",AF111*AI111)</f>
        <v>0</v>
      </c>
      <c r="AK111" s="53" t="str">
        <f>IF(Q111&lt;&gt;0,IF((Q111+AB111)-AD111=0,"OK","!"),IF(P111&lt;&gt;0,IF((P111+AB111)-AD111=0,"OK","!"),IF((K111+AB111)-AD111=0,"OK","!")))</f>
        <v>OK</v>
      </c>
      <c r="AL111" s="293"/>
      <c r="AM111" s="282"/>
    </row>
    <row r="112" spans="1:39" s="16" customFormat="1" ht="12.75" outlineLevel="1">
      <c r="A112" s="194"/>
      <c r="B112" s="637"/>
      <c r="C112" s="26"/>
      <c r="D112" s="381"/>
      <c r="E112" s="335"/>
      <c r="F112" s="335"/>
      <c r="G112" s="335"/>
      <c r="H112" s="281"/>
      <c r="I112" s="17"/>
      <c r="J112" s="18"/>
      <c r="K112" s="464"/>
      <c r="L112" s="465"/>
      <c r="M112" s="466"/>
      <c r="N112" s="120"/>
      <c r="O112" s="357"/>
      <c r="P112" s="470"/>
      <c r="Q112" s="464"/>
      <c r="R112" s="470"/>
      <c r="S112" s="464"/>
      <c r="T112" s="19"/>
      <c r="U112" s="342"/>
      <c r="V112" s="307"/>
      <c r="W112" s="10"/>
      <c r="X112" s="10"/>
      <c r="Y112" s="18"/>
      <c r="Z112" s="10"/>
      <c r="AA112" s="342"/>
      <c r="AB112" s="551"/>
      <c r="AC112" s="552"/>
      <c r="AD112" s="486"/>
      <c r="AE112" s="527"/>
      <c r="AF112" s="527"/>
      <c r="AG112" s="90"/>
      <c r="AH112" s="273"/>
      <c r="AI112" s="598"/>
      <c r="AJ112" s="84"/>
      <c r="AK112" s="55"/>
      <c r="AL112" s="291"/>
      <c r="AM112" s="281"/>
    </row>
    <row r="113" spans="1:39" s="16" customFormat="1" ht="12.75" outlineLevel="1">
      <c r="A113" s="194"/>
      <c r="B113" s="637"/>
      <c r="C113" s="26"/>
      <c r="D113" s="381"/>
      <c r="E113" s="335"/>
      <c r="F113" s="335"/>
      <c r="G113" s="335"/>
      <c r="H113" s="281"/>
      <c r="I113" s="17"/>
      <c r="J113" s="18"/>
      <c r="K113" s="464"/>
      <c r="L113" s="465"/>
      <c r="M113" s="466"/>
      <c r="N113" s="120"/>
      <c r="O113" s="357"/>
      <c r="P113" s="470"/>
      <c r="Q113" s="464"/>
      <c r="R113" s="470"/>
      <c r="S113" s="464"/>
      <c r="T113" s="19"/>
      <c r="U113" s="337"/>
      <c r="V113" s="307"/>
      <c r="W113" s="10"/>
      <c r="X113" s="10"/>
      <c r="Y113" s="18"/>
      <c r="Z113" s="10"/>
      <c r="AA113" s="337"/>
      <c r="AB113" s="551"/>
      <c r="AC113" s="552"/>
      <c r="AD113" s="486"/>
      <c r="AE113" s="527"/>
      <c r="AF113" s="527"/>
      <c r="AG113" s="90"/>
      <c r="AH113" s="273"/>
      <c r="AI113" s="598"/>
      <c r="AJ113" s="84"/>
      <c r="AK113" s="55"/>
      <c r="AL113" s="291"/>
      <c r="AM113" s="281"/>
    </row>
    <row r="114" spans="1:39" s="16" customFormat="1" ht="13.5" outlineLevel="1" thickBot="1">
      <c r="A114" s="194"/>
      <c r="B114" s="637"/>
      <c r="C114" s="26"/>
      <c r="D114" s="381"/>
      <c r="E114" s="335"/>
      <c r="F114" s="335"/>
      <c r="G114" s="335"/>
      <c r="H114" s="281"/>
      <c r="I114" s="17"/>
      <c r="J114" s="18"/>
      <c r="K114" s="464"/>
      <c r="L114" s="465"/>
      <c r="M114" s="466"/>
      <c r="N114" s="120"/>
      <c r="O114" s="357"/>
      <c r="P114" s="470"/>
      <c r="Q114" s="464"/>
      <c r="R114" s="470"/>
      <c r="S114" s="464"/>
      <c r="T114" s="19"/>
      <c r="U114" s="337"/>
      <c r="V114" s="307"/>
      <c r="W114" s="10"/>
      <c r="X114" s="10"/>
      <c r="Y114" s="18"/>
      <c r="Z114" s="10"/>
      <c r="AA114" s="337"/>
      <c r="AB114" s="551"/>
      <c r="AC114" s="552"/>
      <c r="AD114" s="486"/>
      <c r="AE114" s="527"/>
      <c r="AF114" s="527"/>
      <c r="AG114" s="90"/>
      <c r="AH114" s="273"/>
      <c r="AI114" s="598"/>
      <c r="AJ114" s="84"/>
      <c r="AK114" s="55"/>
      <c r="AL114" s="291"/>
      <c r="AM114" s="281"/>
    </row>
    <row r="115" spans="1:39" s="11" customFormat="1" ht="26.25" thickBot="1">
      <c r="A115" s="333" t="str">
        <f>FIXED($D$8,0,1)</f>
        <v>0</v>
      </c>
      <c r="B115" s="635" t="str">
        <f>FIXED($I$4,0,1)</f>
        <v>0</v>
      </c>
      <c r="C115" s="20" t="s">
        <v>23</v>
      </c>
      <c r="D115" s="384" t="s">
        <v>85</v>
      </c>
      <c r="E115" s="453"/>
      <c r="F115" s="430"/>
      <c r="G115" s="430"/>
      <c r="H115" s="282"/>
      <c r="I115" s="14"/>
      <c r="J115" s="12"/>
      <c r="K115" s="458">
        <f>SUM(K112:K114)</f>
        <v>0</v>
      </c>
      <c r="L115" s="459">
        <f>SUM(L112:L114)</f>
        <v>0</v>
      </c>
      <c r="M115" s="460">
        <f>SUM(M112:M114)</f>
        <v>0</v>
      </c>
      <c r="N115" s="118"/>
      <c r="O115" s="352"/>
      <c r="P115" s="500">
        <f>SUM(P112:P114)</f>
        <v>0</v>
      </c>
      <c r="Q115" s="458">
        <f>SUM(Q112:Q114)</f>
        <v>0</v>
      </c>
      <c r="R115" s="500">
        <f>SUM(R112:R114)</f>
        <v>0</v>
      </c>
      <c r="S115" s="458">
        <f>SUM(S112:S114)</f>
        <v>0</v>
      </c>
      <c r="T115" s="298"/>
      <c r="U115" s="341"/>
      <c r="V115" s="308"/>
      <c r="W115" s="134"/>
      <c r="X115" s="134"/>
      <c r="Y115" s="159"/>
      <c r="Z115" s="134"/>
      <c r="AA115" s="341"/>
      <c r="AB115" s="553">
        <f>SUM(AB112:AB114)</f>
        <v>0</v>
      </c>
      <c r="AC115" s="554"/>
      <c r="AD115" s="495">
        <f>SUM(AD112:AD114)</f>
        <v>0</v>
      </c>
      <c r="AE115" s="555"/>
      <c r="AF115" s="458">
        <f>AD115</f>
        <v>0</v>
      </c>
      <c r="AG115" s="89">
        <f>IF((AF115-E115)&gt;0,(AF115-E115),0)</f>
        <v>0</v>
      </c>
      <c r="AH115" s="276"/>
      <c r="AI115" s="601">
        <f>IF($AK$2="PME",40%,IF($AK$2="ETI",20%,10%))</f>
        <v>0.4</v>
      </c>
      <c r="AJ115" s="81">
        <f>IF(AK2="choisir","",AF115*AI115)</f>
        <v>0</v>
      </c>
      <c r="AK115" s="53" t="str">
        <f>IF(Q115&lt;&gt;0,IF((Q115+AB115)-AD115=0,"OK","!"),IF(P115&lt;&gt;0,IF((P115+AB115)-AD115=0,"OK","!"),IF((K115+AB115)-AD115=0,"OK","!")))</f>
        <v>OK</v>
      </c>
      <c r="AL115" s="293"/>
      <c r="AM115" s="282"/>
    </row>
    <row r="116" spans="1:39" s="6" customFormat="1" ht="12.75" outlineLevel="1">
      <c r="A116" s="195"/>
      <c r="B116" s="638"/>
      <c r="C116" s="24"/>
      <c r="D116" s="382" t="s">
        <v>24</v>
      </c>
      <c r="E116" s="335"/>
      <c r="F116" s="335"/>
      <c r="G116" s="335"/>
      <c r="H116" s="283"/>
      <c r="I116" s="8"/>
      <c r="J116" s="9"/>
      <c r="K116" s="471"/>
      <c r="L116" s="472"/>
      <c r="M116" s="473"/>
      <c r="N116" s="78"/>
      <c r="O116" s="358"/>
      <c r="P116" s="486"/>
      <c r="Q116" s="471"/>
      <c r="R116" s="486"/>
      <c r="S116" s="471"/>
      <c r="T116" s="299"/>
      <c r="U116" s="337"/>
      <c r="V116" s="309"/>
      <c r="W116" s="7"/>
      <c r="X116" s="7"/>
      <c r="Y116" s="9"/>
      <c r="Z116" s="7"/>
      <c r="AA116" s="337"/>
      <c r="AB116" s="556"/>
      <c r="AC116" s="557"/>
      <c r="AD116" s="486"/>
      <c r="AE116" s="527"/>
      <c r="AF116" s="527"/>
      <c r="AG116" s="88"/>
      <c r="AH116" s="274"/>
      <c r="AI116" s="600"/>
      <c r="AJ116" s="113"/>
      <c r="AK116" s="68"/>
      <c r="AL116" s="287"/>
      <c r="AM116" s="283"/>
    </row>
    <row r="117" spans="1:39" s="6" customFormat="1" ht="12.75" outlineLevel="1">
      <c r="A117" s="195"/>
      <c r="B117" s="638"/>
      <c r="C117" s="330"/>
      <c r="D117" s="381" t="s">
        <v>25</v>
      </c>
      <c r="E117" s="335"/>
      <c r="F117" s="335"/>
      <c r="G117" s="335"/>
      <c r="H117" s="283"/>
      <c r="I117" s="8"/>
      <c r="J117" s="9"/>
      <c r="K117" s="464"/>
      <c r="L117" s="465"/>
      <c r="M117" s="466"/>
      <c r="N117" s="120"/>
      <c r="O117" s="357"/>
      <c r="P117" s="470"/>
      <c r="Q117" s="464"/>
      <c r="R117" s="470"/>
      <c r="S117" s="464"/>
      <c r="T117" s="19"/>
      <c r="U117" s="337"/>
      <c r="V117" s="307"/>
      <c r="W117" s="10"/>
      <c r="X117" s="10"/>
      <c r="Y117" s="18"/>
      <c r="Z117" s="10"/>
      <c r="AA117" s="337"/>
      <c r="AB117" s="551"/>
      <c r="AC117" s="552"/>
      <c r="AD117" s="486"/>
      <c r="AE117" s="527"/>
      <c r="AF117" s="527"/>
      <c r="AG117" s="327"/>
      <c r="AH117" s="274"/>
      <c r="AI117" s="600"/>
      <c r="AJ117" s="113"/>
      <c r="AK117" s="68"/>
      <c r="AL117" s="287"/>
      <c r="AM117" s="283"/>
    </row>
    <row r="118" spans="1:39" s="6" customFormat="1" ht="25.5" outlineLevel="1">
      <c r="A118" s="195"/>
      <c r="B118" s="638"/>
      <c r="C118" s="330"/>
      <c r="D118" s="381" t="s">
        <v>26</v>
      </c>
      <c r="E118" s="335"/>
      <c r="F118" s="335"/>
      <c r="G118" s="335"/>
      <c r="H118" s="283"/>
      <c r="I118" s="8"/>
      <c r="J118" s="9"/>
      <c r="K118" s="471"/>
      <c r="L118" s="472"/>
      <c r="M118" s="473"/>
      <c r="N118" s="78"/>
      <c r="O118" s="358"/>
      <c r="P118" s="486"/>
      <c r="Q118" s="471"/>
      <c r="R118" s="486"/>
      <c r="S118" s="471"/>
      <c r="T118" s="299"/>
      <c r="U118" s="337"/>
      <c r="V118" s="309"/>
      <c r="W118" s="7"/>
      <c r="X118" s="7"/>
      <c r="Y118" s="9"/>
      <c r="Z118" s="7"/>
      <c r="AA118" s="337"/>
      <c r="AB118" s="556"/>
      <c r="AC118" s="557"/>
      <c r="AD118" s="486"/>
      <c r="AE118" s="527"/>
      <c r="AF118" s="527"/>
      <c r="AG118" s="327"/>
      <c r="AH118" s="274"/>
      <c r="AI118" s="600"/>
      <c r="AJ118" s="113"/>
      <c r="AK118" s="68"/>
      <c r="AL118" s="287"/>
      <c r="AM118" s="283"/>
    </row>
    <row r="119" spans="1:39" s="6" customFormat="1" ht="12.75" outlineLevel="1">
      <c r="A119" s="195"/>
      <c r="B119" s="638"/>
      <c r="C119" s="330"/>
      <c r="D119" s="381" t="s">
        <v>27</v>
      </c>
      <c r="E119" s="335"/>
      <c r="F119" s="335"/>
      <c r="G119" s="335"/>
      <c r="H119" s="283"/>
      <c r="I119" s="8"/>
      <c r="J119" s="9"/>
      <c r="K119" s="471"/>
      <c r="L119" s="472"/>
      <c r="M119" s="473"/>
      <c r="N119" s="78"/>
      <c r="O119" s="358"/>
      <c r="P119" s="486"/>
      <c r="Q119" s="471"/>
      <c r="R119" s="486"/>
      <c r="S119" s="471"/>
      <c r="T119" s="299"/>
      <c r="U119" s="337"/>
      <c r="V119" s="309"/>
      <c r="W119" s="7"/>
      <c r="X119" s="7"/>
      <c r="Y119" s="9"/>
      <c r="Z119" s="7"/>
      <c r="AA119" s="337"/>
      <c r="AB119" s="556"/>
      <c r="AC119" s="557"/>
      <c r="AD119" s="486"/>
      <c r="AE119" s="527"/>
      <c r="AF119" s="527"/>
      <c r="AG119" s="327"/>
      <c r="AH119" s="274"/>
      <c r="AI119" s="600"/>
      <c r="AJ119" s="113"/>
      <c r="AK119" s="68"/>
      <c r="AL119" s="287"/>
      <c r="AM119" s="283"/>
    </row>
    <row r="120" spans="1:39" s="6" customFormat="1" ht="25.5" outlineLevel="1">
      <c r="A120" s="195"/>
      <c r="B120" s="638"/>
      <c r="C120" s="330"/>
      <c r="D120" s="381" t="s">
        <v>28</v>
      </c>
      <c r="E120" s="335"/>
      <c r="F120" s="335"/>
      <c r="G120" s="335"/>
      <c r="H120" s="283"/>
      <c r="I120" s="8"/>
      <c r="J120" s="9"/>
      <c r="K120" s="471"/>
      <c r="L120" s="472"/>
      <c r="M120" s="473"/>
      <c r="N120" s="78"/>
      <c r="O120" s="358"/>
      <c r="P120" s="486"/>
      <c r="Q120" s="471"/>
      <c r="R120" s="486"/>
      <c r="S120" s="471"/>
      <c r="T120" s="299"/>
      <c r="U120" s="337"/>
      <c r="V120" s="309"/>
      <c r="W120" s="7"/>
      <c r="X120" s="7"/>
      <c r="Y120" s="9"/>
      <c r="Z120" s="7"/>
      <c r="AA120" s="337"/>
      <c r="AB120" s="556"/>
      <c r="AC120" s="557"/>
      <c r="AD120" s="486"/>
      <c r="AE120" s="527"/>
      <c r="AF120" s="527"/>
      <c r="AG120" s="327"/>
      <c r="AH120" s="274"/>
      <c r="AI120" s="600"/>
      <c r="AJ120" s="113"/>
      <c r="AK120" s="68"/>
      <c r="AL120" s="287"/>
      <c r="AM120" s="283"/>
    </row>
    <row r="121" spans="1:39" s="6" customFormat="1" ht="13.5" outlineLevel="1" thickBot="1">
      <c r="A121" s="195"/>
      <c r="B121" s="638"/>
      <c r="C121" s="330"/>
      <c r="D121" s="377" t="s">
        <v>216</v>
      </c>
      <c r="E121" s="335"/>
      <c r="F121" s="335"/>
      <c r="G121" s="335"/>
      <c r="H121" s="283"/>
      <c r="I121" s="8"/>
      <c r="J121" s="9"/>
      <c r="K121" s="471"/>
      <c r="L121" s="472"/>
      <c r="M121" s="473"/>
      <c r="N121" s="78"/>
      <c r="O121" s="358"/>
      <c r="P121" s="486"/>
      <c r="Q121" s="471"/>
      <c r="R121" s="486"/>
      <c r="S121" s="471"/>
      <c r="T121" s="299"/>
      <c r="U121" s="337"/>
      <c r="V121" s="309"/>
      <c r="W121" s="7"/>
      <c r="X121" s="7"/>
      <c r="Y121" s="9"/>
      <c r="Z121" s="7"/>
      <c r="AA121" s="337"/>
      <c r="AB121" s="556"/>
      <c r="AC121" s="557"/>
      <c r="AD121" s="486"/>
      <c r="AE121" s="527"/>
      <c r="AF121" s="527"/>
      <c r="AG121" s="327"/>
      <c r="AH121" s="274"/>
      <c r="AI121" s="600"/>
      <c r="AJ121" s="113"/>
      <c r="AK121" s="68"/>
      <c r="AL121" s="287"/>
      <c r="AM121" s="283"/>
    </row>
    <row r="122" spans="1:39" s="11" customFormat="1" ht="26.25" thickBot="1">
      <c r="A122" s="333" t="str">
        <f>FIXED($D$8,0,1)</f>
        <v>0</v>
      </c>
      <c r="B122" s="635" t="str">
        <f>FIXED($I$4,0,1)</f>
        <v>0</v>
      </c>
      <c r="C122" s="20" t="s">
        <v>29</v>
      </c>
      <c r="D122" s="384" t="s">
        <v>30</v>
      </c>
      <c r="E122" s="453"/>
      <c r="F122" s="430"/>
      <c r="G122" s="430"/>
      <c r="H122" s="282"/>
      <c r="I122" s="14"/>
      <c r="J122" s="12"/>
      <c r="K122" s="458">
        <f>SUM(K116:K121)</f>
        <v>0</v>
      </c>
      <c r="L122" s="459">
        <f>SUM(L116:L121)</f>
        <v>0</v>
      </c>
      <c r="M122" s="460">
        <f>SUM(M116:M121)</f>
        <v>0</v>
      </c>
      <c r="N122" s="118"/>
      <c r="O122" s="352"/>
      <c r="P122" s="500">
        <f>SUM(P116:P121)</f>
        <v>0</v>
      </c>
      <c r="Q122" s="458">
        <f>SUM(Q116:Q121)</f>
        <v>0</v>
      </c>
      <c r="R122" s="500">
        <f>SUM(R116:R121)</f>
        <v>0</v>
      </c>
      <c r="S122" s="458">
        <f>SUM(S116:S121)</f>
        <v>0</v>
      </c>
      <c r="T122" s="298"/>
      <c r="U122" s="341"/>
      <c r="V122" s="308"/>
      <c r="W122" s="134"/>
      <c r="X122" s="134"/>
      <c r="Y122" s="159"/>
      <c r="Z122" s="134"/>
      <c r="AA122" s="341"/>
      <c r="AB122" s="458">
        <f>SUM(AB116:AB121)</f>
        <v>0</v>
      </c>
      <c r="AC122" s="554"/>
      <c r="AD122" s="495">
        <f>SUM(AD116:AD121)</f>
        <v>0</v>
      </c>
      <c r="AE122" s="555"/>
      <c r="AF122" s="458">
        <f>AD122</f>
        <v>0</v>
      </c>
      <c r="AG122" s="89">
        <f>IF((AF122-E122)&gt;0,(AF122-E122),0)</f>
        <v>0</v>
      </c>
      <c r="AH122" s="276"/>
      <c r="AI122" s="592">
        <f>IF($AK$2="PME",$AK$5,IF($AK$2="ETI",$AK$6,$AK$7))</f>
        <v>0.35</v>
      </c>
      <c r="AJ122" s="81">
        <f>IF(AK2="choisir","",AF122*AI122)</f>
        <v>0</v>
      </c>
      <c r="AK122" s="53" t="str">
        <f>IF(Q122&lt;&gt;0,IF((Q122+AB122)-AD122=0,"OK","!"),IF(P122&lt;&gt;0,IF((P122+AB122)-AD122=0,"OK","!"),IF((K122+AB122)-AD122=0,"OK","!")))</f>
        <v>OK</v>
      </c>
      <c r="AL122" s="293"/>
      <c r="AM122" s="282"/>
    </row>
    <row r="123" spans="1:39" s="6" customFormat="1" ht="12.75" outlineLevel="1">
      <c r="A123" s="195"/>
      <c r="B123" s="638"/>
      <c r="C123" s="330"/>
      <c r="D123" s="381"/>
      <c r="E123" s="335"/>
      <c r="F123" s="367"/>
      <c r="G123" s="335"/>
      <c r="H123" s="283"/>
      <c r="I123" s="8"/>
      <c r="J123" s="9"/>
      <c r="K123" s="471"/>
      <c r="L123" s="472"/>
      <c r="M123" s="473"/>
      <c r="N123" s="78"/>
      <c r="O123" s="358"/>
      <c r="P123" s="486"/>
      <c r="Q123" s="471"/>
      <c r="R123" s="486"/>
      <c r="S123" s="471"/>
      <c r="T123" s="299"/>
      <c r="U123" s="342"/>
      <c r="V123" s="309"/>
      <c r="W123" s="7"/>
      <c r="X123" s="7"/>
      <c r="Y123" s="9"/>
      <c r="Z123" s="7"/>
      <c r="AA123" s="342"/>
      <c r="AB123" s="471"/>
      <c r="AC123" s="557"/>
      <c r="AD123" s="486"/>
      <c r="AE123" s="527"/>
      <c r="AF123" s="527"/>
      <c r="AG123" s="327"/>
      <c r="AH123" s="274"/>
      <c r="AI123" s="600"/>
      <c r="AJ123" s="113"/>
      <c r="AK123" s="68"/>
      <c r="AL123" s="287"/>
      <c r="AM123" s="283"/>
    </row>
    <row r="124" spans="1:39" s="6" customFormat="1" ht="12.75" outlineLevel="1">
      <c r="A124" s="195"/>
      <c r="B124" s="638"/>
      <c r="C124" s="330"/>
      <c r="D124" s="381"/>
      <c r="E124" s="335"/>
      <c r="F124" s="367"/>
      <c r="G124" s="335"/>
      <c r="H124" s="283"/>
      <c r="I124" s="8"/>
      <c r="J124" s="9"/>
      <c r="K124" s="464"/>
      <c r="L124" s="465"/>
      <c r="M124" s="466"/>
      <c r="N124" s="120"/>
      <c r="O124" s="357"/>
      <c r="P124" s="470"/>
      <c r="Q124" s="464"/>
      <c r="R124" s="470"/>
      <c r="S124" s="464"/>
      <c r="T124" s="19"/>
      <c r="U124" s="342"/>
      <c r="V124" s="307"/>
      <c r="W124" s="10"/>
      <c r="X124" s="10"/>
      <c r="Y124" s="18"/>
      <c r="Z124" s="10"/>
      <c r="AA124" s="342"/>
      <c r="AB124" s="551"/>
      <c r="AC124" s="552"/>
      <c r="AD124" s="486"/>
      <c r="AE124" s="527"/>
      <c r="AF124" s="527"/>
      <c r="AG124" s="327"/>
      <c r="AH124" s="274"/>
      <c r="AI124" s="600"/>
      <c r="AJ124" s="113"/>
      <c r="AK124" s="68"/>
      <c r="AL124" s="287"/>
      <c r="AM124" s="283"/>
    </row>
    <row r="125" spans="1:39" s="6" customFormat="1" ht="12.75" outlineLevel="1">
      <c r="A125" s="195"/>
      <c r="B125" s="638"/>
      <c r="C125" s="330"/>
      <c r="D125" s="381"/>
      <c r="E125" s="335"/>
      <c r="F125" s="335"/>
      <c r="G125" s="335"/>
      <c r="H125" s="283"/>
      <c r="I125" s="8"/>
      <c r="J125" s="9"/>
      <c r="K125" s="471"/>
      <c r="L125" s="472"/>
      <c r="M125" s="473"/>
      <c r="N125" s="78"/>
      <c r="O125" s="358"/>
      <c r="P125" s="486"/>
      <c r="Q125" s="471"/>
      <c r="R125" s="486"/>
      <c r="S125" s="471"/>
      <c r="T125" s="299"/>
      <c r="U125" s="342"/>
      <c r="V125" s="309"/>
      <c r="W125" s="7"/>
      <c r="X125" s="7"/>
      <c r="Y125" s="9"/>
      <c r="Z125" s="7"/>
      <c r="AA125" s="342"/>
      <c r="AB125" s="471"/>
      <c r="AC125" s="557"/>
      <c r="AD125" s="486"/>
      <c r="AE125" s="527"/>
      <c r="AF125" s="527"/>
      <c r="AG125" s="327"/>
      <c r="AH125" s="274"/>
      <c r="AI125" s="600"/>
      <c r="AJ125" s="113"/>
      <c r="AK125" s="68"/>
      <c r="AL125" s="287"/>
      <c r="AM125" s="283"/>
    </row>
    <row r="126" spans="1:39" s="6" customFormat="1" ht="12.75" outlineLevel="1">
      <c r="A126" s="195"/>
      <c r="B126" s="638"/>
      <c r="C126" s="330"/>
      <c r="D126" s="381"/>
      <c r="E126" s="335"/>
      <c r="F126" s="335"/>
      <c r="G126" s="335"/>
      <c r="H126" s="283"/>
      <c r="I126" s="8"/>
      <c r="J126" s="9"/>
      <c r="K126" s="471"/>
      <c r="L126" s="472"/>
      <c r="M126" s="473"/>
      <c r="N126" s="78"/>
      <c r="O126" s="358"/>
      <c r="P126" s="486"/>
      <c r="Q126" s="471"/>
      <c r="R126" s="486"/>
      <c r="S126" s="471"/>
      <c r="T126" s="299"/>
      <c r="U126" s="342"/>
      <c r="V126" s="309"/>
      <c r="W126" s="7"/>
      <c r="X126" s="7"/>
      <c r="Y126" s="9"/>
      <c r="Z126" s="7"/>
      <c r="AA126" s="342"/>
      <c r="AB126" s="471"/>
      <c r="AC126" s="557"/>
      <c r="AD126" s="486"/>
      <c r="AE126" s="527"/>
      <c r="AF126" s="527"/>
      <c r="AG126" s="76"/>
      <c r="AH126" s="274"/>
      <c r="AI126" s="600"/>
      <c r="AJ126" s="113"/>
      <c r="AK126" s="68"/>
      <c r="AL126" s="287"/>
      <c r="AM126" s="283"/>
    </row>
    <row r="127" spans="1:39" s="6" customFormat="1" ht="12.75" outlineLevel="1">
      <c r="A127" s="195"/>
      <c r="B127" s="638"/>
      <c r="C127" s="330"/>
      <c r="D127" s="381"/>
      <c r="E127" s="335"/>
      <c r="F127" s="335"/>
      <c r="G127" s="335"/>
      <c r="H127" s="283"/>
      <c r="I127" s="8"/>
      <c r="J127" s="9"/>
      <c r="K127" s="464"/>
      <c r="L127" s="465"/>
      <c r="M127" s="466"/>
      <c r="N127" s="120"/>
      <c r="O127" s="357"/>
      <c r="P127" s="470"/>
      <c r="Q127" s="464"/>
      <c r="R127" s="470"/>
      <c r="S127" s="464"/>
      <c r="T127" s="19"/>
      <c r="U127" s="342"/>
      <c r="V127" s="307"/>
      <c r="W127" s="10"/>
      <c r="X127" s="10"/>
      <c r="Y127" s="18"/>
      <c r="Z127" s="10"/>
      <c r="AA127" s="342"/>
      <c r="AB127" s="551"/>
      <c r="AC127" s="552"/>
      <c r="AD127" s="486"/>
      <c r="AE127" s="527"/>
      <c r="AF127" s="527"/>
      <c r="AG127" s="76"/>
      <c r="AH127" s="274"/>
      <c r="AI127" s="600"/>
      <c r="AJ127" s="113"/>
      <c r="AK127" s="68"/>
      <c r="AL127" s="287"/>
      <c r="AM127" s="283"/>
    </row>
    <row r="128" spans="1:39" s="6" customFormat="1" ht="13.5" outlineLevel="1" thickBot="1">
      <c r="A128" s="195"/>
      <c r="B128" s="638"/>
      <c r="C128" s="330"/>
      <c r="D128" s="381"/>
      <c r="E128" s="335"/>
      <c r="F128" s="335"/>
      <c r="G128" s="335"/>
      <c r="H128" s="283"/>
      <c r="I128" s="8"/>
      <c r="J128" s="9"/>
      <c r="K128" s="471"/>
      <c r="L128" s="472"/>
      <c r="M128" s="473"/>
      <c r="N128" s="78"/>
      <c r="O128" s="358"/>
      <c r="P128" s="486"/>
      <c r="Q128" s="471"/>
      <c r="R128" s="486"/>
      <c r="S128" s="471"/>
      <c r="T128" s="299"/>
      <c r="U128" s="342"/>
      <c r="V128" s="309"/>
      <c r="W128" s="7"/>
      <c r="X128" s="7"/>
      <c r="Y128" s="9"/>
      <c r="Z128" s="7"/>
      <c r="AA128" s="342"/>
      <c r="AB128" s="471"/>
      <c r="AC128" s="557"/>
      <c r="AD128" s="486"/>
      <c r="AE128" s="527"/>
      <c r="AF128" s="527"/>
      <c r="AG128" s="76"/>
      <c r="AH128" s="274"/>
      <c r="AI128" s="600"/>
      <c r="AJ128" s="113"/>
      <c r="AK128" s="68"/>
      <c r="AL128" s="287"/>
      <c r="AM128" s="283"/>
    </row>
    <row r="129" spans="1:39" s="11" customFormat="1" ht="26.25" thickBot="1">
      <c r="A129" s="333" t="str">
        <f>FIXED($D$8,0,1)</f>
        <v>0</v>
      </c>
      <c r="B129" s="635" t="str">
        <f>FIXED($I$4,0,1)</f>
        <v>0</v>
      </c>
      <c r="C129" s="20" t="s">
        <v>31</v>
      </c>
      <c r="D129" s="384" t="s">
        <v>32</v>
      </c>
      <c r="E129" s="453"/>
      <c r="F129" s="430"/>
      <c r="G129" s="430"/>
      <c r="H129" s="282"/>
      <c r="I129" s="14"/>
      <c r="J129" s="12"/>
      <c r="K129" s="458">
        <f>SUM(K123:K128)</f>
        <v>0</v>
      </c>
      <c r="L129" s="459">
        <f>SUM(L123:L128)</f>
        <v>0</v>
      </c>
      <c r="M129" s="460">
        <f>SUM(M123:M128)</f>
        <v>0</v>
      </c>
      <c r="N129" s="118"/>
      <c r="O129" s="352"/>
      <c r="P129" s="500">
        <f>SUM(P123:P128)</f>
        <v>0</v>
      </c>
      <c r="Q129" s="458">
        <f>SUM(Q123:Q128)</f>
        <v>0</v>
      </c>
      <c r="R129" s="500">
        <f>SUM(R123:R128)</f>
        <v>0</v>
      </c>
      <c r="S129" s="458">
        <f>SUM(S123:S128)</f>
        <v>0</v>
      </c>
      <c r="T129" s="298"/>
      <c r="U129" s="341"/>
      <c r="V129" s="308"/>
      <c r="W129" s="134"/>
      <c r="X129" s="134"/>
      <c r="Y129" s="159"/>
      <c r="Z129" s="134"/>
      <c r="AA129" s="341"/>
      <c r="AB129" s="458">
        <f>SUM(AB123:AB128)</f>
        <v>0</v>
      </c>
      <c r="AC129" s="553"/>
      <c r="AD129" s="500">
        <f>SUM(AD123:AD128)</f>
        <v>0</v>
      </c>
      <c r="AE129" s="555"/>
      <c r="AF129" s="558">
        <f>AD129</f>
        <v>0</v>
      </c>
      <c r="AG129" s="89">
        <f>IF((AF129-E129)&gt;0,(AF129-E129),0)</f>
        <v>0</v>
      </c>
      <c r="AH129" s="276"/>
      <c r="AI129" s="601">
        <f>IF($AK$2="PME",40%,IF($AK$2="ETI",20%,10%))</f>
        <v>0.4</v>
      </c>
      <c r="AJ129" s="81">
        <f>IF(AK2="choisir","",AF129*AI129)</f>
        <v>0</v>
      </c>
      <c r="AK129" s="53" t="str">
        <f>IF(Q129&lt;&gt;0,IF((Q129+AB129)-AD129=0,"OK","!"),IF(P129&lt;&gt;0,IF((P129+AB129)-AD129=0,"OK","!"),IF((K129+AB129)-AD129=0,"OK","!")))</f>
        <v>OK</v>
      </c>
      <c r="AL129" s="293"/>
      <c r="AM129" s="282"/>
    </row>
    <row r="130" spans="1:39" s="6" customFormat="1" ht="12.75" outlineLevel="1">
      <c r="A130" s="195"/>
      <c r="B130" s="638"/>
      <c r="C130" s="330"/>
      <c r="D130" s="381"/>
      <c r="E130" s="335"/>
      <c r="F130" s="335"/>
      <c r="G130" s="335"/>
      <c r="H130" s="283"/>
      <c r="I130" s="8"/>
      <c r="J130" s="9"/>
      <c r="K130" s="471"/>
      <c r="L130" s="472"/>
      <c r="M130" s="473"/>
      <c r="N130" s="78"/>
      <c r="O130" s="358"/>
      <c r="P130" s="486"/>
      <c r="Q130" s="471"/>
      <c r="R130" s="486"/>
      <c r="S130" s="471"/>
      <c r="T130" s="299"/>
      <c r="U130" s="342"/>
      <c r="V130" s="309"/>
      <c r="W130" s="7"/>
      <c r="X130" s="7"/>
      <c r="Y130" s="9"/>
      <c r="Z130" s="7"/>
      <c r="AA130" s="342"/>
      <c r="AB130" s="556"/>
      <c r="AC130" s="557"/>
      <c r="AD130" s="486"/>
      <c r="AE130" s="527"/>
      <c r="AF130" s="527"/>
      <c r="AG130" s="327"/>
      <c r="AH130" s="274"/>
      <c r="AI130" s="602"/>
      <c r="AJ130" s="113"/>
      <c r="AK130" s="68"/>
      <c r="AL130" s="287"/>
      <c r="AM130" s="283"/>
    </row>
    <row r="131" spans="1:39" s="6" customFormat="1" ht="12.75" outlineLevel="1">
      <c r="A131" s="195"/>
      <c r="B131" s="638"/>
      <c r="C131" s="330"/>
      <c r="D131" s="381"/>
      <c r="E131" s="335"/>
      <c r="F131" s="335"/>
      <c r="G131" s="335"/>
      <c r="H131" s="283"/>
      <c r="I131" s="8"/>
      <c r="J131" s="9"/>
      <c r="K131" s="464"/>
      <c r="L131" s="465"/>
      <c r="M131" s="466"/>
      <c r="N131" s="120"/>
      <c r="O131" s="357"/>
      <c r="P131" s="470"/>
      <c r="Q131" s="464"/>
      <c r="R131" s="470"/>
      <c r="S131" s="464"/>
      <c r="T131" s="19"/>
      <c r="U131" s="342"/>
      <c r="V131" s="307"/>
      <c r="W131" s="10"/>
      <c r="X131" s="10"/>
      <c r="Y131" s="18"/>
      <c r="Z131" s="10"/>
      <c r="AA131" s="342"/>
      <c r="AB131" s="551"/>
      <c r="AC131" s="552"/>
      <c r="AD131" s="486"/>
      <c r="AE131" s="527"/>
      <c r="AF131" s="527"/>
      <c r="AG131" s="327"/>
      <c r="AH131" s="274"/>
      <c r="AI131" s="602"/>
      <c r="AJ131" s="113"/>
      <c r="AK131" s="68"/>
      <c r="AL131" s="287"/>
      <c r="AM131" s="283"/>
    </row>
    <row r="132" spans="1:39" s="6" customFormat="1" ht="13.5" outlineLevel="1" thickBot="1">
      <c r="A132" s="195"/>
      <c r="B132" s="638"/>
      <c r="C132" s="330"/>
      <c r="D132" s="381"/>
      <c r="E132" s="335"/>
      <c r="F132" s="335"/>
      <c r="G132" s="335"/>
      <c r="H132" s="283"/>
      <c r="I132" s="8"/>
      <c r="J132" s="9"/>
      <c r="K132" s="471"/>
      <c r="L132" s="472"/>
      <c r="M132" s="473"/>
      <c r="N132" s="78"/>
      <c r="O132" s="358"/>
      <c r="P132" s="486"/>
      <c r="Q132" s="471"/>
      <c r="R132" s="486"/>
      <c r="S132" s="471"/>
      <c r="T132" s="299"/>
      <c r="U132" s="342"/>
      <c r="V132" s="309"/>
      <c r="W132" s="7"/>
      <c r="X132" s="7"/>
      <c r="Y132" s="9"/>
      <c r="Z132" s="7"/>
      <c r="AA132" s="342"/>
      <c r="AB132" s="556"/>
      <c r="AC132" s="557"/>
      <c r="AD132" s="486"/>
      <c r="AE132" s="527"/>
      <c r="AF132" s="527"/>
      <c r="AG132" s="327"/>
      <c r="AH132" s="274"/>
      <c r="AI132" s="602"/>
      <c r="AJ132" s="113"/>
      <c r="AK132" s="68"/>
      <c r="AL132" s="287"/>
      <c r="AM132" s="283"/>
    </row>
    <row r="133" spans="1:39" s="11" customFormat="1" ht="26.25" thickBot="1">
      <c r="A133" s="333" t="str">
        <f>FIXED($D$8,0,1)</f>
        <v>0</v>
      </c>
      <c r="B133" s="635" t="str">
        <f>FIXED($I$4,0,1)</f>
        <v>0</v>
      </c>
      <c r="C133" s="20" t="s">
        <v>33</v>
      </c>
      <c r="D133" s="384" t="s">
        <v>86</v>
      </c>
      <c r="E133" s="453"/>
      <c r="F133" s="430"/>
      <c r="G133" s="430"/>
      <c r="H133" s="282"/>
      <c r="I133" s="14"/>
      <c r="J133" s="12"/>
      <c r="K133" s="458">
        <f>SUM(K130:K132)</f>
        <v>0</v>
      </c>
      <c r="L133" s="459">
        <f>SUM(L130:L132)</f>
        <v>0</v>
      </c>
      <c r="M133" s="460">
        <f>SUM(M130:M132)</f>
        <v>0</v>
      </c>
      <c r="N133" s="118"/>
      <c r="O133" s="352"/>
      <c r="P133" s="500">
        <f>SUM(P130:P132)</f>
        <v>0</v>
      </c>
      <c r="Q133" s="458">
        <f>SUM(Q130:Q132)</f>
        <v>0</v>
      </c>
      <c r="R133" s="500">
        <f>SUM(R130:R132)</f>
        <v>0</v>
      </c>
      <c r="S133" s="458">
        <f>SUM(S130:S132)</f>
        <v>0</v>
      </c>
      <c r="T133" s="298"/>
      <c r="U133" s="341"/>
      <c r="V133" s="308"/>
      <c r="W133" s="134"/>
      <c r="X133" s="134"/>
      <c r="Y133" s="159"/>
      <c r="Z133" s="134"/>
      <c r="AA133" s="341"/>
      <c r="AB133" s="553">
        <f>SUM(AB130:AB132)</f>
        <v>0</v>
      </c>
      <c r="AC133" s="554"/>
      <c r="AD133" s="495">
        <f>SUM(AD130:AD132)</f>
        <v>0</v>
      </c>
      <c r="AE133" s="555"/>
      <c r="AF133" s="458">
        <f>AD133</f>
        <v>0</v>
      </c>
      <c r="AG133" s="89">
        <f>IF((AF133-E133)&gt;0,(AF133-E133),0)</f>
        <v>0</v>
      </c>
      <c r="AH133" s="276"/>
      <c r="AI133" s="601">
        <f>IF($AK$2="PME",40%,IF($AK$2="ETI",20%,10%))</f>
        <v>0.4</v>
      </c>
      <c r="AJ133" s="81">
        <f>IF(AK2="choisir","",AF133*AI133)</f>
        <v>0</v>
      </c>
      <c r="AK133" s="53" t="str">
        <f>IF(Q133&lt;&gt;0,IF((Q133+AB133)-AD133=0,"OK","!"),IF(P133&lt;&gt;0,IF((P133+AB133)-AD133=0,"OK","!"),IF((K133+AB133)-AD133=0,"OK","!")))</f>
        <v>OK</v>
      </c>
      <c r="AL133" s="293"/>
      <c r="AM133" s="282"/>
    </row>
    <row r="134" spans="1:39" s="6" customFormat="1" ht="12.75" outlineLevel="1">
      <c r="A134" s="195"/>
      <c r="B134" s="638"/>
      <c r="C134" s="330"/>
      <c r="D134" s="381"/>
      <c r="E134" s="335"/>
      <c r="F134" s="430"/>
      <c r="G134" s="335"/>
      <c r="H134" s="283"/>
      <c r="I134" s="8"/>
      <c r="J134" s="9"/>
      <c r="K134" s="464"/>
      <c r="L134" s="465"/>
      <c r="M134" s="466"/>
      <c r="N134" s="120"/>
      <c r="O134" s="357"/>
      <c r="P134" s="470"/>
      <c r="Q134" s="464"/>
      <c r="R134" s="470"/>
      <c r="S134" s="464"/>
      <c r="T134" s="19"/>
      <c r="U134" s="342"/>
      <c r="V134" s="307"/>
      <c r="W134" s="10"/>
      <c r="X134" s="10"/>
      <c r="Y134" s="18"/>
      <c r="Z134" s="10"/>
      <c r="AA134" s="342"/>
      <c r="AB134" s="551"/>
      <c r="AC134" s="552"/>
      <c r="AD134" s="486"/>
      <c r="AE134" s="527"/>
      <c r="AF134" s="527"/>
      <c r="AG134" s="327"/>
      <c r="AH134" s="274"/>
      <c r="AI134" s="602"/>
      <c r="AJ134" s="113"/>
      <c r="AK134" s="68"/>
      <c r="AL134" s="287"/>
      <c r="AM134" s="283"/>
    </row>
    <row r="135" spans="1:39" s="6" customFormat="1" ht="12.75" outlineLevel="1">
      <c r="A135" s="195"/>
      <c r="B135" s="638"/>
      <c r="C135" s="330"/>
      <c r="D135" s="381"/>
      <c r="E135" s="335"/>
      <c r="F135" s="335"/>
      <c r="G135" s="335"/>
      <c r="H135" s="283"/>
      <c r="I135" s="8"/>
      <c r="J135" s="9"/>
      <c r="K135" s="471"/>
      <c r="L135" s="472"/>
      <c r="M135" s="473"/>
      <c r="N135" s="78"/>
      <c r="O135" s="358"/>
      <c r="P135" s="486"/>
      <c r="Q135" s="471"/>
      <c r="R135" s="486"/>
      <c r="S135" s="471"/>
      <c r="T135" s="299"/>
      <c r="U135" s="342"/>
      <c r="V135" s="309"/>
      <c r="W135" s="7"/>
      <c r="X135" s="7"/>
      <c r="Y135" s="9"/>
      <c r="Z135" s="7"/>
      <c r="AA135" s="342"/>
      <c r="AB135" s="556"/>
      <c r="AC135" s="557"/>
      <c r="AD135" s="486"/>
      <c r="AE135" s="527"/>
      <c r="AF135" s="527"/>
      <c r="AG135" s="327"/>
      <c r="AH135" s="274"/>
      <c r="AI135" s="602"/>
      <c r="AJ135" s="113"/>
      <c r="AK135" s="68"/>
      <c r="AL135" s="287"/>
      <c r="AM135" s="283"/>
    </row>
    <row r="136" spans="1:39" s="6" customFormat="1" ht="13.5" outlineLevel="1" thickBot="1">
      <c r="A136" s="195"/>
      <c r="B136" s="638"/>
      <c r="C136" s="330"/>
      <c r="D136" s="381"/>
      <c r="E136" s="335"/>
      <c r="F136" s="335"/>
      <c r="G136" s="335"/>
      <c r="H136" s="283"/>
      <c r="I136" s="8"/>
      <c r="J136" s="9"/>
      <c r="K136" s="471"/>
      <c r="L136" s="472"/>
      <c r="M136" s="473"/>
      <c r="N136" s="78"/>
      <c r="O136" s="358"/>
      <c r="P136" s="486"/>
      <c r="Q136" s="471"/>
      <c r="R136" s="486"/>
      <c r="S136" s="471"/>
      <c r="T136" s="299"/>
      <c r="U136" s="342"/>
      <c r="V136" s="309"/>
      <c r="W136" s="7"/>
      <c r="X136" s="7"/>
      <c r="Y136" s="9"/>
      <c r="Z136" s="7"/>
      <c r="AA136" s="342"/>
      <c r="AB136" s="556"/>
      <c r="AC136" s="557"/>
      <c r="AD136" s="486"/>
      <c r="AE136" s="527"/>
      <c r="AF136" s="527"/>
      <c r="AG136" s="327"/>
      <c r="AH136" s="274"/>
      <c r="AI136" s="602"/>
      <c r="AJ136" s="113"/>
      <c r="AK136" s="68"/>
      <c r="AL136" s="287"/>
      <c r="AM136" s="283"/>
    </row>
    <row r="137" spans="1:39" s="11" customFormat="1" ht="26.25" thickBot="1">
      <c r="A137" s="333" t="str">
        <f>FIXED($D$8,0,1)</f>
        <v>0</v>
      </c>
      <c r="B137" s="635" t="str">
        <f>FIXED($I$4,0,1)</f>
        <v>0</v>
      </c>
      <c r="C137" s="20" t="s">
        <v>34</v>
      </c>
      <c r="D137" s="384" t="s">
        <v>87</v>
      </c>
      <c r="E137" s="453"/>
      <c r="F137" s="430"/>
      <c r="G137" s="430"/>
      <c r="H137" s="282"/>
      <c r="I137" s="14"/>
      <c r="J137" s="12"/>
      <c r="K137" s="458">
        <f>SUM(K134:K136)</f>
        <v>0</v>
      </c>
      <c r="L137" s="459">
        <f>SUM(L134:L136)</f>
        <v>0</v>
      </c>
      <c r="M137" s="460">
        <f>SUM(M134:M136)</f>
        <v>0</v>
      </c>
      <c r="N137" s="118"/>
      <c r="O137" s="352"/>
      <c r="P137" s="500">
        <f>SUM(P134:P136)</f>
        <v>0</v>
      </c>
      <c r="Q137" s="458">
        <f>SUM(Q134:Q136)</f>
        <v>0</v>
      </c>
      <c r="R137" s="500">
        <f>SUM(R134:R136)</f>
        <v>0</v>
      </c>
      <c r="S137" s="458">
        <f>SUM(S134:S136)</f>
        <v>0</v>
      </c>
      <c r="T137" s="298"/>
      <c r="U137" s="341"/>
      <c r="V137" s="308"/>
      <c r="W137" s="134"/>
      <c r="X137" s="134"/>
      <c r="Y137" s="159"/>
      <c r="Z137" s="134"/>
      <c r="AA137" s="341"/>
      <c r="AB137" s="553">
        <f>SUM(AB134:AB136)</f>
        <v>0</v>
      </c>
      <c r="AC137" s="554"/>
      <c r="AD137" s="495">
        <f>SUM(AD134:AD136)</f>
        <v>0</v>
      </c>
      <c r="AE137" s="555"/>
      <c r="AF137" s="458">
        <f>AD137</f>
        <v>0</v>
      </c>
      <c r="AG137" s="89">
        <f>IF((AF137-E137)&gt;0,(AF137-E137),0)</f>
        <v>0</v>
      </c>
      <c r="AH137" s="276"/>
      <c r="AI137" s="601">
        <f>IF($AK$2="PME",40%,IF($AK$2="ETI",20%,10%))</f>
        <v>0.4</v>
      </c>
      <c r="AJ137" s="81">
        <f>IF(AK2="choisir","",AF137*AI137)</f>
        <v>0</v>
      </c>
      <c r="AK137" s="53" t="str">
        <f>IF(Q137&lt;&gt;0,IF((Q137+AB137)-AD137=0,"OK","!"),IF(P137&lt;&gt;0,IF((P137+AB137)-AD137=0,"OK","!"),IF((K137+AB137)-AD137=0,"OK","!")))</f>
        <v>OK</v>
      </c>
      <c r="AL137" s="293"/>
      <c r="AM137" s="282"/>
    </row>
    <row r="138" spans="1:39" s="6" customFormat="1" ht="12.75" outlineLevel="1">
      <c r="A138" s="195"/>
      <c r="B138" s="638"/>
      <c r="C138" s="26"/>
      <c r="D138" s="386" t="s">
        <v>35</v>
      </c>
      <c r="E138" s="335"/>
      <c r="F138" s="335"/>
      <c r="G138" s="335"/>
      <c r="H138" s="283"/>
      <c r="I138" s="8"/>
      <c r="J138" s="9"/>
      <c r="K138" s="471"/>
      <c r="L138" s="472"/>
      <c r="M138" s="473"/>
      <c r="N138" s="78"/>
      <c r="O138" s="358"/>
      <c r="P138" s="486"/>
      <c r="Q138" s="471"/>
      <c r="R138" s="486"/>
      <c r="S138" s="471"/>
      <c r="T138" s="299"/>
      <c r="U138" s="342"/>
      <c r="V138" s="309"/>
      <c r="W138" s="7"/>
      <c r="X138" s="7"/>
      <c r="Y138" s="9"/>
      <c r="Z138" s="7"/>
      <c r="AA138" s="342"/>
      <c r="AB138" s="556"/>
      <c r="AC138" s="557"/>
      <c r="AD138" s="486"/>
      <c r="AE138" s="527"/>
      <c r="AF138" s="527"/>
      <c r="AG138" s="88"/>
      <c r="AH138" s="274"/>
      <c r="AI138" s="600"/>
      <c r="AJ138" s="113"/>
      <c r="AK138" s="68"/>
      <c r="AL138" s="287"/>
      <c r="AM138" s="283"/>
    </row>
    <row r="139" spans="1:39" s="6" customFormat="1" ht="12.75" outlineLevel="1">
      <c r="A139" s="195"/>
      <c r="B139" s="638"/>
      <c r="C139" s="330"/>
      <c r="D139" s="387" t="s">
        <v>36</v>
      </c>
      <c r="E139" s="335"/>
      <c r="F139" s="335"/>
      <c r="G139" s="335"/>
      <c r="H139" s="283"/>
      <c r="I139" s="8"/>
      <c r="J139" s="9"/>
      <c r="K139" s="464"/>
      <c r="L139" s="465"/>
      <c r="M139" s="466"/>
      <c r="N139" s="120"/>
      <c r="O139" s="357"/>
      <c r="P139" s="470"/>
      <c r="Q139" s="464"/>
      <c r="R139" s="470"/>
      <c r="S139" s="464"/>
      <c r="T139" s="19"/>
      <c r="U139" s="342"/>
      <c r="V139" s="307"/>
      <c r="W139" s="10"/>
      <c r="X139" s="10"/>
      <c r="Y139" s="18"/>
      <c r="Z139" s="10"/>
      <c r="AA139" s="342"/>
      <c r="AB139" s="551"/>
      <c r="AC139" s="552"/>
      <c r="AD139" s="486"/>
      <c r="AE139" s="527"/>
      <c r="AF139" s="527"/>
      <c r="AG139" s="327"/>
      <c r="AH139" s="274"/>
      <c r="AI139" s="600"/>
      <c r="AJ139" s="113"/>
      <c r="AK139" s="68"/>
      <c r="AL139" s="287"/>
      <c r="AM139" s="283"/>
    </row>
    <row r="140" spans="1:39" s="6" customFormat="1" ht="12.75" outlineLevel="1">
      <c r="A140" s="195"/>
      <c r="B140" s="638"/>
      <c r="C140" s="330"/>
      <c r="D140" s="387" t="s">
        <v>37</v>
      </c>
      <c r="E140" s="335"/>
      <c r="F140" s="335"/>
      <c r="G140" s="335"/>
      <c r="H140" s="283"/>
      <c r="I140" s="8"/>
      <c r="J140" s="9"/>
      <c r="K140" s="471"/>
      <c r="L140" s="472"/>
      <c r="M140" s="473"/>
      <c r="N140" s="78"/>
      <c r="O140" s="358"/>
      <c r="P140" s="486"/>
      <c r="Q140" s="471"/>
      <c r="R140" s="486"/>
      <c r="S140" s="471"/>
      <c r="T140" s="299"/>
      <c r="U140" s="342"/>
      <c r="V140" s="309"/>
      <c r="W140" s="7"/>
      <c r="X140" s="7"/>
      <c r="Y140" s="9"/>
      <c r="Z140" s="7"/>
      <c r="AA140" s="342"/>
      <c r="AB140" s="556"/>
      <c r="AC140" s="557"/>
      <c r="AD140" s="486"/>
      <c r="AE140" s="527"/>
      <c r="AF140" s="527"/>
      <c r="AG140" s="327"/>
      <c r="AH140" s="274"/>
      <c r="AI140" s="600"/>
      <c r="AJ140" s="113"/>
      <c r="AK140" s="68"/>
      <c r="AL140" s="287"/>
      <c r="AM140" s="283"/>
    </row>
    <row r="141" spans="1:39" s="6" customFormat="1" ht="12.75" outlineLevel="1">
      <c r="A141" s="195"/>
      <c r="B141" s="638"/>
      <c r="C141" s="330"/>
      <c r="D141" s="387" t="s">
        <v>38</v>
      </c>
      <c r="E141" s="335"/>
      <c r="F141" s="335"/>
      <c r="G141" s="335"/>
      <c r="H141" s="283"/>
      <c r="I141" s="8"/>
      <c r="J141" s="9"/>
      <c r="K141" s="471"/>
      <c r="L141" s="472"/>
      <c r="M141" s="473"/>
      <c r="N141" s="78"/>
      <c r="O141" s="358"/>
      <c r="P141" s="486"/>
      <c r="Q141" s="471"/>
      <c r="R141" s="486"/>
      <c r="S141" s="471"/>
      <c r="T141" s="299"/>
      <c r="U141" s="342"/>
      <c r="V141" s="309"/>
      <c r="W141" s="7"/>
      <c r="X141" s="7"/>
      <c r="Y141" s="9"/>
      <c r="Z141" s="7"/>
      <c r="AA141" s="342"/>
      <c r="AB141" s="556"/>
      <c r="AC141" s="557"/>
      <c r="AD141" s="486"/>
      <c r="AE141" s="527"/>
      <c r="AF141" s="527"/>
      <c r="AG141" s="327"/>
      <c r="AH141" s="274"/>
      <c r="AI141" s="600"/>
      <c r="AJ141" s="113"/>
      <c r="AK141" s="68"/>
      <c r="AL141" s="287"/>
      <c r="AM141" s="283"/>
    </row>
    <row r="142" spans="1:39" s="6" customFormat="1" ht="12.75" outlineLevel="1">
      <c r="A142" s="195"/>
      <c r="B142" s="638"/>
      <c r="C142" s="330"/>
      <c r="D142" s="387" t="s">
        <v>39</v>
      </c>
      <c r="E142" s="335"/>
      <c r="F142" s="335"/>
      <c r="G142" s="335"/>
      <c r="H142" s="283"/>
      <c r="I142" s="8"/>
      <c r="J142" s="9"/>
      <c r="K142" s="471"/>
      <c r="L142" s="472"/>
      <c r="M142" s="473"/>
      <c r="N142" s="78"/>
      <c r="O142" s="358"/>
      <c r="P142" s="486"/>
      <c r="Q142" s="471"/>
      <c r="R142" s="486"/>
      <c r="S142" s="471"/>
      <c r="T142" s="299"/>
      <c r="U142" s="342"/>
      <c r="V142" s="309"/>
      <c r="W142" s="7"/>
      <c r="X142" s="7"/>
      <c r="Y142" s="9"/>
      <c r="Z142" s="7"/>
      <c r="AA142" s="342"/>
      <c r="AB142" s="556"/>
      <c r="AC142" s="557"/>
      <c r="AD142" s="486"/>
      <c r="AE142" s="527"/>
      <c r="AF142" s="527"/>
      <c r="AG142" s="327"/>
      <c r="AH142" s="274"/>
      <c r="AI142" s="600"/>
      <c r="AJ142" s="113"/>
      <c r="AK142" s="68"/>
      <c r="AL142" s="287"/>
      <c r="AM142" s="283"/>
    </row>
    <row r="143" spans="1:39" s="6" customFormat="1" ht="12.75" outlineLevel="1">
      <c r="A143" s="195"/>
      <c r="B143" s="638"/>
      <c r="C143" s="330"/>
      <c r="D143" s="387" t="s">
        <v>40</v>
      </c>
      <c r="E143" s="335"/>
      <c r="F143" s="335"/>
      <c r="G143" s="335"/>
      <c r="H143" s="283"/>
      <c r="I143" s="8"/>
      <c r="J143" s="9"/>
      <c r="K143" s="471"/>
      <c r="L143" s="472"/>
      <c r="M143" s="473"/>
      <c r="N143" s="78"/>
      <c r="O143" s="358"/>
      <c r="P143" s="486"/>
      <c r="Q143" s="471"/>
      <c r="R143" s="486"/>
      <c r="S143" s="471"/>
      <c r="T143" s="299"/>
      <c r="U143" s="342"/>
      <c r="V143" s="309"/>
      <c r="W143" s="7"/>
      <c r="X143" s="7"/>
      <c r="Y143" s="9"/>
      <c r="Z143" s="7"/>
      <c r="AA143" s="342"/>
      <c r="AB143" s="556"/>
      <c r="AC143" s="557"/>
      <c r="AD143" s="486"/>
      <c r="AE143" s="527"/>
      <c r="AF143" s="527"/>
      <c r="AG143" s="327"/>
      <c r="AH143" s="274"/>
      <c r="AI143" s="600"/>
      <c r="AJ143" s="113"/>
      <c r="AK143" s="68"/>
      <c r="AL143" s="287"/>
      <c r="AM143" s="283"/>
    </row>
    <row r="144" spans="1:39" s="6" customFormat="1" ht="25.5" outlineLevel="1">
      <c r="A144" s="195"/>
      <c r="B144" s="638"/>
      <c r="C144" s="330"/>
      <c r="D144" s="387" t="s">
        <v>88</v>
      </c>
      <c r="E144" s="335"/>
      <c r="F144" s="335"/>
      <c r="G144" s="335"/>
      <c r="H144" s="283"/>
      <c r="I144" s="8"/>
      <c r="J144" s="9"/>
      <c r="K144" s="471"/>
      <c r="L144" s="472"/>
      <c r="M144" s="473"/>
      <c r="N144" s="78"/>
      <c r="O144" s="358"/>
      <c r="P144" s="486"/>
      <c r="Q144" s="471"/>
      <c r="R144" s="486"/>
      <c r="S144" s="471"/>
      <c r="T144" s="299"/>
      <c r="U144" s="342"/>
      <c r="V144" s="309"/>
      <c r="W144" s="7"/>
      <c r="X144" s="7"/>
      <c r="Y144" s="9"/>
      <c r="Z144" s="7"/>
      <c r="AA144" s="342"/>
      <c r="AB144" s="556"/>
      <c r="AC144" s="557"/>
      <c r="AD144" s="486"/>
      <c r="AE144" s="527"/>
      <c r="AF144" s="527"/>
      <c r="AG144" s="327"/>
      <c r="AH144" s="274"/>
      <c r="AI144" s="600"/>
      <c r="AJ144" s="113"/>
      <c r="AK144" s="68"/>
      <c r="AL144" s="287"/>
      <c r="AM144" s="283"/>
    </row>
    <row r="145" spans="1:39" s="6" customFormat="1" ht="13.5" outlineLevel="1" thickBot="1">
      <c r="A145" s="195"/>
      <c r="B145" s="638"/>
      <c r="C145" s="330"/>
      <c r="D145" s="377" t="s">
        <v>216</v>
      </c>
      <c r="E145" s="335"/>
      <c r="F145" s="335"/>
      <c r="G145" s="335"/>
      <c r="H145" s="283"/>
      <c r="I145" s="8"/>
      <c r="J145" s="9"/>
      <c r="K145" s="471"/>
      <c r="L145" s="472"/>
      <c r="M145" s="473"/>
      <c r="N145" s="78"/>
      <c r="O145" s="358"/>
      <c r="P145" s="486"/>
      <c r="Q145" s="471"/>
      <c r="R145" s="486"/>
      <c r="S145" s="471"/>
      <c r="T145" s="299"/>
      <c r="U145" s="342"/>
      <c r="V145" s="309"/>
      <c r="W145" s="7"/>
      <c r="X145" s="7"/>
      <c r="Y145" s="9"/>
      <c r="Z145" s="7"/>
      <c r="AA145" s="342"/>
      <c r="AB145" s="556"/>
      <c r="AC145" s="557"/>
      <c r="AD145" s="486"/>
      <c r="AE145" s="527"/>
      <c r="AF145" s="527"/>
      <c r="AG145" s="327"/>
      <c r="AH145" s="274"/>
      <c r="AI145" s="600"/>
      <c r="AJ145" s="113"/>
      <c r="AK145" s="68"/>
      <c r="AL145" s="287"/>
      <c r="AM145" s="283"/>
    </row>
    <row r="146" spans="1:39" s="11" customFormat="1" ht="26.25" thickBot="1">
      <c r="A146" s="333" t="str">
        <f>FIXED($D$8,0,1)</f>
        <v>0</v>
      </c>
      <c r="B146" s="635" t="str">
        <f>FIXED($I$4,0,1)</f>
        <v>0</v>
      </c>
      <c r="C146" s="20" t="s">
        <v>41</v>
      </c>
      <c r="D146" s="384" t="s">
        <v>42</v>
      </c>
      <c r="E146" s="453"/>
      <c r="F146" s="430"/>
      <c r="G146" s="430"/>
      <c r="H146" s="282"/>
      <c r="I146" s="14"/>
      <c r="J146" s="12"/>
      <c r="K146" s="458">
        <f>SUM(K138:K145)</f>
        <v>0</v>
      </c>
      <c r="L146" s="459">
        <f>SUM(L138:L145)</f>
        <v>0</v>
      </c>
      <c r="M146" s="460">
        <f>SUM(M138:M145)</f>
        <v>0</v>
      </c>
      <c r="N146" s="118"/>
      <c r="O146" s="352"/>
      <c r="P146" s="500">
        <f>SUM(P138:P145)</f>
        <v>0</v>
      </c>
      <c r="Q146" s="458">
        <f>SUM(Q138:Q145)</f>
        <v>0</v>
      </c>
      <c r="R146" s="500">
        <f>SUM(R138:R145)</f>
        <v>0</v>
      </c>
      <c r="S146" s="458">
        <f>SUM(S138:S145)</f>
        <v>0</v>
      </c>
      <c r="T146" s="298"/>
      <c r="U146" s="341"/>
      <c r="V146" s="308"/>
      <c r="W146" s="134"/>
      <c r="X146" s="134"/>
      <c r="Y146" s="159"/>
      <c r="Z146" s="134"/>
      <c r="AA146" s="341"/>
      <c r="AB146" s="553">
        <f>SUM(AB138:AB145)</f>
        <v>0</v>
      </c>
      <c r="AC146" s="554"/>
      <c r="AD146" s="495">
        <f>SUM(AD138:AD145)</f>
        <v>0</v>
      </c>
      <c r="AE146" s="555"/>
      <c r="AF146" s="458">
        <f>AD146</f>
        <v>0</v>
      </c>
      <c r="AG146" s="89">
        <f>IF((AF146-E146)&gt;0,(AF146-E146),0)</f>
        <v>0</v>
      </c>
      <c r="AH146" s="276"/>
      <c r="AI146" s="592">
        <f>IF($AK$2="PME",$AK$5,IF($AK$2="ETI",$AK$6,$AK$7))</f>
        <v>0.35</v>
      </c>
      <c r="AJ146" s="81">
        <f>IF(AK2="choisir","",AF146*AI146)</f>
        <v>0</v>
      </c>
      <c r="AK146" s="53" t="str">
        <f>IF(Q146&lt;&gt;0,IF((Q146+AB146)-AD146=0,"OK","!"),IF(P146&lt;&gt;0,IF((P146+AB146)-AD146=0,"OK","!"),IF((K146+AB146)-AD146=0,"OK","!")))</f>
        <v>OK</v>
      </c>
      <c r="AL146" s="293"/>
      <c r="AM146" s="282"/>
    </row>
    <row r="147" spans="1:39" s="6" customFormat="1" ht="25.5" outlineLevel="1">
      <c r="A147" s="195"/>
      <c r="B147" s="638"/>
      <c r="C147" s="26"/>
      <c r="D147" s="382" t="s">
        <v>212</v>
      </c>
      <c r="E147" s="335"/>
      <c r="F147" s="335"/>
      <c r="G147" s="335"/>
      <c r="H147" s="283"/>
      <c r="I147" s="8"/>
      <c r="J147" s="9"/>
      <c r="K147" s="471"/>
      <c r="L147" s="472"/>
      <c r="M147" s="473"/>
      <c r="N147" s="78"/>
      <c r="O147" s="358"/>
      <c r="P147" s="486"/>
      <c r="Q147" s="471"/>
      <c r="R147" s="486"/>
      <c r="S147" s="471"/>
      <c r="T147" s="299"/>
      <c r="U147" s="342"/>
      <c r="V147" s="309"/>
      <c r="W147" s="7"/>
      <c r="X147" s="7"/>
      <c r="Y147" s="9"/>
      <c r="Z147" s="7"/>
      <c r="AA147" s="342"/>
      <c r="AB147" s="556"/>
      <c r="AC147" s="557"/>
      <c r="AD147" s="486"/>
      <c r="AE147" s="527"/>
      <c r="AF147" s="527"/>
      <c r="AG147" s="88"/>
      <c r="AH147" s="274"/>
      <c r="AI147" s="600"/>
      <c r="AJ147" s="113"/>
      <c r="AK147" s="68"/>
      <c r="AL147" s="287"/>
      <c r="AM147" s="283"/>
    </row>
    <row r="148" spans="1:39" s="6" customFormat="1" ht="25.5" outlineLevel="1">
      <c r="A148" s="195"/>
      <c r="B148" s="639"/>
      <c r="C148" s="443"/>
      <c r="D148" s="10" t="s">
        <v>208</v>
      </c>
      <c r="E148" s="335"/>
      <c r="F148" s="335"/>
      <c r="G148" s="335"/>
      <c r="H148" s="371"/>
      <c r="I148" s="8"/>
      <c r="J148" s="8"/>
      <c r="K148" s="464"/>
      <c r="L148" s="465"/>
      <c r="M148" s="466"/>
      <c r="N148" s="120"/>
      <c r="O148" s="357"/>
      <c r="P148" s="470"/>
      <c r="Q148" s="464"/>
      <c r="R148" s="470"/>
      <c r="S148" s="464"/>
      <c r="T148" s="19"/>
      <c r="U148" s="342"/>
      <c r="V148" s="307"/>
      <c r="W148" s="10"/>
      <c r="X148" s="10"/>
      <c r="Y148" s="18"/>
      <c r="Z148" s="10"/>
      <c r="AA148" s="342"/>
      <c r="AB148" s="551"/>
      <c r="AC148" s="552"/>
      <c r="AD148" s="486"/>
      <c r="AE148" s="527"/>
      <c r="AF148" s="527"/>
      <c r="AG148" s="327"/>
      <c r="AH148" s="274"/>
      <c r="AI148" s="600"/>
      <c r="AJ148" s="113"/>
      <c r="AK148" s="68"/>
      <c r="AL148" s="287"/>
      <c r="AM148" s="283"/>
    </row>
    <row r="149" spans="1:39" s="6" customFormat="1" ht="25.5" outlineLevel="1">
      <c r="A149" s="195"/>
      <c r="B149" s="639"/>
      <c r="C149" s="443"/>
      <c r="D149" s="10" t="s">
        <v>209</v>
      </c>
      <c r="E149" s="335"/>
      <c r="F149" s="335"/>
      <c r="G149" s="335"/>
      <c r="H149" s="283"/>
      <c r="I149" s="8"/>
      <c r="J149" s="9"/>
      <c r="K149" s="471"/>
      <c r="L149" s="472"/>
      <c r="M149" s="473"/>
      <c r="N149" s="78"/>
      <c r="O149" s="358"/>
      <c r="P149" s="486"/>
      <c r="Q149" s="471"/>
      <c r="R149" s="486"/>
      <c r="S149" s="471"/>
      <c r="T149" s="299"/>
      <c r="U149" s="342"/>
      <c r="V149" s="309"/>
      <c r="W149" s="7"/>
      <c r="X149" s="7"/>
      <c r="Y149" s="9"/>
      <c r="Z149" s="7"/>
      <c r="AA149" s="342"/>
      <c r="AB149" s="556"/>
      <c r="AC149" s="557"/>
      <c r="AD149" s="486"/>
      <c r="AE149" s="527"/>
      <c r="AF149" s="527"/>
      <c r="AG149" s="327"/>
      <c r="AH149" s="274"/>
      <c r="AI149" s="600"/>
      <c r="AJ149" s="113"/>
      <c r="AK149" s="68"/>
      <c r="AL149" s="287"/>
      <c r="AM149" s="283"/>
    </row>
    <row r="150" spans="1:39" s="6" customFormat="1" ht="13.5" outlineLevel="1" thickBot="1">
      <c r="A150" s="195"/>
      <c r="B150" s="639"/>
      <c r="C150" s="443"/>
      <c r="D150" s="377" t="s">
        <v>216</v>
      </c>
      <c r="E150" s="335"/>
      <c r="F150" s="335"/>
      <c r="G150" s="335"/>
      <c r="H150" s="283"/>
      <c r="I150" s="8"/>
      <c r="J150" s="9"/>
      <c r="K150" s="471"/>
      <c r="L150" s="472"/>
      <c r="M150" s="473"/>
      <c r="N150" s="78"/>
      <c r="O150" s="358"/>
      <c r="P150" s="486"/>
      <c r="Q150" s="471"/>
      <c r="R150" s="486"/>
      <c r="S150" s="471"/>
      <c r="T150" s="299"/>
      <c r="U150" s="342"/>
      <c r="V150" s="309"/>
      <c r="W150" s="7"/>
      <c r="X150" s="7"/>
      <c r="Y150" s="9"/>
      <c r="Z150" s="7"/>
      <c r="AA150" s="342"/>
      <c r="AB150" s="556"/>
      <c r="AC150" s="557"/>
      <c r="AD150" s="486"/>
      <c r="AE150" s="527"/>
      <c r="AF150" s="527"/>
      <c r="AG150" s="327"/>
      <c r="AH150" s="274"/>
      <c r="AI150" s="600"/>
      <c r="AJ150" s="113"/>
      <c r="AK150" s="68"/>
      <c r="AL150" s="287"/>
      <c r="AM150" s="283"/>
    </row>
    <row r="151" spans="1:39" s="11" customFormat="1" ht="26.25" customHeight="1" thickBot="1">
      <c r="A151" s="333" t="str">
        <f>FIXED($D$8,0,1)</f>
        <v>0</v>
      </c>
      <c r="B151" s="333" t="str">
        <f>FIXED($I$4,0,1)</f>
        <v>0</v>
      </c>
      <c r="C151" s="11" t="s">
        <v>210</v>
      </c>
      <c r="D151" s="444" t="s">
        <v>211</v>
      </c>
      <c r="E151" s="453"/>
      <c r="F151" s="430"/>
      <c r="G151" s="430"/>
      <c r="H151" s="282"/>
      <c r="I151" s="14"/>
      <c r="J151" s="12"/>
      <c r="K151" s="458">
        <f>SUM(K147:K150)</f>
        <v>0</v>
      </c>
      <c r="L151" s="459">
        <f>SUM(L147:L150)</f>
        <v>0</v>
      </c>
      <c r="M151" s="460">
        <f>SUM(M147:M150)</f>
        <v>0</v>
      </c>
      <c r="N151" s="118"/>
      <c r="O151" s="352"/>
      <c r="P151" s="500">
        <f>SUM(P147:P150)</f>
        <v>0</v>
      </c>
      <c r="Q151" s="458">
        <f>SUM(Q147:Q150)</f>
        <v>0</v>
      </c>
      <c r="R151" s="500">
        <f>SUM(R147:R150)</f>
        <v>0</v>
      </c>
      <c r="S151" s="458">
        <f>SUM(S147:S150)</f>
        <v>0</v>
      </c>
      <c r="T151" s="298"/>
      <c r="U151" s="341"/>
      <c r="V151" s="308"/>
      <c r="W151" s="134"/>
      <c r="X151" s="134"/>
      <c r="Y151" s="159"/>
      <c r="Z151" s="134"/>
      <c r="AA151" s="341"/>
      <c r="AB151" s="553">
        <f>SUM(AB147:AB150)</f>
        <v>0</v>
      </c>
      <c r="AC151" s="554"/>
      <c r="AD151" s="495">
        <f>SUM(AD147:AD150)</f>
        <v>0</v>
      </c>
      <c r="AE151" s="555"/>
      <c r="AF151" s="458">
        <f>AD151</f>
        <v>0</v>
      </c>
      <c r="AG151" s="89">
        <f>IF((AF151-E151)&gt;0,(AF151-E151),0)</f>
        <v>0</v>
      </c>
      <c r="AH151" s="276"/>
      <c r="AI151" s="601">
        <f>IF($AK$2="PME",40%,IF($AK$2="ETI",20%,10%))</f>
        <v>0.4</v>
      </c>
      <c r="AJ151" s="81">
        <f>IF(AK2="choisir","",AF151*AI151)</f>
        <v>0</v>
      </c>
      <c r="AK151" s="53" t="str">
        <f>IF(Q151&lt;&gt;0,IF((Q151+AB151)-AD151=0,"OK","!"),IF(P151&lt;&gt;0,IF((P151+AB151)-AD151=0,"OK","!"),IF((K151+AB151)-AD151=0,"OK","!")))</f>
        <v>OK</v>
      </c>
      <c r="AL151" s="293"/>
      <c r="AM151" s="282"/>
    </row>
    <row r="152" spans="1:39" s="6" customFormat="1" ht="12.75" outlineLevel="1">
      <c r="A152" s="195"/>
      <c r="B152" s="638"/>
      <c r="C152" s="26"/>
      <c r="D152" s="382" t="s">
        <v>43</v>
      </c>
      <c r="E152" s="335"/>
      <c r="F152" s="335"/>
      <c r="G152" s="335"/>
      <c r="H152" s="283"/>
      <c r="I152" s="8"/>
      <c r="J152" s="9"/>
      <c r="K152" s="471"/>
      <c r="L152" s="472"/>
      <c r="M152" s="473"/>
      <c r="N152" s="78"/>
      <c r="O152" s="358"/>
      <c r="P152" s="486"/>
      <c r="Q152" s="471"/>
      <c r="R152" s="486"/>
      <c r="S152" s="471"/>
      <c r="T152" s="299"/>
      <c r="U152" s="342"/>
      <c r="V152" s="309"/>
      <c r="W152" s="7"/>
      <c r="X152" s="7"/>
      <c r="Y152" s="9"/>
      <c r="Z152" s="7"/>
      <c r="AA152" s="342"/>
      <c r="AB152" s="556"/>
      <c r="AC152" s="557"/>
      <c r="AD152" s="486"/>
      <c r="AE152" s="527"/>
      <c r="AF152" s="527"/>
      <c r="AG152" s="88"/>
      <c r="AH152" s="274"/>
      <c r="AI152" s="600"/>
      <c r="AJ152" s="113"/>
      <c r="AK152" s="68"/>
      <c r="AL152" s="287"/>
      <c r="AM152" s="283"/>
    </row>
    <row r="153" spans="1:39" s="6" customFormat="1" ht="12.75" outlineLevel="1">
      <c r="A153" s="195"/>
      <c r="B153" s="638"/>
      <c r="C153" s="330"/>
      <c r="D153" s="381" t="s">
        <v>44</v>
      </c>
      <c r="E153" s="335"/>
      <c r="F153" s="335"/>
      <c r="G153" s="335"/>
      <c r="H153" s="283"/>
      <c r="I153" s="8"/>
      <c r="J153" s="9"/>
      <c r="K153" s="471"/>
      <c r="L153" s="472"/>
      <c r="M153" s="473"/>
      <c r="N153" s="77"/>
      <c r="O153" s="359"/>
      <c r="P153" s="486"/>
      <c r="Q153" s="471"/>
      <c r="R153" s="486"/>
      <c r="S153" s="471"/>
      <c r="T153" s="299"/>
      <c r="U153" s="342"/>
      <c r="V153" s="309"/>
      <c r="W153" s="7"/>
      <c r="X153" s="7"/>
      <c r="Y153" s="9"/>
      <c r="Z153" s="7"/>
      <c r="AA153" s="342"/>
      <c r="AB153" s="556"/>
      <c r="AC153" s="557"/>
      <c r="AD153" s="486"/>
      <c r="AE153" s="527"/>
      <c r="AF153" s="527"/>
      <c r="AG153" s="327"/>
      <c r="AH153" s="274"/>
      <c r="AI153" s="600"/>
      <c r="AJ153" s="113"/>
      <c r="AK153" s="68"/>
      <c r="AL153" s="287"/>
      <c r="AM153" s="283"/>
    </row>
    <row r="154" spans="1:39" s="6" customFormat="1" ht="12.75" outlineLevel="1">
      <c r="A154" s="195"/>
      <c r="B154" s="638"/>
      <c r="C154" s="330"/>
      <c r="D154" s="381" t="s">
        <v>45</v>
      </c>
      <c r="E154" s="335"/>
      <c r="F154" s="335"/>
      <c r="G154" s="335"/>
      <c r="H154" s="371"/>
      <c r="I154" s="8"/>
      <c r="J154" s="8"/>
      <c r="K154" s="464"/>
      <c r="L154" s="465"/>
      <c r="M154" s="466"/>
      <c r="N154" s="120"/>
      <c r="O154" s="357"/>
      <c r="P154" s="470"/>
      <c r="Q154" s="464"/>
      <c r="R154" s="470"/>
      <c r="S154" s="464"/>
      <c r="T154" s="19"/>
      <c r="U154" s="342"/>
      <c r="V154" s="307"/>
      <c r="W154" s="10"/>
      <c r="X154" s="10"/>
      <c r="Y154" s="18"/>
      <c r="Z154" s="10"/>
      <c r="AA154" s="342"/>
      <c r="AB154" s="551"/>
      <c r="AC154" s="552"/>
      <c r="AD154" s="486"/>
      <c r="AE154" s="527"/>
      <c r="AF154" s="527"/>
      <c r="AG154" s="327"/>
      <c r="AH154" s="274"/>
      <c r="AI154" s="600"/>
      <c r="AJ154" s="113"/>
      <c r="AK154" s="68"/>
      <c r="AL154" s="287"/>
      <c r="AM154" s="283"/>
    </row>
    <row r="155" spans="1:39" s="6" customFormat="1" ht="12.75" outlineLevel="1">
      <c r="A155" s="195"/>
      <c r="B155" s="638"/>
      <c r="C155" s="330"/>
      <c r="D155" s="381" t="s">
        <v>46</v>
      </c>
      <c r="E155" s="335"/>
      <c r="F155" s="335"/>
      <c r="G155" s="335"/>
      <c r="H155" s="283"/>
      <c r="I155" s="8"/>
      <c r="J155" s="9"/>
      <c r="K155" s="471"/>
      <c r="L155" s="472"/>
      <c r="M155" s="473"/>
      <c r="N155" s="78"/>
      <c r="O155" s="358"/>
      <c r="P155" s="486"/>
      <c r="Q155" s="471"/>
      <c r="R155" s="486"/>
      <c r="S155" s="471"/>
      <c r="T155" s="299"/>
      <c r="U155" s="342"/>
      <c r="V155" s="309"/>
      <c r="W155" s="7"/>
      <c r="X155" s="7"/>
      <c r="Y155" s="9"/>
      <c r="Z155" s="7"/>
      <c r="AA155" s="342"/>
      <c r="AB155" s="556"/>
      <c r="AC155" s="557"/>
      <c r="AD155" s="486"/>
      <c r="AE155" s="527"/>
      <c r="AF155" s="527"/>
      <c r="AG155" s="327"/>
      <c r="AH155" s="274"/>
      <c r="AI155" s="600"/>
      <c r="AJ155" s="113"/>
      <c r="AK155" s="68"/>
      <c r="AL155" s="287"/>
      <c r="AM155" s="283"/>
    </row>
    <row r="156" spans="1:39" s="6" customFormat="1" ht="13.5" outlineLevel="1" thickBot="1">
      <c r="A156" s="195"/>
      <c r="B156" s="638"/>
      <c r="C156" s="330"/>
      <c r="D156" s="377" t="s">
        <v>216</v>
      </c>
      <c r="E156" s="335"/>
      <c r="F156" s="335"/>
      <c r="G156" s="335"/>
      <c r="H156" s="283"/>
      <c r="I156" s="8"/>
      <c r="J156" s="9"/>
      <c r="K156" s="471"/>
      <c r="L156" s="472"/>
      <c r="M156" s="473"/>
      <c r="N156" s="78"/>
      <c r="O156" s="358"/>
      <c r="P156" s="486"/>
      <c r="Q156" s="471"/>
      <c r="R156" s="486"/>
      <c r="S156" s="471"/>
      <c r="T156" s="299"/>
      <c r="U156" s="342"/>
      <c r="V156" s="309"/>
      <c r="W156" s="7"/>
      <c r="X156" s="7"/>
      <c r="Y156" s="9"/>
      <c r="Z156" s="7"/>
      <c r="AA156" s="342"/>
      <c r="AB156" s="556"/>
      <c r="AC156" s="557"/>
      <c r="AD156" s="486"/>
      <c r="AE156" s="527"/>
      <c r="AF156" s="527"/>
      <c r="AG156" s="327"/>
      <c r="AH156" s="274"/>
      <c r="AI156" s="600"/>
      <c r="AJ156" s="113"/>
      <c r="AK156" s="68"/>
      <c r="AL156" s="287"/>
      <c r="AM156" s="283"/>
    </row>
    <row r="157" spans="1:39" s="11" customFormat="1" ht="15" thickBot="1">
      <c r="A157" s="333" t="str">
        <f>FIXED($D$8,0,1)</f>
        <v>0</v>
      </c>
      <c r="B157" s="635" t="str">
        <f>FIXED($I$4,0,1)</f>
        <v>0</v>
      </c>
      <c r="C157" s="20" t="s">
        <v>47</v>
      </c>
      <c r="D157" s="384" t="s">
        <v>48</v>
      </c>
      <c r="E157" s="453"/>
      <c r="F157" s="430"/>
      <c r="G157" s="430"/>
      <c r="H157" s="282"/>
      <c r="I157" s="14"/>
      <c r="J157" s="12"/>
      <c r="K157" s="458">
        <f>SUM(K152:K156)</f>
        <v>0</v>
      </c>
      <c r="L157" s="459">
        <f>SUM(L152:L156)</f>
        <v>0</v>
      </c>
      <c r="M157" s="460">
        <f>SUM(M152:M156)</f>
        <v>0</v>
      </c>
      <c r="N157" s="118"/>
      <c r="O157" s="352"/>
      <c r="P157" s="500">
        <f>SUM(P152:P156)</f>
        <v>0</v>
      </c>
      <c r="Q157" s="458">
        <f>SUM(Q152:Q156)</f>
        <v>0</v>
      </c>
      <c r="R157" s="500">
        <f>SUM(R152:R156)</f>
        <v>0</v>
      </c>
      <c r="S157" s="458">
        <f>SUM(S152:S156)</f>
        <v>0</v>
      </c>
      <c r="T157" s="298"/>
      <c r="U157" s="341"/>
      <c r="V157" s="308"/>
      <c r="W157" s="134"/>
      <c r="X157" s="134"/>
      <c r="Y157" s="159"/>
      <c r="Z157" s="134"/>
      <c r="AA157" s="341"/>
      <c r="AB157" s="553">
        <f>SUM(AB152:AB156)</f>
        <v>0</v>
      </c>
      <c r="AC157" s="554"/>
      <c r="AD157" s="495">
        <f>SUM(AD152:AD156)</f>
        <v>0</v>
      </c>
      <c r="AE157" s="555"/>
      <c r="AF157" s="458">
        <f>AD157</f>
        <v>0</v>
      </c>
      <c r="AG157" s="89">
        <f>IF((AF157-E157)&gt;0,(AF157-E157),0)</f>
        <v>0</v>
      </c>
      <c r="AH157" s="276"/>
      <c r="AI157" s="592">
        <f>IF($AK$2="PME",$AK$5,IF($AK$2="ETI",$AK$6,$AK$7))</f>
        <v>0.35</v>
      </c>
      <c r="AJ157" s="81">
        <f>IF(AK2="choisir","",AF157*AI157)</f>
        <v>0</v>
      </c>
      <c r="AK157" s="53" t="str">
        <f>IF(Q157&lt;&gt;0,IF((Q157+AB157)-AD157=0,"OK","!"),IF(P157&lt;&gt;0,IF((P157+AB157)-AD157=0,"OK","!"),IF((K157+AB157)-AD157=0,"OK","!")))</f>
        <v>OK</v>
      </c>
      <c r="AL157" s="293"/>
      <c r="AM157" s="282"/>
    </row>
    <row r="158" spans="1:39" s="6" customFormat="1" ht="12.75" outlineLevel="1">
      <c r="A158" s="195"/>
      <c r="B158" s="638"/>
      <c r="C158" s="319"/>
      <c r="D158" s="388" t="s">
        <v>49</v>
      </c>
      <c r="E158" s="335"/>
      <c r="F158" s="335"/>
      <c r="G158" s="335"/>
      <c r="H158" s="283"/>
      <c r="I158" s="8"/>
      <c r="J158" s="9"/>
      <c r="K158" s="471"/>
      <c r="L158" s="472"/>
      <c r="M158" s="473"/>
      <c r="N158" s="78"/>
      <c r="O158" s="358"/>
      <c r="P158" s="486"/>
      <c r="Q158" s="471"/>
      <c r="R158" s="486"/>
      <c r="S158" s="471"/>
      <c r="T158" s="299"/>
      <c r="U158" s="342"/>
      <c r="V158" s="309"/>
      <c r="W158" s="7"/>
      <c r="X158" s="7"/>
      <c r="Y158" s="9"/>
      <c r="Z158" s="7"/>
      <c r="AA158" s="342"/>
      <c r="AB158" s="556"/>
      <c r="AC158" s="557"/>
      <c r="AD158" s="486"/>
      <c r="AE158" s="527"/>
      <c r="AF158" s="527"/>
      <c r="AG158" s="88"/>
      <c r="AH158" s="274"/>
      <c r="AI158" s="600"/>
      <c r="AJ158" s="113"/>
      <c r="AK158" s="68"/>
      <c r="AL158" s="287"/>
      <c r="AM158" s="283"/>
    </row>
    <row r="159" spans="1:39" s="6" customFormat="1" ht="12.75" outlineLevel="1">
      <c r="A159" s="195"/>
      <c r="B159" s="638"/>
      <c r="C159" s="319"/>
      <c r="D159" s="389" t="s">
        <v>224</v>
      </c>
      <c r="E159" s="335"/>
      <c r="F159" s="335"/>
      <c r="G159" s="335"/>
      <c r="H159" s="283"/>
      <c r="I159" s="8"/>
      <c r="J159" s="9"/>
      <c r="K159" s="471"/>
      <c r="L159" s="472"/>
      <c r="M159" s="473"/>
      <c r="N159" s="78"/>
      <c r="O159" s="358"/>
      <c r="P159" s="486"/>
      <c r="Q159" s="471"/>
      <c r="R159" s="486"/>
      <c r="S159" s="471"/>
      <c r="T159" s="299"/>
      <c r="U159" s="342"/>
      <c r="V159" s="309"/>
      <c r="W159" s="7"/>
      <c r="X159" s="7"/>
      <c r="Y159" s="9"/>
      <c r="Z159" s="7"/>
      <c r="AA159" s="342"/>
      <c r="AB159" s="556"/>
      <c r="AC159" s="557"/>
      <c r="AD159" s="486"/>
      <c r="AE159" s="527"/>
      <c r="AF159" s="527"/>
      <c r="AG159" s="327"/>
      <c r="AH159" s="274"/>
      <c r="AI159" s="600"/>
      <c r="AJ159" s="113"/>
      <c r="AK159" s="68"/>
      <c r="AL159" s="287"/>
      <c r="AM159" s="283"/>
    </row>
    <row r="160" spans="1:39" s="6" customFormat="1" ht="12.75" outlineLevel="1">
      <c r="A160" s="195"/>
      <c r="B160" s="638"/>
      <c r="C160" s="319"/>
      <c r="D160" s="389" t="s">
        <v>225</v>
      </c>
      <c r="E160" s="335"/>
      <c r="F160" s="335"/>
      <c r="G160" s="335"/>
      <c r="H160" s="283"/>
      <c r="I160" s="8"/>
      <c r="J160" s="9"/>
      <c r="K160" s="464"/>
      <c r="L160" s="465"/>
      <c r="M160" s="466"/>
      <c r="N160" s="120"/>
      <c r="O160" s="357"/>
      <c r="P160" s="470"/>
      <c r="Q160" s="464"/>
      <c r="R160" s="470"/>
      <c r="S160" s="464"/>
      <c r="T160" s="19"/>
      <c r="U160" s="342"/>
      <c r="V160" s="307"/>
      <c r="W160" s="10"/>
      <c r="X160" s="10"/>
      <c r="Y160" s="18"/>
      <c r="Z160" s="10"/>
      <c r="AA160" s="342"/>
      <c r="AB160" s="551"/>
      <c r="AC160" s="552"/>
      <c r="AD160" s="486"/>
      <c r="AE160" s="527"/>
      <c r="AF160" s="527"/>
      <c r="AG160" s="327"/>
      <c r="AH160" s="274"/>
      <c r="AI160" s="600"/>
      <c r="AJ160" s="113"/>
      <c r="AK160" s="68"/>
      <c r="AL160" s="287"/>
      <c r="AM160" s="283"/>
    </row>
    <row r="161" spans="1:39" s="6" customFormat="1" ht="38.25" outlineLevel="1">
      <c r="A161" s="195"/>
      <c r="B161" s="638"/>
      <c r="C161" s="319"/>
      <c r="D161" s="7" t="s">
        <v>222</v>
      </c>
      <c r="E161" s="335"/>
      <c r="F161" s="335"/>
      <c r="G161" s="335"/>
      <c r="H161" s="283"/>
      <c r="I161" s="8"/>
      <c r="J161" s="9"/>
      <c r="K161" s="471"/>
      <c r="L161" s="472"/>
      <c r="M161" s="473"/>
      <c r="N161" s="78"/>
      <c r="O161" s="358"/>
      <c r="P161" s="486"/>
      <c r="Q161" s="471"/>
      <c r="R161" s="486"/>
      <c r="S161" s="471"/>
      <c r="T161" s="299"/>
      <c r="U161" s="342"/>
      <c r="V161" s="309"/>
      <c r="W161" s="7"/>
      <c r="X161" s="7"/>
      <c r="Y161" s="9"/>
      <c r="Z161" s="7"/>
      <c r="AA161" s="342"/>
      <c r="AB161" s="556"/>
      <c r="AC161" s="557"/>
      <c r="AD161" s="486"/>
      <c r="AE161" s="527"/>
      <c r="AF161" s="527"/>
      <c r="AG161" s="327"/>
      <c r="AH161" s="274"/>
      <c r="AI161" s="600"/>
      <c r="AJ161" s="113"/>
      <c r="AK161" s="68"/>
      <c r="AL161" s="287"/>
      <c r="AM161" s="283"/>
    </row>
    <row r="162" spans="1:39" s="6" customFormat="1" ht="38.25" outlineLevel="1">
      <c r="A162" s="195"/>
      <c r="B162" s="638"/>
      <c r="C162" s="319"/>
      <c r="D162" s="7" t="s">
        <v>223</v>
      </c>
      <c r="E162" s="335"/>
      <c r="F162" s="335"/>
      <c r="G162" s="335"/>
      <c r="H162" s="283"/>
      <c r="I162" s="8"/>
      <c r="J162" s="9"/>
      <c r="K162" s="471"/>
      <c r="L162" s="472"/>
      <c r="M162" s="473"/>
      <c r="N162" s="78"/>
      <c r="O162" s="358"/>
      <c r="P162" s="486"/>
      <c r="Q162" s="471"/>
      <c r="R162" s="486"/>
      <c r="S162" s="471"/>
      <c r="T162" s="299"/>
      <c r="U162" s="342"/>
      <c r="V162" s="309"/>
      <c r="W162" s="7"/>
      <c r="X162" s="7"/>
      <c r="Y162" s="9"/>
      <c r="Z162" s="7"/>
      <c r="AA162" s="342"/>
      <c r="AB162" s="556"/>
      <c r="AC162" s="557"/>
      <c r="AD162" s="486"/>
      <c r="AE162" s="527"/>
      <c r="AF162" s="527"/>
      <c r="AG162" s="327"/>
      <c r="AH162" s="274"/>
      <c r="AI162" s="600"/>
      <c r="AJ162" s="113"/>
      <c r="AK162" s="68"/>
      <c r="AL162" s="287"/>
      <c r="AM162" s="283"/>
    </row>
    <row r="163" spans="1:39" s="6" customFormat="1" ht="13.5" outlineLevel="1" thickBot="1">
      <c r="A163" s="195"/>
      <c r="B163" s="638"/>
      <c r="C163" s="319"/>
      <c r="D163" s="377" t="s">
        <v>216</v>
      </c>
      <c r="E163" s="335"/>
      <c r="F163" s="335"/>
      <c r="G163" s="335"/>
      <c r="H163" s="283"/>
      <c r="I163" s="8"/>
      <c r="J163" s="9"/>
      <c r="K163" s="471"/>
      <c r="L163" s="472"/>
      <c r="M163" s="473"/>
      <c r="N163" s="78"/>
      <c r="O163" s="358"/>
      <c r="P163" s="486"/>
      <c r="Q163" s="471"/>
      <c r="R163" s="486"/>
      <c r="S163" s="471"/>
      <c r="T163" s="299"/>
      <c r="U163" s="342"/>
      <c r="V163" s="309"/>
      <c r="W163" s="7"/>
      <c r="X163" s="7"/>
      <c r="Y163" s="9"/>
      <c r="Z163" s="7"/>
      <c r="AA163" s="342"/>
      <c r="AB163" s="556"/>
      <c r="AC163" s="557"/>
      <c r="AD163" s="486"/>
      <c r="AE163" s="527"/>
      <c r="AF163" s="527"/>
      <c r="AG163" s="327"/>
      <c r="AH163" s="274"/>
      <c r="AI163" s="600"/>
      <c r="AJ163" s="113"/>
      <c r="AK163" s="68"/>
      <c r="AL163" s="287"/>
      <c r="AM163" s="283"/>
    </row>
    <row r="164" spans="1:39" s="11" customFormat="1" ht="26.25" thickBot="1">
      <c r="A164" s="333" t="str">
        <f>FIXED($D$8,0,1)</f>
        <v>0</v>
      </c>
      <c r="B164" s="635" t="str">
        <f>FIXED($I$4,0,1)</f>
        <v>0</v>
      </c>
      <c r="C164" s="20" t="s">
        <v>50</v>
      </c>
      <c r="D164" s="384" t="s">
        <v>89</v>
      </c>
      <c r="E164" s="453"/>
      <c r="F164" s="430"/>
      <c r="G164" s="430"/>
      <c r="H164" s="282"/>
      <c r="I164" s="14"/>
      <c r="J164" s="12"/>
      <c r="K164" s="458">
        <f>SUM(K158:K163)</f>
        <v>0</v>
      </c>
      <c r="L164" s="459">
        <f>SUM(L158:L163)</f>
        <v>0</v>
      </c>
      <c r="M164" s="460">
        <f>SUM(M158:M163)</f>
        <v>0</v>
      </c>
      <c r="N164" s="118"/>
      <c r="O164" s="352"/>
      <c r="P164" s="500">
        <f>SUM(P158:P163)</f>
        <v>0</v>
      </c>
      <c r="Q164" s="458">
        <f>SUM(Q158:Q163)</f>
        <v>0</v>
      </c>
      <c r="R164" s="500">
        <f>SUM(R158:R163)</f>
        <v>0</v>
      </c>
      <c r="S164" s="458">
        <f>SUM(S158:S163)</f>
        <v>0</v>
      </c>
      <c r="T164" s="298"/>
      <c r="U164" s="341"/>
      <c r="V164" s="308"/>
      <c r="W164" s="134"/>
      <c r="X164" s="134"/>
      <c r="Y164" s="159"/>
      <c r="Z164" s="134"/>
      <c r="AA164" s="341"/>
      <c r="AB164" s="553">
        <f>SUM(AB158:AB163)</f>
        <v>0</v>
      </c>
      <c r="AC164" s="554"/>
      <c r="AD164" s="495">
        <f>SUM(AD158:AD163)</f>
        <v>0</v>
      </c>
      <c r="AE164" s="555"/>
      <c r="AF164" s="559">
        <f>IF(AD164&gt;10%*SUM(AF151,AF146,AF137,AF133,AF129,AF122,AF115,AF111,AF107,AF103,AF88,AF80,AF72,AF62,AF52,AF42,AF32,AF22),10%*SUM(AF151,AF146,AF137,AF133,AF129,AF122,AF115,AF111,AF107,AF103,AF88,AF80,AF72,AF62,AF52,AF42,AF32,AF22),AD164)</f>
        <v>0</v>
      </c>
      <c r="AG164" s="89">
        <f>IF((AF164-E164)&gt;0,(AF164-E164),0)</f>
        <v>0</v>
      </c>
      <c r="AH164" s="276"/>
      <c r="AI164" s="592">
        <f>IF($AK$2="PME",$AK$5,IF($AK$2="ETI",$AK$6,$AK$7))</f>
        <v>0.35</v>
      </c>
      <c r="AJ164" s="81">
        <f>IF(AK2="choisir","",AF164*AI164)</f>
        <v>0</v>
      </c>
      <c r="AK164" s="53" t="str">
        <f>IF(Q164&lt;&gt;0,IF((Q164+AB164)-AD164=0,"OK","!"),IF(P164&lt;&gt;0,IF((P164+AB164)-AD164=0,"OK","!"),IF((K164+AB164)-AD164=0,"OK","!")))</f>
        <v>OK</v>
      </c>
      <c r="AL164" s="293"/>
      <c r="AM164" s="282"/>
    </row>
    <row r="165" spans="1:39" s="16" customFormat="1" ht="12.75" outlineLevel="1">
      <c r="A165" s="195"/>
      <c r="B165" s="638"/>
      <c r="C165" s="26"/>
      <c r="D165" s="381" t="s">
        <v>51</v>
      </c>
      <c r="E165" s="335"/>
      <c r="F165" s="335"/>
      <c r="G165" s="335"/>
      <c r="H165" s="281"/>
      <c r="I165" s="17"/>
      <c r="J165" s="18"/>
      <c r="K165" s="464"/>
      <c r="L165" s="465"/>
      <c r="M165" s="466"/>
      <c r="N165" s="120"/>
      <c r="O165" s="357"/>
      <c r="P165" s="470"/>
      <c r="Q165" s="464"/>
      <c r="R165" s="470"/>
      <c r="S165" s="464"/>
      <c r="T165" s="19"/>
      <c r="U165" s="83"/>
      <c r="V165" s="307"/>
      <c r="W165" s="10"/>
      <c r="X165" s="10"/>
      <c r="Y165" s="18"/>
      <c r="Z165" s="10"/>
      <c r="AA165" s="83"/>
      <c r="AB165" s="551"/>
      <c r="AC165" s="552"/>
      <c r="AD165" s="470"/>
      <c r="AE165" s="464"/>
      <c r="AF165" s="560" t="s">
        <v>61</v>
      </c>
      <c r="AG165" s="90"/>
      <c r="AH165" s="273"/>
      <c r="AI165" s="581"/>
      <c r="AJ165" s="84"/>
      <c r="AK165" s="30"/>
      <c r="AL165" s="291"/>
      <c r="AM165" s="281"/>
    </row>
    <row r="166" spans="1:39" s="16" customFormat="1" ht="4.5" customHeight="1" outlineLevel="1">
      <c r="A166" s="195"/>
      <c r="B166" s="638"/>
      <c r="C166" s="26"/>
      <c r="D166" s="382"/>
      <c r="E166" s="335"/>
      <c r="F166" s="335"/>
      <c r="G166" s="335"/>
      <c r="H166" s="281"/>
      <c r="I166" s="17"/>
      <c r="J166" s="18"/>
      <c r="K166" s="464"/>
      <c r="L166" s="465"/>
      <c r="M166" s="466"/>
      <c r="N166" s="120"/>
      <c r="O166" s="357"/>
      <c r="P166" s="470"/>
      <c r="Q166" s="464"/>
      <c r="R166" s="470"/>
      <c r="S166" s="464"/>
      <c r="T166" s="19"/>
      <c r="U166" s="83"/>
      <c r="V166" s="307"/>
      <c r="W166" s="10"/>
      <c r="X166" s="10"/>
      <c r="Y166" s="18"/>
      <c r="Z166" s="10"/>
      <c r="AA166" s="83"/>
      <c r="AB166" s="551"/>
      <c r="AC166" s="552"/>
      <c r="AD166" s="470"/>
      <c r="AE166" s="464"/>
      <c r="AF166" s="464"/>
      <c r="AG166" s="90"/>
      <c r="AH166" s="273"/>
      <c r="AI166" s="581"/>
      <c r="AJ166" s="84"/>
      <c r="AK166" s="30"/>
      <c r="AL166" s="291"/>
      <c r="AM166" s="281"/>
    </row>
    <row r="167" spans="1:42" s="13" customFormat="1" ht="12.75">
      <c r="A167" s="333" t="str">
        <f>FIXED($D$8,0,1)</f>
        <v>0</v>
      </c>
      <c r="B167" s="635" t="str">
        <f>FIXED($I$4,0,1)</f>
        <v>0</v>
      </c>
      <c r="C167" s="20"/>
      <c r="D167" s="384" t="s">
        <v>90</v>
      </c>
      <c r="E167" s="80"/>
      <c r="F167" s="80"/>
      <c r="G167" s="428"/>
      <c r="H167" s="372"/>
      <c r="I167" s="14"/>
      <c r="J167" s="15"/>
      <c r="K167" s="474"/>
      <c r="L167" s="475"/>
      <c r="M167" s="476"/>
      <c r="N167" s="119"/>
      <c r="O167" s="360"/>
      <c r="P167" s="502"/>
      <c r="Q167" s="474"/>
      <c r="R167" s="502"/>
      <c r="S167" s="474"/>
      <c r="T167" s="300"/>
      <c r="U167" s="82"/>
      <c r="V167" s="310"/>
      <c r="W167" s="135"/>
      <c r="X167" s="135"/>
      <c r="Y167" s="15"/>
      <c r="Z167" s="135"/>
      <c r="AA167" s="82"/>
      <c r="AB167" s="561"/>
      <c r="AC167" s="562"/>
      <c r="AD167" s="502"/>
      <c r="AE167" s="474"/>
      <c r="AF167" s="474"/>
      <c r="AG167" s="91"/>
      <c r="AH167" s="38"/>
      <c r="AI167" s="582"/>
      <c r="AJ167" s="39"/>
      <c r="AK167" s="39"/>
      <c r="AL167" s="294"/>
      <c r="AM167" s="50"/>
      <c r="AN167" s="40"/>
      <c r="AO167" s="173"/>
      <c r="AP167" s="173"/>
    </row>
    <row r="168" spans="1:40" s="16" customFormat="1" ht="13.5" customHeight="1" thickBot="1">
      <c r="A168" s="196"/>
      <c r="B168" s="640"/>
      <c r="C168" s="27"/>
      <c r="D168" s="56"/>
      <c r="E168" s="574"/>
      <c r="F168" s="425"/>
      <c r="G168" s="425"/>
      <c r="H168" s="373"/>
      <c r="I168" s="121"/>
      <c r="J168" s="122"/>
      <c r="K168" s="477"/>
      <c r="L168" s="478"/>
      <c r="M168" s="479"/>
      <c r="N168" s="123"/>
      <c r="O168" s="361"/>
      <c r="P168" s="503"/>
      <c r="Q168" s="477"/>
      <c r="R168" s="503"/>
      <c r="S168" s="477"/>
      <c r="T168" s="301"/>
      <c r="U168" s="86"/>
      <c r="V168" s="314"/>
      <c r="W168" s="136"/>
      <c r="X168" s="136"/>
      <c r="Y168" s="122"/>
      <c r="Z168" s="136"/>
      <c r="AA168" s="86"/>
      <c r="AB168" s="563"/>
      <c r="AC168" s="564"/>
      <c r="AD168" s="503"/>
      <c r="AE168" s="477"/>
      <c r="AF168" s="477"/>
      <c r="AG168" s="170"/>
      <c r="AH168" s="315"/>
      <c r="AI168" s="583"/>
      <c r="AJ168" s="316"/>
      <c r="AK168" s="174"/>
      <c r="AL168" s="178"/>
      <c r="AM168" s="177"/>
      <c r="AN168" s="174"/>
    </row>
    <row r="169" spans="1:42" s="31" customFormat="1" ht="32.25" thickBot="1">
      <c r="A169" s="124"/>
      <c r="B169" s="641"/>
      <c r="C169" s="125"/>
      <c r="D169" s="126"/>
      <c r="E169" s="522" t="s">
        <v>56</v>
      </c>
      <c r="F169" s="609"/>
      <c r="G169" s="426"/>
      <c r="H169" s="374"/>
      <c r="I169" s="127"/>
      <c r="J169" s="128"/>
      <c r="K169" s="480" t="str">
        <f>+K11</f>
        <v>Montant total facturé HT (€)</v>
      </c>
      <c r="L169" s="481" t="str">
        <f>+L11</f>
        <v>Montant total facturé TTC (€)</v>
      </c>
      <c r="M169" s="480" t="str">
        <f>M11</f>
        <v>Montant total acquitté TTC (€)</v>
      </c>
      <c r="N169" s="129"/>
      <c r="O169" s="362"/>
      <c r="P169" s="504" t="str">
        <f>P$11</f>
        <v>Montant éligible facturé HT après analyse</v>
      </c>
      <c r="Q169" s="480" t="str">
        <f>Q$11</f>
        <v>Montant éligible acquitté HT après analyse</v>
      </c>
      <c r="R169" s="480" t="str">
        <f>R$11</f>
        <v>Montant non éligible acquitté HT après analyse</v>
      </c>
      <c r="S169" s="480" t="str">
        <f>S$11</f>
        <v>Vérification total acquitté HT après analyse</v>
      </c>
      <c r="T169" s="411"/>
      <c r="U169" s="302"/>
      <c r="V169" s="317"/>
      <c r="W169" s="137"/>
      <c r="X169" s="137"/>
      <c r="Y169" s="160"/>
      <c r="Z169" s="137"/>
      <c r="AA169" s="130"/>
      <c r="AB169" s="565" t="str">
        <f>AB$11</f>
        <v>Modification éligibilité avant plafond proposé - HT (en + / -)</v>
      </c>
      <c r="AC169" s="565"/>
      <c r="AD169" s="566" t="str">
        <f>$AD$11</f>
        <v>Eligible proposé sur l'analysé avant plafond (€ HT)</v>
      </c>
      <c r="AE169" s="567"/>
      <c r="AF169" s="565" t="str">
        <f>$AF$11</f>
        <v>Total éligible après plafond en € HT</v>
      </c>
      <c r="AG169" s="131"/>
      <c r="AH169" s="280" t="s">
        <v>215</v>
      </c>
      <c r="AI169" s="584" t="s">
        <v>191</v>
      </c>
      <c r="AJ169" s="87" t="str">
        <f>$AJ$11</f>
        <v>Montant d'aide </v>
      </c>
      <c r="AK169" s="57"/>
      <c r="AL169" s="295"/>
      <c r="AM169" s="177"/>
      <c r="AN169" s="174"/>
      <c r="AO169" s="175"/>
      <c r="AP169" s="175"/>
    </row>
    <row r="170" spans="1:40" s="21" customFormat="1" ht="36.75" customHeight="1" thickBot="1">
      <c r="A170" s="132"/>
      <c r="B170" s="642"/>
      <c r="C170" s="133"/>
      <c r="D170" s="318" t="s">
        <v>52</v>
      </c>
      <c r="E170" s="101">
        <f>SUM(E22,E32,E42,E52,E62,E72,E80,E88,E164,E151,E146,E137,E133,E129,E122,E115,E111,E107,E103,E157)</f>
        <v>0</v>
      </c>
      <c r="F170" s="610"/>
      <c r="G170" s="427"/>
      <c r="H170" s="375"/>
      <c r="I170" s="97"/>
      <c r="J170" s="98"/>
      <c r="K170" s="482">
        <f>SUM(K22,K32,K42,K52,K62,K72,K80,K88,K164,K151,K146,K137,K133,K129,K122,K115,K111,K107,K103)</f>
        <v>0</v>
      </c>
      <c r="L170" s="482">
        <f>SUM(L22,L32,L42,L52,L62,L72,L80,L88,L164,L151,L146,L137,L133,L129,L122,L115,L111,L107,L103)</f>
        <v>0</v>
      </c>
      <c r="M170" s="482">
        <f>SUM(M22,M32,M42,M52,M62,M72,M80,M88,M164,M151,M146,M137,M133,M129,M122,M115,M111,M107,M103)</f>
        <v>0</v>
      </c>
      <c r="N170" s="455"/>
      <c r="O170" s="456"/>
      <c r="P170" s="482">
        <f>SUM(P22,P32,P42,P52,P62,P72,P80,P88,P164,P151,P146,P137,P133,P129,P122,P115,P111,P107,P103)</f>
        <v>0</v>
      </c>
      <c r="Q170" s="482">
        <f>SUM(Q22,Q32,Q42,Q52,Q62,Q72,Q80,Q88,Q164,Q151,Q146,Q137,Q133,Q129,Q122,Q115,Q111,Q107,Q103)</f>
        <v>0</v>
      </c>
      <c r="R170" s="505">
        <f>SUM(R22,R32,R42,R52,R62,R72,R80,R88,R164,R151,R146,R137,R133,R129,R122,R115,R111,R107,R103)</f>
        <v>0</v>
      </c>
      <c r="S170" s="505">
        <f>SUM(S22,S32,S42,S52,S62,S72,S80,S88,S164,S151,S146,S137,S133,S129,S122,S115,S111,S107,S103)</f>
        <v>0</v>
      </c>
      <c r="T170" s="412"/>
      <c r="U170" s="303"/>
      <c r="V170" s="311"/>
      <c r="W170" s="138"/>
      <c r="X170" s="138"/>
      <c r="Y170" s="161"/>
      <c r="Z170" s="138"/>
      <c r="AA170" s="116"/>
      <c r="AB170" s="568">
        <f>SUM(AB22,AB32,AB42,AB52,AB62,AB72,AB80,AB88,AB164,AB151,AB146,AB137,AB133,AB129,AB122,AB115,AB111,AB107,AB103)</f>
        <v>0</v>
      </c>
      <c r="AC170" s="569"/>
      <c r="AD170" s="568">
        <f>SUM(AD22,AD32,AD42,AD52,AD62,AD72,AD80,AD88,AD164,AD151,AD146,AD137,AD133,AD129,AD122,AD115,AD111,AD107,AD103)</f>
        <v>0</v>
      </c>
      <c r="AE170" s="570"/>
      <c r="AF170" s="568">
        <f>SUM(AF22,AF32,AF42,AF52,AF62,AF72,AF80,AF88,AF164,AF151,AF146,AF137,AF133,AF129,AF122,AF115,AF111,AF107,AF103)</f>
        <v>0</v>
      </c>
      <c r="AG170" s="101">
        <f>SUM(AG22,AG32,AG42,AG52,AG62,AG72,AG80,AG88,AG164,AG151,AG146,AG137,AG133,AG129,AG122,AG115,AG111,AG107,AG103)</f>
        <v>0</v>
      </c>
      <c r="AH170" s="363" t="str">
        <f>IF(AG170&gt;E170*25%,"au-delà des 25% autorisés","en deça des 25% autorisés")</f>
        <v>en deça des 25% autorisés</v>
      </c>
      <c r="AI170" s="585">
        <f>IF(AF170&lt;&gt;0,AJ170/AF170,"")</f>
      </c>
      <c r="AJ170" s="101">
        <f>IF(AK2="choisir","",IF(SUM(AJ22,AJ32,AJ42,AJ52,AJ62,AJ72,AJ80,AJ88,AJ164,AJ151,AJ146,AJ137,AJ133,AJ129,AJ122,AJ115,AJ111,AJ107,AJ103,AJ157)&gt;L7,L7,SUM(AJ22,AJ32,AJ42,AJ52,AJ62,AJ72,AJ80,AJ88,AJ164,AJ151,AJ146,AJ137,AJ133,AJ129,AJ122,AJ115,AJ111,AJ107,AJ103,AJ157)))</f>
        <v>0</v>
      </c>
      <c r="AK170" s="296" t="str">
        <f>IF(Q170&lt;&gt;0,IF((Q170+AB170)-AD170=0,"OK","!"),IF(P170&lt;&gt;0,IF((P170+AB170)-AD170=0,"OK","!"),IF((K170+AB170)-AD170=0,"OK","!")))</f>
        <v>OK</v>
      </c>
      <c r="AL170" s="620">
        <f>IF(AK2="choisir","",IF(SUM(AJ22,AJ32,AJ42,AJ52,AJ62,AJ72,AJ80,AJ88,AJ164,AJ151,AJ146,AJ137,AJ133,AJ129,AJ122,AJ115,AJ111,AJ107,AJ103,AJ157)&gt;L7,"aide à payer plafonnée au montant d'aide notifié",""))</f>
      </c>
      <c r="AM170" s="177"/>
      <c r="AN170" s="174"/>
    </row>
    <row r="171" spans="1:40" ht="13.5" thickBot="1">
      <c r="A171" s="167"/>
      <c r="B171" s="28"/>
      <c r="C171" s="29"/>
      <c r="D171" s="400">
        <f>IF(E171&lt;&gt;"","contrôle de cohérence : ","")</f>
      </c>
      <c r="E171" s="401">
        <f>IF((E170-L6)&lt;&gt;0,"écart avec K5","")</f>
      </c>
      <c r="F171" s="401"/>
      <c r="G171" s="105"/>
      <c r="H171" s="59"/>
      <c r="I171" s="60"/>
      <c r="J171" s="61"/>
      <c r="K171" s="63"/>
      <c r="L171" s="63"/>
      <c r="M171" s="62"/>
      <c r="N171" s="61"/>
      <c r="O171" s="197"/>
      <c r="P171" s="408"/>
      <c r="Q171" s="409"/>
      <c r="R171" s="409"/>
      <c r="S171" s="409"/>
      <c r="T171" s="410"/>
      <c r="U171" s="410"/>
      <c r="V171" s="217"/>
      <c r="W171" s="732" t="s">
        <v>118</v>
      </c>
      <c r="X171" s="732"/>
      <c r="Y171" s="732"/>
      <c r="Z171" s="732"/>
      <c r="AA171" s="732"/>
      <c r="AB171" s="732"/>
      <c r="AC171" s="733"/>
      <c r="AD171" s="165"/>
      <c r="AE171" s="64"/>
      <c r="AF171" s="59"/>
      <c r="AG171" s="65"/>
      <c r="AH171" s="166"/>
      <c r="AI171" s="586"/>
      <c r="AJ171" s="346"/>
      <c r="AK171" s="59"/>
      <c r="AL171" s="59"/>
      <c r="AM171" s="174"/>
      <c r="AN171" s="174"/>
    </row>
    <row r="172" spans="1:40" ht="12.75" customHeight="1">
      <c r="A172" s="198"/>
      <c r="B172" s="643"/>
      <c r="C172" s="25"/>
      <c r="D172" s="58"/>
      <c r="E172" s="102"/>
      <c r="F172" s="102"/>
      <c r="G172" s="106"/>
      <c r="H172" s="74"/>
      <c r="I172" s="74"/>
      <c r="J172" s="256"/>
      <c r="K172" s="734" t="s">
        <v>76</v>
      </c>
      <c r="L172" s="735"/>
      <c r="M172" s="735"/>
      <c r="N172" s="736"/>
      <c r="O172" s="155"/>
      <c r="P172" s="743" t="s">
        <v>110</v>
      </c>
      <c r="Q172" s="744"/>
      <c r="R172" s="744"/>
      <c r="S172" s="744"/>
      <c r="T172" s="744"/>
      <c r="U172" s="745"/>
      <c r="V172" s="213"/>
      <c r="W172" s="213"/>
      <c r="X172" s="752" t="s">
        <v>117</v>
      </c>
      <c r="Y172" s="753"/>
      <c r="Z172" s="754"/>
      <c r="AA172" s="74"/>
      <c r="AB172" s="74"/>
      <c r="AC172" s="761" t="s">
        <v>116</v>
      </c>
      <c r="AD172" s="167"/>
      <c r="AE172" s="722" t="s">
        <v>119</v>
      </c>
      <c r="AF172" s="723"/>
      <c r="AG172" s="157"/>
      <c r="AH172" s="158"/>
      <c r="AI172" s="587"/>
      <c r="AJ172" s="114"/>
      <c r="AK172" s="59"/>
      <c r="AL172" s="59"/>
      <c r="AM172" s="174"/>
      <c r="AN172" s="174"/>
    </row>
    <row r="173" spans="1:40" ht="12.75">
      <c r="A173" s="506"/>
      <c r="B173" s="644"/>
      <c r="C173" s="507"/>
      <c r="D173" s="58"/>
      <c r="E173" s="102"/>
      <c r="F173" s="102"/>
      <c r="G173" s="106"/>
      <c r="H173" s="74"/>
      <c r="I173" s="74"/>
      <c r="J173" s="74"/>
      <c r="K173" s="737"/>
      <c r="L173" s="738"/>
      <c r="M173" s="738"/>
      <c r="N173" s="739"/>
      <c r="O173" s="155"/>
      <c r="P173" s="746"/>
      <c r="Q173" s="747"/>
      <c r="R173" s="747"/>
      <c r="S173" s="747"/>
      <c r="T173" s="747"/>
      <c r="U173" s="748"/>
      <c r="V173" s="213"/>
      <c r="W173" s="213"/>
      <c r="X173" s="755"/>
      <c r="Y173" s="756"/>
      <c r="Z173" s="757"/>
      <c r="AA173" s="74"/>
      <c r="AB173" s="74"/>
      <c r="AC173" s="762"/>
      <c r="AD173" s="156"/>
      <c r="AE173" s="724"/>
      <c r="AF173" s="725"/>
      <c r="AG173" s="157"/>
      <c r="AH173" s="158"/>
      <c r="AI173" s="587"/>
      <c r="AJ173" s="114"/>
      <c r="AK173" s="59"/>
      <c r="AL173" s="59"/>
      <c r="AM173" s="174"/>
      <c r="AN173" s="174"/>
    </row>
    <row r="174" spans="1:40" ht="66.75" customHeight="1" thickBot="1">
      <c r="A174" s="28"/>
      <c r="B174" s="28"/>
      <c r="C174" s="29"/>
      <c r="D174" s="58"/>
      <c r="E174" s="102"/>
      <c r="F174" s="102"/>
      <c r="G174" s="106"/>
      <c r="H174" s="74"/>
      <c r="I174" s="74"/>
      <c r="J174" s="74"/>
      <c r="K174" s="740"/>
      <c r="L174" s="741"/>
      <c r="M174" s="741"/>
      <c r="N174" s="742"/>
      <c r="O174" s="155"/>
      <c r="P174" s="749"/>
      <c r="Q174" s="750"/>
      <c r="R174" s="750"/>
      <c r="S174" s="750"/>
      <c r="T174" s="750"/>
      <c r="U174" s="751"/>
      <c r="V174" s="213"/>
      <c r="W174" s="213"/>
      <c r="X174" s="758"/>
      <c r="Y174" s="759"/>
      <c r="Z174" s="760"/>
      <c r="AA174" s="74"/>
      <c r="AB174" s="74"/>
      <c r="AC174" s="763"/>
      <c r="AD174" s="156"/>
      <c r="AE174" s="726"/>
      <c r="AF174" s="727"/>
      <c r="AG174" s="157"/>
      <c r="AH174" s="158"/>
      <c r="AI174" s="587"/>
      <c r="AJ174" s="114"/>
      <c r="AK174" s="59"/>
      <c r="AL174" s="59"/>
      <c r="AM174" s="174"/>
      <c r="AN174" s="174"/>
    </row>
    <row r="175" spans="1:40" ht="6.75" customHeight="1">
      <c r="A175" s="3"/>
      <c r="B175" s="645"/>
      <c r="C175" s="508"/>
      <c r="D175" s="28"/>
      <c r="E175" s="99"/>
      <c r="F175" s="99"/>
      <c r="G175" s="104"/>
      <c r="H175" s="28"/>
      <c r="I175" s="516"/>
      <c r="J175" s="256"/>
      <c r="K175" s="517"/>
      <c r="L175" s="517"/>
      <c r="M175" s="517"/>
      <c r="N175" s="256"/>
      <c r="O175" s="516"/>
      <c r="P175" s="517"/>
      <c r="Q175" s="518"/>
      <c r="R175" s="517"/>
      <c r="S175" s="518"/>
      <c r="T175" s="393"/>
      <c r="U175" s="393"/>
      <c r="V175" s="519"/>
      <c r="W175" s="393"/>
      <c r="X175" s="393"/>
      <c r="Y175" s="256"/>
      <c r="Z175" s="393"/>
      <c r="AA175" s="28"/>
      <c r="AB175" s="28"/>
      <c r="AC175" s="28"/>
      <c r="AD175" s="28"/>
      <c r="AE175" s="28"/>
      <c r="AF175" s="28"/>
      <c r="AG175" s="520"/>
      <c r="AH175" s="521"/>
      <c r="AI175" s="588"/>
      <c r="AJ175" s="521"/>
      <c r="AK175" s="521"/>
      <c r="AL175" s="521"/>
      <c r="AM175" s="177"/>
      <c r="AN175" s="174"/>
    </row>
    <row r="176" spans="4:40" ht="12.75">
      <c r="D176" s="3"/>
      <c r="E176" s="509"/>
      <c r="F176" s="509"/>
      <c r="G176" s="510"/>
      <c r="H176" s="3"/>
      <c r="I176" s="4"/>
      <c r="J176" s="511"/>
      <c r="K176" s="512"/>
      <c r="L176" s="513"/>
      <c r="M176" s="514"/>
      <c r="N176" s="5"/>
      <c r="O176" s="4"/>
      <c r="P176" s="515"/>
      <c r="Q176" s="33"/>
      <c r="R176" s="515"/>
      <c r="S176" s="33"/>
      <c r="T176" s="139"/>
      <c r="U176" s="139"/>
      <c r="V176" s="218"/>
      <c r="W176" s="139"/>
      <c r="X176" s="139"/>
      <c r="Y176" s="5"/>
      <c r="Z176" s="139"/>
      <c r="AA176" s="3"/>
      <c r="AB176" s="3"/>
      <c r="AC176" s="3"/>
      <c r="AD176" s="3"/>
      <c r="AE176" s="3"/>
      <c r="AF176" s="3"/>
      <c r="AG176" s="171"/>
      <c r="AH176" s="176"/>
      <c r="AI176" s="589"/>
      <c r="AJ176" s="176"/>
      <c r="AK176" s="176"/>
      <c r="AL176" s="176"/>
      <c r="AM176" s="174"/>
      <c r="AN176" s="174"/>
    </row>
    <row r="177" spans="33:40" ht="12.75">
      <c r="AG177" s="172"/>
      <c r="AH177" s="174"/>
      <c r="AI177" s="590"/>
      <c r="AJ177" s="174"/>
      <c r="AK177" s="174"/>
      <c r="AL177" s="174"/>
      <c r="AM177" s="174"/>
      <c r="AN177" s="174"/>
    </row>
    <row r="178" spans="33:40" ht="12.75">
      <c r="AG178" s="172"/>
      <c r="AH178" s="174"/>
      <c r="AI178" s="590"/>
      <c r="AJ178" s="174"/>
      <c r="AK178" s="174"/>
      <c r="AL178" s="174"/>
      <c r="AM178" s="174"/>
      <c r="AN178" s="174"/>
    </row>
    <row r="179" spans="33:40" ht="12.75">
      <c r="AG179" s="172"/>
      <c r="AH179" s="174"/>
      <c r="AI179" s="590"/>
      <c r="AJ179" s="174"/>
      <c r="AK179" s="174"/>
      <c r="AL179" s="174"/>
      <c r="AM179" s="174"/>
      <c r="AN179" s="174"/>
    </row>
    <row r="180" spans="33:40" ht="12.75">
      <c r="AG180" s="172"/>
      <c r="AH180" s="174"/>
      <c r="AI180" s="590"/>
      <c r="AJ180" s="174"/>
      <c r="AK180" s="174"/>
      <c r="AL180" s="174"/>
      <c r="AM180" s="174"/>
      <c r="AN180" s="174"/>
    </row>
    <row r="181" ht="12.75">
      <c r="AG181" s="172"/>
    </row>
    <row r="182" ht="12.75">
      <c r="AG182" s="172"/>
    </row>
  </sheetData>
  <sheetProtection/>
  <mergeCells count="35">
    <mergeCell ref="V8:W8"/>
    <mergeCell ref="V3:W3"/>
    <mergeCell ref="I5:J5"/>
    <mergeCell ref="AJ5:AJ7"/>
    <mergeCell ref="I6:J6"/>
    <mergeCell ref="V6:W6"/>
    <mergeCell ref="V7:W7"/>
    <mergeCell ref="I1:J1"/>
    <mergeCell ref="V1:AC1"/>
    <mergeCell ref="AJ1:AK1"/>
    <mergeCell ref="I2:J2"/>
    <mergeCell ref="V2:W2"/>
    <mergeCell ref="AI9:AL10"/>
    <mergeCell ref="H10:L10"/>
    <mergeCell ref="M10:O10"/>
    <mergeCell ref="V10:W10"/>
    <mergeCell ref="X10:Y10"/>
    <mergeCell ref="I4:J4"/>
    <mergeCell ref="P9:U10"/>
    <mergeCell ref="V9:Y9"/>
    <mergeCell ref="AD9:AH10"/>
    <mergeCell ref="V5:W5"/>
    <mergeCell ref="AE172:AF174"/>
    <mergeCell ref="Z10:AB10"/>
    <mergeCell ref="Y2:Y7"/>
    <mergeCell ref="AC2:AC10"/>
    <mergeCell ref="I3:J3"/>
    <mergeCell ref="D9:F10"/>
    <mergeCell ref="G9:O9"/>
    <mergeCell ref="D15:D16"/>
    <mergeCell ref="W171:AC171"/>
    <mergeCell ref="K172:N174"/>
    <mergeCell ref="P172:U174"/>
    <mergeCell ref="X172:Z174"/>
    <mergeCell ref="AC172:AC174"/>
  </mergeCells>
  <conditionalFormatting sqref="AK170 AK12:AK164">
    <cfRule type="cellIs" priority="12" dxfId="83" operator="equal" stopIfTrue="1">
      <formula>"OK"</formula>
    </cfRule>
  </conditionalFormatting>
  <conditionalFormatting sqref="AK170">
    <cfRule type="cellIs" priority="11" dxfId="83" operator="between" stopIfTrue="1">
      <formula>0.001</formula>
      <formula>-0.001</formula>
    </cfRule>
  </conditionalFormatting>
  <conditionalFormatting sqref="AL22 AL32 AL42 AL62 AL72 AL52 AL80 AL88">
    <cfRule type="cellIs" priority="8" dxfId="84" operator="equal" stopIfTrue="1">
      <formula>"S/O"</formula>
    </cfRule>
    <cfRule type="cellIs" priority="9" dxfId="85" operator="equal" stopIfTrue="1">
      <formula>"Plafond non atteint :instruire toutes les factures"</formula>
    </cfRule>
    <cfRule type="cellIs" priority="10" dxfId="86" operator="equal" stopIfTrue="1">
      <formula>"Les factures contrôlés permettent de plafonner le batiment"</formula>
    </cfRule>
  </conditionalFormatting>
  <conditionalFormatting sqref="AL42 AL62 AL72 AL32 AL52 AL80 AL88">
    <cfRule type="cellIs" priority="5" dxfId="84" operator="equal" stopIfTrue="1">
      <formula>"S/O"</formula>
    </cfRule>
    <cfRule type="cellIs" priority="6" dxfId="85" operator="equal" stopIfTrue="1">
      <formula>"Le plafond en batiment n'est pas atteint, vous devez instruire tous les devis"</formula>
    </cfRule>
    <cfRule type="cellIs" priority="7" dxfId="86" operator="equal" stopIfTrue="1">
      <formula>"Les devis analysés permettent de plafonner le batiment"</formula>
    </cfRule>
  </conditionalFormatting>
  <conditionalFormatting sqref="AK5">
    <cfRule type="cellIs" priority="4" dxfId="87" operator="equal" stopIfTrue="1">
      <formula>$AK$2="GE"</formula>
    </cfRule>
  </conditionalFormatting>
  <conditionalFormatting sqref="I12:I167">
    <cfRule type="cellIs" priority="3" dxfId="88" operator="notBetween" stopIfTrue="1">
      <formula>$L$1</formula>
      <formula>$L$5</formula>
    </cfRule>
  </conditionalFormatting>
  <conditionalFormatting sqref="O1:O65536">
    <cfRule type="cellIs" priority="2" dxfId="88" operator="greaterThan" stopIfTrue="1">
      <formula>"L4"</formula>
    </cfRule>
  </conditionalFormatting>
  <conditionalFormatting sqref="I12:I157">
    <cfRule type="cellIs" priority="1" dxfId="88" operator="lessThan" stopIfTrue="1">
      <formula>$L$1</formula>
    </cfRule>
  </conditionalFormatting>
  <dataValidations count="4">
    <dataValidation type="list" allowBlank="1" showInputMessage="1" showErrorMessage="1" sqref="I1:J1">
      <formula1>"choisir,1er acompte,2e acompte,Solde,Paiement unique"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AK2">
      <formula1>"choisir,PME,ETI,GE"</formula1>
    </dataValidation>
    <dataValidation type="list" allowBlank="1" showInputMessage="1" showErrorMessage="1" sqref="AK3:AK4">
      <formula1>"choisir ,oui,non"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2"/>
  <sheetViews>
    <sheetView zoomScale="85" zoomScaleNormal="85" zoomScalePageLayoutView="0" workbookViewId="0" topLeftCell="AN1">
      <selection activeCell="AM1" sqref="P1:AM16384"/>
    </sheetView>
  </sheetViews>
  <sheetFormatPr defaultColWidth="12" defaultRowHeight="12.75" outlineLevelRow="1"/>
  <cols>
    <col min="1" max="2" width="22.16015625" style="1" hidden="1" customWidth="1"/>
    <col min="3" max="3" width="28.16015625" style="2" hidden="1" customWidth="1"/>
    <col min="4" max="4" width="40.83203125" style="1" bestFit="1" customWidth="1"/>
    <col min="5" max="5" width="16.33203125" style="103" bestFit="1" customWidth="1"/>
    <col min="6" max="6" width="11.66015625" style="103" bestFit="1" customWidth="1"/>
    <col min="7" max="7" width="11.66015625" style="107" bestFit="1" customWidth="1"/>
    <col min="8" max="8" width="23.16015625" style="1" bestFit="1" customWidth="1"/>
    <col min="9" max="9" width="10.33203125" style="22" bestFit="1" customWidth="1"/>
    <col min="10" max="10" width="17" style="23" bestFit="1" customWidth="1"/>
    <col min="11" max="11" width="20.33203125" style="34" bestFit="1" customWidth="1"/>
    <col min="12" max="12" width="19" style="35" bestFit="1" customWidth="1"/>
    <col min="13" max="13" width="19.66015625" style="37" bestFit="1" customWidth="1"/>
    <col min="14" max="14" width="11.16015625" style="23" bestFit="1" customWidth="1"/>
    <col min="15" max="15" width="15.33203125" style="22" bestFit="1" customWidth="1"/>
    <col min="16" max="16" width="20.66015625" style="36" hidden="1" customWidth="1"/>
    <col min="17" max="17" width="21.5" style="32" hidden="1" customWidth="1"/>
    <col min="18" max="18" width="22.33203125" style="36" hidden="1" customWidth="1"/>
    <col min="19" max="19" width="19.16015625" style="32" hidden="1" customWidth="1"/>
    <col min="20" max="20" width="27" style="140" hidden="1" customWidth="1"/>
    <col min="21" max="21" width="12.16015625" style="140" hidden="1" customWidth="1"/>
    <col min="22" max="22" width="11.5" style="219" hidden="1" customWidth="1"/>
    <col min="23" max="23" width="35.5" style="140" hidden="1" customWidth="1"/>
    <col min="24" max="24" width="37" style="140" hidden="1" customWidth="1"/>
    <col min="25" max="25" width="12.83203125" style="23" hidden="1" customWidth="1"/>
    <col min="26" max="26" width="58.16015625" style="140" hidden="1" customWidth="1"/>
    <col min="27" max="27" width="18.16015625" style="1" hidden="1" customWidth="1"/>
    <col min="28" max="28" width="33.16015625" style="1" hidden="1" customWidth="1"/>
    <col min="29" max="29" width="74.5" style="1" hidden="1" customWidth="1"/>
    <col min="30" max="30" width="29.16015625" style="1" hidden="1" customWidth="1"/>
    <col min="31" max="31" width="18.16015625" style="1" hidden="1" customWidth="1"/>
    <col min="32" max="32" width="27.5" style="1" hidden="1" customWidth="1"/>
    <col min="33" max="33" width="19" style="44" hidden="1" customWidth="1"/>
    <col min="34" max="34" width="44.66015625" style="144" hidden="1" customWidth="1"/>
    <col min="35" max="35" width="10.33203125" style="591" hidden="1" customWidth="1"/>
    <col min="36" max="36" width="19" style="115" hidden="1" customWidth="1"/>
    <col min="37" max="37" width="8.16015625" style="69" hidden="1" customWidth="1"/>
    <col min="38" max="38" width="29.5" style="69" hidden="1" customWidth="1"/>
    <col min="39" max="39" width="12" style="1" hidden="1" customWidth="1"/>
    <col min="40" max="16384" width="12" style="1" customWidth="1"/>
  </cols>
  <sheetData>
    <row r="1" spans="1:39" s="3" customFormat="1" ht="27" customHeight="1" thickBot="1">
      <c r="A1" s="1"/>
      <c r="B1" s="629"/>
      <c r="C1" s="25"/>
      <c r="D1" s="28"/>
      <c r="E1" s="28"/>
      <c r="F1" s="28"/>
      <c r="G1" s="28"/>
      <c r="H1" s="447" t="s">
        <v>123</v>
      </c>
      <c r="I1" s="677" t="s">
        <v>190</v>
      </c>
      <c r="J1" s="678"/>
      <c r="K1" s="445" t="s">
        <v>196</v>
      </c>
      <c r="L1" s="183"/>
      <c r="M1" s="393"/>
      <c r="N1" s="393"/>
      <c r="O1" s="60"/>
      <c r="P1" s="66"/>
      <c r="Q1" s="67"/>
      <c r="R1" s="66"/>
      <c r="S1" s="67"/>
      <c r="T1" s="145"/>
      <c r="U1" s="145"/>
      <c r="V1" s="679" t="s">
        <v>186</v>
      </c>
      <c r="W1" s="680"/>
      <c r="X1" s="680"/>
      <c r="Y1" s="680"/>
      <c r="Z1" s="680"/>
      <c r="AA1" s="680"/>
      <c r="AB1" s="680"/>
      <c r="AC1" s="681"/>
      <c r="AD1" s="59"/>
      <c r="AE1" s="117"/>
      <c r="AF1" s="117"/>
      <c r="AG1" s="117"/>
      <c r="AH1" s="141"/>
      <c r="AI1" s="578"/>
      <c r="AJ1" s="682" t="s">
        <v>77</v>
      </c>
      <c r="AK1" s="683"/>
      <c r="AL1" s="95"/>
      <c r="AM1" s="94"/>
    </row>
    <row r="2" spans="2:39" ht="27.75" customHeight="1" thickBot="1">
      <c r="B2" s="629"/>
      <c r="C2" s="25"/>
      <c r="D2" s="28"/>
      <c r="E2" s="189"/>
      <c r="F2" s="189"/>
      <c r="G2" s="190"/>
      <c r="H2" s="448" t="s">
        <v>78</v>
      </c>
      <c r="I2" s="684"/>
      <c r="J2" s="685"/>
      <c r="K2" s="446" t="s">
        <v>207</v>
      </c>
      <c r="L2" s="396"/>
      <c r="M2" s="187"/>
      <c r="N2" s="186"/>
      <c r="O2" s="60"/>
      <c r="P2" s="75"/>
      <c r="Q2" s="67"/>
      <c r="R2" s="75"/>
      <c r="S2" s="67"/>
      <c r="T2" s="145"/>
      <c r="U2" s="145"/>
      <c r="V2" s="686" t="s">
        <v>201</v>
      </c>
      <c r="W2" s="687"/>
      <c r="X2" s="414"/>
      <c r="Y2" s="688"/>
      <c r="Z2" s="168" t="s">
        <v>104</v>
      </c>
      <c r="AA2" s="162" t="s">
        <v>121</v>
      </c>
      <c r="AB2" s="208" t="s">
        <v>125</v>
      </c>
      <c r="AC2" s="710" t="s">
        <v>102</v>
      </c>
      <c r="AD2" s="59"/>
      <c r="AE2" s="92"/>
      <c r="AF2" s="59"/>
      <c r="AG2" s="93"/>
      <c r="AH2" s="142"/>
      <c r="AI2" s="578"/>
      <c r="AJ2" s="110" t="s">
        <v>75</v>
      </c>
      <c r="AK2" s="108" t="s">
        <v>227</v>
      </c>
      <c r="AL2" s="95"/>
      <c r="AM2" s="94"/>
    </row>
    <row r="3" spans="2:39" ht="27" customHeight="1">
      <c r="B3" s="629"/>
      <c r="C3" s="25"/>
      <c r="D3" s="28"/>
      <c r="E3" s="189"/>
      <c r="F3" s="189"/>
      <c r="G3" s="190"/>
      <c r="H3" s="449" t="s">
        <v>188</v>
      </c>
      <c r="I3" s="713"/>
      <c r="J3" s="714"/>
      <c r="K3" s="397" t="s">
        <v>62</v>
      </c>
      <c r="L3" s="184"/>
      <c r="M3" s="188"/>
      <c r="N3" s="186"/>
      <c r="O3" s="60"/>
      <c r="P3" s="66"/>
      <c r="Q3" s="67"/>
      <c r="R3" s="66"/>
      <c r="S3" s="67"/>
      <c r="T3" s="145"/>
      <c r="U3" s="145"/>
      <c r="V3" s="715" t="s">
        <v>126</v>
      </c>
      <c r="W3" s="716"/>
      <c r="X3" s="169" t="s">
        <v>103</v>
      </c>
      <c r="Y3" s="689"/>
      <c r="Z3" s="203" t="s">
        <v>105</v>
      </c>
      <c r="AA3" s="18" t="s">
        <v>106</v>
      </c>
      <c r="AB3" s="209"/>
      <c r="AC3" s="711"/>
      <c r="AD3" s="59"/>
      <c r="AE3" s="92"/>
      <c r="AF3" s="59"/>
      <c r="AG3" s="93"/>
      <c r="AH3" s="142"/>
      <c r="AI3" s="578"/>
      <c r="AJ3" s="111" t="s">
        <v>79</v>
      </c>
      <c r="AK3" s="109" t="s">
        <v>220</v>
      </c>
      <c r="AL3" s="95"/>
      <c r="AM3" s="94"/>
    </row>
    <row r="4" spans="2:39" ht="27" customHeight="1" thickBot="1">
      <c r="B4" s="629"/>
      <c r="C4" s="25"/>
      <c r="D4" s="28"/>
      <c r="E4" s="189"/>
      <c r="F4" s="189"/>
      <c r="G4" s="190"/>
      <c r="H4" s="449" t="s">
        <v>231</v>
      </c>
      <c r="I4" s="713"/>
      <c r="J4" s="721"/>
      <c r="K4" s="397"/>
      <c r="L4" s="184"/>
      <c r="M4" s="188"/>
      <c r="N4" s="186"/>
      <c r="O4" s="60"/>
      <c r="P4" s="66"/>
      <c r="Q4" s="67"/>
      <c r="R4" s="66"/>
      <c r="S4" s="67"/>
      <c r="T4" s="145"/>
      <c r="U4" s="145"/>
      <c r="V4" s="621"/>
      <c r="W4" s="622"/>
      <c r="X4" s="623"/>
      <c r="Y4" s="689"/>
      <c r="Z4" s="624"/>
      <c r="AA4" s="625"/>
      <c r="AB4" s="626"/>
      <c r="AC4" s="711"/>
      <c r="AD4" s="59"/>
      <c r="AE4" s="92"/>
      <c r="AF4" s="59"/>
      <c r="AG4" s="93"/>
      <c r="AH4" s="142"/>
      <c r="AI4" s="578"/>
      <c r="AJ4" s="627"/>
      <c r="AK4" s="628"/>
      <c r="AL4" s="96"/>
      <c r="AM4" s="94"/>
    </row>
    <row r="5" spans="2:39" ht="42.75" customHeight="1" thickBot="1">
      <c r="B5" s="629"/>
      <c r="C5" s="25"/>
      <c r="D5" s="28"/>
      <c r="E5" s="189"/>
      <c r="F5" s="189"/>
      <c r="G5" s="190"/>
      <c r="H5" s="449" t="s">
        <v>122</v>
      </c>
      <c r="I5" s="717" t="str">
        <f ca="1">LEFT(MID(CELL("filename",A1),FIND("[",CELL("filename",A1))+1,SUM(FIND({"[";"]"},CELL("filename",A1))*{-1;1})-6),13)</f>
        <v>INV0000000000</v>
      </c>
      <c r="J5" s="718"/>
      <c r="K5" s="571" t="s">
        <v>189</v>
      </c>
      <c r="L5" s="572">
        <f>IF(I6="Approfondi",IF(ISBLANK(L2),"",DATE(YEAR(L3)+2,MONTH(L3),DAY(L3))),IF(ISBLANK(L2),"",IF(MID(I5,6,2)=13,DATE(YEAR(L2)+1,MONTH(L2),DAY(L2)),DATE(YEAR(L2)+1,MONTH(L2)+3,DAY(L2)))))</f>
      </c>
      <c r="M5" s="619">
        <f>IF(L5="","",DATE(YEAR(L5),MONTH(L5)+2,DAY(L5)))</f>
      </c>
      <c r="N5" s="186"/>
      <c r="O5" s="60"/>
      <c r="P5" s="66"/>
      <c r="Q5" s="67"/>
      <c r="R5" s="66"/>
      <c r="S5" s="67"/>
      <c r="T5" s="145"/>
      <c r="U5" s="145"/>
      <c r="V5" s="691" t="s">
        <v>113</v>
      </c>
      <c r="W5" s="692"/>
      <c r="X5" s="202">
        <v>1</v>
      </c>
      <c r="Y5" s="689"/>
      <c r="Z5" s="204" t="s">
        <v>108</v>
      </c>
      <c r="AA5" s="164" t="s">
        <v>107</v>
      </c>
      <c r="AB5" s="210"/>
      <c r="AC5" s="711"/>
      <c r="AD5" s="59"/>
      <c r="AE5" s="92"/>
      <c r="AF5" s="59"/>
      <c r="AG5" s="93"/>
      <c r="AH5" s="142"/>
      <c r="AI5" s="578"/>
      <c r="AJ5" s="659" t="s">
        <v>60</v>
      </c>
      <c r="AK5" s="577">
        <f>IF(OR(AK2="choisir",AK2="ETI",AK2="GE"),"",IF((AND(AK2="PME",AK3="OUI")),40%,35%))</f>
        <v>0.35</v>
      </c>
      <c r="AL5" s="96"/>
      <c r="AM5" s="94"/>
    </row>
    <row r="6" spans="2:39" ht="27" customHeight="1" thickBot="1">
      <c r="B6" s="629"/>
      <c r="C6" s="25"/>
      <c r="D6" s="28"/>
      <c r="E6" s="189"/>
      <c r="F6" s="189"/>
      <c r="G6" s="190"/>
      <c r="H6" s="450" t="s">
        <v>63</v>
      </c>
      <c r="I6" s="693" t="s">
        <v>190</v>
      </c>
      <c r="J6" s="694"/>
      <c r="K6" s="394" t="s">
        <v>64</v>
      </c>
      <c r="L6" s="395"/>
      <c r="M6" s="154"/>
      <c r="N6" s="186"/>
      <c r="O6" s="60"/>
      <c r="P6" s="66"/>
      <c r="Q6" s="67"/>
      <c r="R6" s="66"/>
      <c r="S6" s="67"/>
      <c r="T6" s="145"/>
      <c r="U6" s="145"/>
      <c r="V6" s="691" t="s">
        <v>128</v>
      </c>
      <c r="W6" s="692"/>
      <c r="X6" s="202">
        <v>0.5</v>
      </c>
      <c r="Y6" s="689"/>
      <c r="Z6" s="205" t="s">
        <v>114</v>
      </c>
      <c r="AA6" s="206"/>
      <c r="AB6" s="201"/>
      <c r="AC6" s="711"/>
      <c r="AD6" s="28"/>
      <c r="AE6" s="92"/>
      <c r="AF6" s="59"/>
      <c r="AG6" s="93"/>
      <c r="AH6" s="142"/>
      <c r="AI6" s="578"/>
      <c r="AJ6" s="660"/>
      <c r="AK6" s="575">
        <f>IF(OR(AK2="choisir",AK2="PME",AK2="GE"),"",IF(AND(AK2="ETI",AK3="OUI"),20%,17.5%))</f>
      </c>
      <c r="AL6" s="96"/>
      <c r="AM6" s="94"/>
    </row>
    <row r="7" spans="2:39" ht="27" customHeight="1" thickBot="1">
      <c r="B7" s="629"/>
      <c r="C7" s="25"/>
      <c r="D7" s="417" t="str">
        <f ca="1">CONCATENATE("N°SIRET DU ",MID(CELL("filename",A1),FIND("]",CELL("filename",A1))+1,10))</f>
        <v>N°SIRET DU SITE 4</v>
      </c>
      <c r="E7" s="152"/>
      <c r="F7" s="152"/>
      <c r="G7" s="152"/>
      <c r="H7" s="153"/>
      <c r="I7" s="153"/>
      <c r="J7" s="154"/>
      <c r="K7" s="214" t="s">
        <v>228</v>
      </c>
      <c r="L7" s="185"/>
      <c r="M7" s="62"/>
      <c r="N7" s="61"/>
      <c r="O7" s="60"/>
      <c r="P7" s="66"/>
      <c r="Q7" s="67"/>
      <c r="R7" s="66"/>
      <c r="S7" s="67"/>
      <c r="T7" s="145"/>
      <c r="U7" s="145"/>
      <c r="V7" s="691" t="s">
        <v>129</v>
      </c>
      <c r="W7" s="692"/>
      <c r="X7" s="202">
        <v>0.2</v>
      </c>
      <c r="Y7" s="690"/>
      <c r="Z7" s="207" t="s">
        <v>115</v>
      </c>
      <c r="AA7" s="206"/>
      <c r="AB7" s="163"/>
      <c r="AC7" s="711"/>
      <c r="AD7" s="28"/>
      <c r="AE7" s="92"/>
      <c r="AF7" s="59"/>
      <c r="AG7" s="93"/>
      <c r="AH7" s="142"/>
      <c r="AI7" s="578"/>
      <c r="AJ7" s="661"/>
      <c r="AK7" s="576">
        <f>IF(OR(AK2="choisir",AK2="ETI",AK2="PME"),"",IF(AND(AK2="ge",AK3="OUI"),10%,8.75%))</f>
      </c>
      <c r="AL7" s="96"/>
      <c r="AM7" s="94"/>
    </row>
    <row r="8" spans="2:39" ht="27.75" customHeight="1" thickBot="1">
      <c r="B8" s="629"/>
      <c r="C8" s="25"/>
      <c r="D8" s="191"/>
      <c r="E8" s="99"/>
      <c r="F8" s="99"/>
      <c r="G8" s="104"/>
      <c r="H8" s="59"/>
      <c r="I8" s="60"/>
      <c r="J8" s="61"/>
      <c r="K8" s="517"/>
      <c r="L8" s="523"/>
      <c r="M8" s="62"/>
      <c r="N8" s="61"/>
      <c r="O8" s="60"/>
      <c r="P8" s="75"/>
      <c r="Q8" s="67"/>
      <c r="R8" s="66"/>
      <c r="S8" s="66"/>
      <c r="T8" s="415" t="s">
        <v>198</v>
      </c>
      <c r="U8" s="416"/>
      <c r="V8" s="719" t="s">
        <v>124</v>
      </c>
      <c r="W8" s="720"/>
      <c r="X8" s="313">
        <v>1</v>
      </c>
      <c r="Y8" s="413"/>
      <c r="Z8" s="212" t="s">
        <v>127</v>
      </c>
      <c r="AA8" s="212"/>
      <c r="AB8" s="212"/>
      <c r="AC8" s="711"/>
      <c r="AD8" s="59"/>
      <c r="AE8" s="59"/>
      <c r="AF8" s="59"/>
      <c r="AG8" s="65"/>
      <c r="AH8" s="143"/>
      <c r="AI8" s="579"/>
      <c r="AJ8" s="112"/>
      <c r="AK8" s="96"/>
      <c r="AL8" s="96"/>
      <c r="AM8" s="573"/>
    </row>
    <row r="9" spans="1:39" s="71" customFormat="1" ht="24.75" customHeight="1" thickBot="1">
      <c r="A9" s="192"/>
      <c r="B9" s="630"/>
      <c r="C9" s="193"/>
      <c r="D9" s="764" t="s">
        <v>213</v>
      </c>
      <c r="E9" s="765"/>
      <c r="F9" s="766"/>
      <c r="G9" s="671" t="s">
        <v>0</v>
      </c>
      <c r="H9" s="672"/>
      <c r="I9" s="672"/>
      <c r="J9" s="672"/>
      <c r="K9" s="672"/>
      <c r="L9" s="672"/>
      <c r="M9" s="672"/>
      <c r="N9" s="672"/>
      <c r="O9" s="673"/>
      <c r="P9" s="695" t="s">
        <v>109</v>
      </c>
      <c r="Q9" s="696"/>
      <c r="R9" s="696"/>
      <c r="S9" s="696"/>
      <c r="T9" s="696"/>
      <c r="U9" s="697"/>
      <c r="V9" s="701" t="s">
        <v>130</v>
      </c>
      <c r="W9" s="702"/>
      <c r="X9" s="702"/>
      <c r="Y9" s="703"/>
      <c r="Z9" s="211"/>
      <c r="AA9" s="211"/>
      <c r="AB9" s="211"/>
      <c r="AC9" s="711"/>
      <c r="AD9" s="704" t="s">
        <v>57</v>
      </c>
      <c r="AE9" s="705"/>
      <c r="AF9" s="705"/>
      <c r="AG9" s="705"/>
      <c r="AH9" s="706"/>
      <c r="AI9" s="662" t="s">
        <v>70</v>
      </c>
      <c r="AJ9" s="663"/>
      <c r="AK9" s="663"/>
      <c r="AL9" s="664"/>
      <c r="AM9" s="70"/>
    </row>
    <row r="10" spans="1:39" s="71" customFormat="1" ht="22.5" customHeight="1" thickBot="1">
      <c r="A10" s="72"/>
      <c r="B10" s="631"/>
      <c r="C10" s="73"/>
      <c r="D10" s="767"/>
      <c r="E10" s="768"/>
      <c r="F10" s="769"/>
      <c r="G10" s="441"/>
      <c r="H10" s="674" t="s">
        <v>1</v>
      </c>
      <c r="I10" s="675"/>
      <c r="J10" s="675"/>
      <c r="K10" s="675"/>
      <c r="L10" s="676"/>
      <c r="M10" s="770" t="s">
        <v>91</v>
      </c>
      <c r="N10" s="771"/>
      <c r="O10" s="772"/>
      <c r="P10" s="698"/>
      <c r="Q10" s="699"/>
      <c r="R10" s="699"/>
      <c r="S10" s="699"/>
      <c r="T10" s="699"/>
      <c r="U10" s="700"/>
      <c r="V10" s="668" t="s">
        <v>112</v>
      </c>
      <c r="W10" s="669"/>
      <c r="X10" s="670"/>
      <c r="Y10" s="670"/>
      <c r="Z10" s="728" t="s">
        <v>200</v>
      </c>
      <c r="AA10" s="729"/>
      <c r="AB10" s="729"/>
      <c r="AC10" s="712"/>
      <c r="AD10" s="707"/>
      <c r="AE10" s="708"/>
      <c r="AF10" s="708"/>
      <c r="AG10" s="708"/>
      <c r="AH10" s="709"/>
      <c r="AI10" s="665"/>
      <c r="AJ10" s="666"/>
      <c r="AK10" s="666"/>
      <c r="AL10" s="667"/>
      <c r="AM10" s="70"/>
    </row>
    <row r="11" spans="1:39" s="71" customFormat="1" ht="81" customHeight="1" thickBot="1">
      <c r="A11" s="179" t="s">
        <v>120</v>
      </c>
      <c r="B11" s="632" t="s">
        <v>231</v>
      </c>
      <c r="C11" s="180" t="s">
        <v>2</v>
      </c>
      <c r="D11" s="398" t="s">
        <v>71</v>
      </c>
      <c r="E11" s="399" t="s">
        <v>219</v>
      </c>
      <c r="F11" s="611" t="s">
        <v>226</v>
      </c>
      <c r="G11" s="442" t="s">
        <v>214</v>
      </c>
      <c r="H11" s="434" t="s">
        <v>100</v>
      </c>
      <c r="I11" s="435" t="s">
        <v>3</v>
      </c>
      <c r="J11" s="436" t="s">
        <v>4</v>
      </c>
      <c r="K11" s="437" t="s">
        <v>53</v>
      </c>
      <c r="L11" s="438" t="s">
        <v>54</v>
      </c>
      <c r="M11" s="439" t="s">
        <v>55</v>
      </c>
      <c r="N11" s="436" t="s">
        <v>82</v>
      </c>
      <c r="O11" s="440" t="s">
        <v>5</v>
      </c>
      <c r="P11" s="402" t="s">
        <v>93</v>
      </c>
      <c r="Q11" s="403" t="s">
        <v>92</v>
      </c>
      <c r="R11" s="403" t="s">
        <v>194</v>
      </c>
      <c r="S11" s="404" t="s">
        <v>195</v>
      </c>
      <c r="T11" s="405" t="s">
        <v>111</v>
      </c>
      <c r="U11" s="405" t="s">
        <v>197</v>
      </c>
      <c r="V11" s="305" t="s">
        <v>132</v>
      </c>
      <c r="W11" s="216" t="s">
        <v>131</v>
      </c>
      <c r="X11" s="220" t="s">
        <v>101</v>
      </c>
      <c r="Y11" s="220" t="s">
        <v>199</v>
      </c>
      <c r="Z11" s="215" t="s">
        <v>202</v>
      </c>
      <c r="AA11" s="199" t="s">
        <v>80</v>
      </c>
      <c r="AB11" s="200" t="s">
        <v>203</v>
      </c>
      <c r="AC11" s="258" t="s">
        <v>187</v>
      </c>
      <c r="AD11" s="304" t="s">
        <v>83</v>
      </c>
      <c r="AE11" s="181" t="s">
        <v>72</v>
      </c>
      <c r="AF11" s="181" t="s">
        <v>73</v>
      </c>
      <c r="AG11" s="182" t="s">
        <v>74</v>
      </c>
      <c r="AH11" s="269" t="s">
        <v>67</v>
      </c>
      <c r="AI11" s="580" t="s">
        <v>58</v>
      </c>
      <c r="AJ11" s="270" t="s">
        <v>59</v>
      </c>
      <c r="AK11" s="271" t="s">
        <v>81</v>
      </c>
      <c r="AL11" s="272" t="s">
        <v>185</v>
      </c>
      <c r="AM11" s="70"/>
    </row>
    <row r="12" spans="1:39" s="232" customFormat="1" ht="15" outlineLevel="1">
      <c r="A12" s="221"/>
      <c r="B12" s="633"/>
      <c r="C12" s="222"/>
      <c r="D12" s="376" t="s">
        <v>133</v>
      </c>
      <c r="E12" s="365"/>
      <c r="F12" s="421"/>
      <c r="G12" s="418"/>
      <c r="H12" s="326"/>
      <c r="I12" s="451"/>
      <c r="J12" s="614"/>
      <c r="K12" s="615"/>
      <c r="L12" s="616"/>
      <c r="M12" s="617"/>
      <c r="N12" s="614"/>
      <c r="O12" s="618"/>
      <c r="P12" s="483"/>
      <c r="Q12" s="484"/>
      <c r="R12" s="484"/>
      <c r="S12" s="483"/>
      <c r="T12" s="257"/>
      <c r="U12" s="336"/>
      <c r="V12" s="254"/>
      <c r="W12" s="267"/>
      <c r="X12" s="229"/>
      <c r="Y12" s="229"/>
      <c r="Z12" s="230"/>
      <c r="AA12" s="336"/>
      <c r="AB12" s="524"/>
      <c r="AC12" s="525"/>
      <c r="AD12" s="526"/>
      <c r="AE12" s="527"/>
      <c r="AF12" s="528"/>
      <c r="AG12" s="248"/>
      <c r="AH12" s="278"/>
      <c r="AI12" s="596"/>
      <c r="AJ12" s="259"/>
      <c r="AK12" s="263"/>
      <c r="AL12" s="284"/>
      <c r="AM12" s="231"/>
    </row>
    <row r="13" spans="1:39" s="322" customFormat="1" ht="14.25" outlineLevel="1">
      <c r="A13" s="223"/>
      <c r="B13" s="634"/>
      <c r="C13" s="319"/>
      <c r="D13" s="377" t="s">
        <v>134</v>
      </c>
      <c r="E13" s="335"/>
      <c r="F13" s="419"/>
      <c r="G13" s="419"/>
      <c r="H13" s="345"/>
      <c r="I13" s="323"/>
      <c r="J13" s="325"/>
      <c r="K13" s="324"/>
      <c r="L13" s="348"/>
      <c r="M13" s="350"/>
      <c r="N13" s="325"/>
      <c r="O13" s="351"/>
      <c r="P13" s="457"/>
      <c r="Q13" s="324"/>
      <c r="R13" s="324"/>
      <c r="S13" s="485"/>
      <c r="T13" s="345"/>
      <c r="U13" s="337"/>
      <c r="V13" s="343"/>
      <c r="W13" s="325"/>
      <c r="X13" s="325"/>
      <c r="Y13" s="325"/>
      <c r="Z13" s="345"/>
      <c r="AA13" s="337"/>
      <c r="AB13" s="465"/>
      <c r="AC13" s="529"/>
      <c r="AD13" s="350"/>
      <c r="AE13" s="527"/>
      <c r="AF13" s="470"/>
      <c r="AG13" s="327"/>
      <c r="AH13" s="274"/>
      <c r="AI13" s="594"/>
      <c r="AJ13" s="113"/>
      <c r="AK13" s="68"/>
      <c r="AL13" s="285"/>
      <c r="AM13" s="321"/>
    </row>
    <row r="14" spans="1:39" s="322" customFormat="1" ht="14.25" outlineLevel="1">
      <c r="A14" s="223"/>
      <c r="B14" s="634"/>
      <c r="C14" s="319"/>
      <c r="D14" s="377" t="s">
        <v>135</v>
      </c>
      <c r="E14" s="335"/>
      <c r="F14" s="419"/>
      <c r="G14" s="419"/>
      <c r="H14" s="345"/>
      <c r="I14" s="325"/>
      <c r="J14" s="325"/>
      <c r="K14" s="324"/>
      <c r="L14" s="348"/>
      <c r="M14" s="350"/>
      <c r="N14" s="325"/>
      <c r="O14" s="349"/>
      <c r="P14" s="457"/>
      <c r="Q14" s="324"/>
      <c r="R14" s="324"/>
      <c r="S14" s="485"/>
      <c r="T14" s="345"/>
      <c r="U14" s="337"/>
      <c r="V14" s="343"/>
      <c r="W14" s="325"/>
      <c r="X14" s="325"/>
      <c r="Y14" s="325"/>
      <c r="Z14" s="345"/>
      <c r="AA14" s="337"/>
      <c r="AB14" s="472"/>
      <c r="AC14" s="529"/>
      <c r="AD14" s="350"/>
      <c r="AE14" s="527"/>
      <c r="AF14" s="470"/>
      <c r="AG14" s="327"/>
      <c r="AH14" s="274"/>
      <c r="AI14" s="594"/>
      <c r="AJ14" s="113"/>
      <c r="AK14" s="264"/>
      <c r="AL14" s="285"/>
      <c r="AM14" s="321"/>
    </row>
    <row r="15" spans="1:39" s="322" customFormat="1" ht="14.25" outlineLevel="1">
      <c r="A15" s="223"/>
      <c r="B15" s="634"/>
      <c r="C15" s="319"/>
      <c r="D15" s="730" t="s">
        <v>136</v>
      </c>
      <c r="E15" s="367"/>
      <c r="F15" s="420"/>
      <c r="G15" s="420"/>
      <c r="H15" s="345"/>
      <c r="I15" s="325"/>
      <c r="J15" s="325"/>
      <c r="K15" s="324"/>
      <c r="L15" s="348"/>
      <c r="M15" s="350"/>
      <c r="N15" s="325"/>
      <c r="O15" s="349"/>
      <c r="P15" s="457"/>
      <c r="Q15" s="324"/>
      <c r="R15" s="324"/>
      <c r="S15" s="485"/>
      <c r="T15" s="345"/>
      <c r="U15" s="337"/>
      <c r="V15" s="343"/>
      <c r="W15" s="325"/>
      <c r="X15" s="325"/>
      <c r="Y15" s="325"/>
      <c r="Z15" s="345"/>
      <c r="AA15" s="337"/>
      <c r="AB15" s="472"/>
      <c r="AC15" s="529"/>
      <c r="AD15" s="350"/>
      <c r="AE15" s="527"/>
      <c r="AF15" s="470"/>
      <c r="AG15" s="327"/>
      <c r="AH15" s="274"/>
      <c r="AI15" s="594"/>
      <c r="AJ15" s="113"/>
      <c r="AK15" s="264"/>
      <c r="AL15" s="285"/>
      <c r="AM15" s="321"/>
    </row>
    <row r="16" spans="1:39" s="322" customFormat="1" ht="14.25" outlineLevel="1">
      <c r="A16" s="223"/>
      <c r="B16" s="634"/>
      <c r="C16" s="319"/>
      <c r="D16" s="731"/>
      <c r="E16" s="367"/>
      <c r="F16" s="420"/>
      <c r="G16" s="420"/>
      <c r="H16" s="345"/>
      <c r="I16" s="325"/>
      <c r="J16" s="325"/>
      <c r="K16" s="324"/>
      <c r="L16" s="348"/>
      <c r="M16" s="350"/>
      <c r="N16" s="325"/>
      <c r="O16" s="349"/>
      <c r="P16" s="457"/>
      <c r="Q16" s="324"/>
      <c r="R16" s="324"/>
      <c r="S16" s="324"/>
      <c r="T16" s="345"/>
      <c r="U16" s="337"/>
      <c r="V16" s="343"/>
      <c r="W16" s="325"/>
      <c r="X16" s="325"/>
      <c r="Y16" s="325"/>
      <c r="Z16" s="345"/>
      <c r="AA16" s="337"/>
      <c r="AB16" s="472"/>
      <c r="AC16" s="529"/>
      <c r="AD16" s="350"/>
      <c r="AE16" s="527"/>
      <c r="AF16" s="470"/>
      <c r="AG16" s="327"/>
      <c r="AH16" s="274"/>
      <c r="AI16" s="594"/>
      <c r="AJ16" s="113"/>
      <c r="AK16" s="55"/>
      <c r="AL16" s="285"/>
      <c r="AM16" s="321"/>
    </row>
    <row r="17" spans="1:39" s="322" customFormat="1" ht="14.25" outlineLevel="1">
      <c r="A17" s="223"/>
      <c r="B17" s="634"/>
      <c r="C17" s="319"/>
      <c r="D17" s="378" t="s">
        <v>137</v>
      </c>
      <c r="E17" s="335"/>
      <c r="F17" s="419"/>
      <c r="G17" s="419"/>
      <c r="H17" s="345"/>
      <c r="I17" s="325"/>
      <c r="J17" s="325"/>
      <c r="K17" s="324"/>
      <c r="L17" s="348"/>
      <c r="M17" s="350"/>
      <c r="N17" s="325"/>
      <c r="O17" s="349"/>
      <c r="P17" s="457"/>
      <c r="Q17" s="324"/>
      <c r="R17" s="324"/>
      <c r="S17" s="324"/>
      <c r="T17" s="345"/>
      <c r="U17" s="337"/>
      <c r="V17" s="343"/>
      <c r="W17" s="325"/>
      <c r="X17" s="325"/>
      <c r="Y17" s="325"/>
      <c r="Z17" s="345"/>
      <c r="AA17" s="337"/>
      <c r="AB17" s="472"/>
      <c r="AC17" s="529"/>
      <c r="AD17" s="350"/>
      <c r="AE17" s="527"/>
      <c r="AF17" s="470"/>
      <c r="AG17" s="327"/>
      <c r="AH17" s="274"/>
      <c r="AI17" s="594"/>
      <c r="AJ17" s="113"/>
      <c r="AK17" s="55"/>
      <c r="AL17" s="285"/>
      <c r="AM17" s="321"/>
    </row>
    <row r="18" spans="1:39" s="322" customFormat="1" ht="14.25" outlineLevel="1">
      <c r="A18" s="223"/>
      <c r="B18" s="634"/>
      <c r="C18" s="319"/>
      <c r="D18" s="378" t="s">
        <v>138</v>
      </c>
      <c r="E18" s="335"/>
      <c r="F18" s="419"/>
      <c r="G18" s="419"/>
      <c r="H18" s="345"/>
      <c r="I18" s="325"/>
      <c r="J18" s="325"/>
      <c r="K18" s="324"/>
      <c r="L18" s="348"/>
      <c r="M18" s="350"/>
      <c r="N18" s="325"/>
      <c r="O18" s="349"/>
      <c r="P18" s="457"/>
      <c r="Q18" s="324"/>
      <c r="R18" s="324"/>
      <c r="S18" s="485"/>
      <c r="T18" s="345"/>
      <c r="U18" s="337"/>
      <c r="V18" s="343"/>
      <c r="W18" s="325"/>
      <c r="X18" s="325"/>
      <c r="Y18" s="325"/>
      <c r="Z18" s="345"/>
      <c r="AA18" s="337"/>
      <c r="AB18" s="472"/>
      <c r="AC18" s="529"/>
      <c r="AD18" s="350"/>
      <c r="AE18" s="527"/>
      <c r="AF18" s="470"/>
      <c r="AG18" s="327"/>
      <c r="AH18" s="274"/>
      <c r="AI18" s="594"/>
      <c r="AJ18" s="113"/>
      <c r="AK18" s="55"/>
      <c r="AL18" s="285"/>
      <c r="AM18" s="321"/>
    </row>
    <row r="19" spans="1:39" s="322" customFormat="1" ht="14.25" outlineLevel="1">
      <c r="A19" s="223"/>
      <c r="B19" s="634"/>
      <c r="C19" s="319"/>
      <c r="D19" s="379" t="s">
        <v>139</v>
      </c>
      <c r="E19" s="335"/>
      <c r="F19" s="419"/>
      <c r="G19" s="419"/>
      <c r="H19" s="345"/>
      <c r="I19" s="325"/>
      <c r="J19" s="325"/>
      <c r="K19" s="324"/>
      <c r="L19" s="348"/>
      <c r="M19" s="350"/>
      <c r="N19" s="325"/>
      <c r="O19" s="349"/>
      <c r="P19" s="457"/>
      <c r="Q19" s="324"/>
      <c r="R19" s="324"/>
      <c r="S19" s="485"/>
      <c r="T19" s="345"/>
      <c r="U19" s="337"/>
      <c r="V19" s="343"/>
      <c r="W19" s="325"/>
      <c r="X19" s="325"/>
      <c r="Y19" s="325"/>
      <c r="Z19" s="345"/>
      <c r="AA19" s="337"/>
      <c r="AB19" s="472"/>
      <c r="AC19" s="529"/>
      <c r="AD19" s="350"/>
      <c r="AE19" s="527"/>
      <c r="AF19" s="470"/>
      <c r="AG19" s="327"/>
      <c r="AH19" s="274"/>
      <c r="AI19" s="594"/>
      <c r="AJ19" s="113"/>
      <c r="AK19" s="55"/>
      <c r="AL19" s="285"/>
      <c r="AM19" s="321"/>
    </row>
    <row r="20" spans="1:39" s="322" customFormat="1" ht="14.25" outlineLevel="1">
      <c r="A20" s="223"/>
      <c r="B20" s="634"/>
      <c r="C20" s="319"/>
      <c r="D20" s="377" t="s">
        <v>216</v>
      </c>
      <c r="E20" s="335"/>
      <c r="F20" s="419"/>
      <c r="G20" s="432" t="s">
        <v>205</v>
      </c>
      <c r="H20" s="345"/>
      <c r="I20" s="325"/>
      <c r="J20" s="325"/>
      <c r="K20" s="324"/>
      <c r="L20" s="348"/>
      <c r="M20" s="350"/>
      <c r="N20" s="325"/>
      <c r="O20" s="349"/>
      <c r="P20" s="457"/>
      <c r="Q20" s="324"/>
      <c r="R20" s="324"/>
      <c r="S20" s="485"/>
      <c r="T20" s="345"/>
      <c r="U20" s="337"/>
      <c r="V20" s="343"/>
      <c r="W20" s="325"/>
      <c r="X20" s="325"/>
      <c r="Y20" s="325"/>
      <c r="Z20" s="345"/>
      <c r="AA20" s="337"/>
      <c r="AB20" s="472"/>
      <c r="AC20" s="529"/>
      <c r="AD20" s="350"/>
      <c r="AE20" s="527"/>
      <c r="AF20" s="470"/>
      <c r="AG20" s="327"/>
      <c r="AH20" s="274"/>
      <c r="AI20" s="594"/>
      <c r="AJ20" s="113"/>
      <c r="AK20" s="55"/>
      <c r="AL20" s="285"/>
      <c r="AM20" s="321"/>
    </row>
    <row r="21" spans="1:39" s="322" customFormat="1" ht="15" outlineLevel="1" thickBot="1">
      <c r="A21" s="223"/>
      <c r="B21" s="634"/>
      <c r="C21" s="319"/>
      <c r="D21" s="377" t="s">
        <v>216</v>
      </c>
      <c r="E21" s="334"/>
      <c r="F21" s="605"/>
      <c r="G21" s="433"/>
      <c r="H21" s="345"/>
      <c r="I21" s="323"/>
      <c r="K21" s="324"/>
      <c r="L21" s="457"/>
      <c r="M21" s="350"/>
      <c r="N21" s="325"/>
      <c r="O21" s="351"/>
      <c r="P21" s="486"/>
      <c r="Q21" s="471"/>
      <c r="R21" s="471"/>
      <c r="S21" s="486"/>
      <c r="U21" s="338"/>
      <c r="V21" s="320"/>
      <c r="W21" s="344"/>
      <c r="X21" s="325"/>
      <c r="Y21" s="325"/>
      <c r="Z21" s="326"/>
      <c r="AA21" s="338"/>
      <c r="AB21" s="472"/>
      <c r="AC21" s="529"/>
      <c r="AD21" s="530"/>
      <c r="AE21" s="527"/>
      <c r="AF21" s="470"/>
      <c r="AG21" s="327"/>
      <c r="AH21" s="274"/>
      <c r="AI21" s="594"/>
      <c r="AJ21" s="113"/>
      <c r="AK21" s="68"/>
      <c r="AL21" s="285"/>
      <c r="AM21" s="321"/>
    </row>
    <row r="22" spans="1:39" s="243" customFormat="1" ht="26.25" thickBot="1">
      <c r="A22" s="333" t="str">
        <f>FIXED($D$8,0,1)</f>
        <v>0</v>
      </c>
      <c r="B22" s="635" t="str">
        <f>FIXED($I$4,0,1)</f>
        <v>0</v>
      </c>
      <c r="C22" s="224" t="s">
        <v>168</v>
      </c>
      <c r="D22" s="380" t="s">
        <v>141</v>
      </c>
      <c r="E22" s="453"/>
      <c r="F22" s="612"/>
      <c r="G22" s="431"/>
      <c r="H22" s="282"/>
      <c r="I22" s="14"/>
      <c r="J22" s="12"/>
      <c r="K22" s="458">
        <f>SUM(K12:K21)</f>
        <v>0</v>
      </c>
      <c r="L22" s="459">
        <f>SUM(L12:L21)</f>
        <v>0</v>
      </c>
      <c r="M22" s="460">
        <f>SUM(M12:M21)</f>
        <v>0</v>
      </c>
      <c r="N22" s="118"/>
      <c r="O22" s="352"/>
      <c r="P22" s="487">
        <f>SUM(P12:P21)</f>
        <v>0</v>
      </c>
      <c r="Q22" s="488">
        <f>SUM(Q12:Q21)</f>
        <v>0</v>
      </c>
      <c r="R22" s="489">
        <f>SUM(R12:R21)</f>
        <v>0</v>
      </c>
      <c r="S22" s="488">
        <f>SUM(S12:S21)</f>
        <v>0</v>
      </c>
      <c r="T22" s="239"/>
      <c r="U22" s="406"/>
      <c r="V22" s="306"/>
      <c r="W22" s="12"/>
      <c r="X22" s="240"/>
      <c r="Y22" s="240"/>
      <c r="Z22" s="241"/>
      <c r="AA22" s="244"/>
      <c r="AB22" s="459">
        <f>SUM(AB12:AB21)</f>
        <v>0</v>
      </c>
      <c r="AC22" s="531"/>
      <c r="AD22" s="532">
        <f>SUM(AD12:AD21)</f>
        <v>0</v>
      </c>
      <c r="AE22" s="533"/>
      <c r="AF22" s="534" t="str">
        <f>IF(AE22=0,"0",IF(AD22/AE22&gt;400,400*AE22,AD22))</f>
        <v>0</v>
      </c>
      <c r="AG22" s="89">
        <f>IF((AF22-E22)&gt;0,(AF22-E22),0)</f>
        <v>0</v>
      </c>
      <c r="AH22" s="276"/>
      <c r="AI22" s="592">
        <f>IF($AK$2="PME",$AK$5,IF($AK$2="ETI",$AK$6,AK7))</f>
        <v>0.35</v>
      </c>
      <c r="AJ22" s="79">
        <f>IF(AK2="choisir","",AI22*AF22)</f>
        <v>0</v>
      </c>
      <c r="AK22" s="53" t="str">
        <f>IF(Q22&lt;&gt;0,IF((Q22+AB22)-AD22=0,"OK","!"),IF(P22&lt;&gt;0,IF((P22+AB22)-AD22=0,"OK","!"),IF((K22+AB22)-AD22=0,"OK","!")))</f>
        <v>OK</v>
      </c>
      <c r="AL22" s="286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42"/>
    </row>
    <row r="23" spans="1:39" s="232" customFormat="1" ht="15" outlineLevel="1">
      <c r="A23" s="223"/>
      <c r="B23" s="634"/>
      <c r="C23" s="24"/>
      <c r="D23" s="376" t="s">
        <v>142</v>
      </c>
      <c r="E23" s="365"/>
      <c r="F23" s="336"/>
      <c r="G23" s="421"/>
      <c r="H23" s="370"/>
      <c r="I23" s="323"/>
      <c r="J23" s="229"/>
      <c r="K23" s="253"/>
      <c r="L23" s="347"/>
      <c r="M23" s="353"/>
      <c r="N23" s="229"/>
      <c r="O23" s="354"/>
      <c r="P23" s="486"/>
      <c r="Q23" s="471"/>
      <c r="R23" s="486"/>
      <c r="S23" s="471"/>
      <c r="T23" s="228"/>
      <c r="U23" s="337"/>
      <c r="V23" s="254"/>
      <c r="W23" s="267"/>
      <c r="X23" s="229"/>
      <c r="Y23" s="229"/>
      <c r="Z23" s="230"/>
      <c r="AA23" s="337"/>
      <c r="AB23" s="472"/>
      <c r="AC23" s="525"/>
      <c r="AD23" s="486"/>
      <c r="AE23" s="527"/>
      <c r="AF23" s="464"/>
      <c r="AG23" s="88"/>
      <c r="AH23" s="274"/>
      <c r="AI23" s="593"/>
      <c r="AJ23" s="113"/>
      <c r="AK23" s="265"/>
      <c r="AL23" s="287"/>
      <c r="AM23" s="231"/>
    </row>
    <row r="24" spans="1:39" s="322" customFormat="1" ht="14.25" outlineLevel="1">
      <c r="A24" s="223"/>
      <c r="B24" s="634"/>
      <c r="C24" s="319"/>
      <c r="D24" s="381" t="s">
        <v>134</v>
      </c>
      <c r="E24" s="367"/>
      <c r="F24" s="337"/>
      <c r="G24" s="420"/>
      <c r="H24" s="345"/>
      <c r="I24" s="323"/>
      <c r="J24" s="325"/>
      <c r="K24" s="324"/>
      <c r="L24" s="348"/>
      <c r="M24" s="350"/>
      <c r="N24" s="325"/>
      <c r="O24" s="351"/>
      <c r="P24" s="486"/>
      <c r="Q24" s="471"/>
      <c r="R24" s="486"/>
      <c r="S24" s="471"/>
      <c r="T24" s="328"/>
      <c r="U24" s="337"/>
      <c r="V24" s="320"/>
      <c r="W24" s="55"/>
      <c r="X24" s="325"/>
      <c r="Y24" s="325"/>
      <c r="Z24" s="326"/>
      <c r="AA24" s="337"/>
      <c r="AB24" s="472"/>
      <c r="AC24" s="529"/>
      <c r="AD24" s="486"/>
      <c r="AE24" s="527"/>
      <c r="AF24" s="464"/>
      <c r="AG24" s="327"/>
      <c r="AH24" s="274"/>
      <c r="AI24" s="594"/>
      <c r="AJ24" s="113"/>
      <c r="AK24" s="68"/>
      <c r="AL24" s="287"/>
      <c r="AM24" s="321"/>
    </row>
    <row r="25" spans="1:39" s="322" customFormat="1" ht="14.25" outlineLevel="1">
      <c r="A25" s="223"/>
      <c r="B25" s="634"/>
      <c r="C25" s="319"/>
      <c r="D25" s="381" t="s">
        <v>143</v>
      </c>
      <c r="E25" s="367"/>
      <c r="F25" s="337"/>
      <c r="G25" s="420"/>
      <c r="H25" s="345"/>
      <c r="I25" s="323"/>
      <c r="J25" s="325"/>
      <c r="K25" s="324"/>
      <c r="L25" s="348"/>
      <c r="M25" s="350"/>
      <c r="N25" s="325"/>
      <c r="O25" s="351"/>
      <c r="P25" s="486"/>
      <c r="Q25" s="471"/>
      <c r="R25" s="486"/>
      <c r="S25" s="471"/>
      <c r="T25" s="328"/>
      <c r="U25" s="337"/>
      <c r="V25" s="320"/>
      <c r="W25" s="55"/>
      <c r="X25" s="325"/>
      <c r="Y25" s="325"/>
      <c r="Z25" s="326"/>
      <c r="AA25" s="337"/>
      <c r="AB25" s="472"/>
      <c r="AC25" s="529"/>
      <c r="AD25" s="486"/>
      <c r="AE25" s="527"/>
      <c r="AF25" s="464"/>
      <c r="AG25" s="327"/>
      <c r="AH25" s="274"/>
      <c r="AI25" s="594"/>
      <c r="AJ25" s="113"/>
      <c r="AK25" s="68"/>
      <c r="AL25" s="287"/>
      <c r="AM25" s="321"/>
    </row>
    <row r="26" spans="1:39" s="322" customFormat="1" ht="14.25" outlineLevel="1">
      <c r="A26" s="223"/>
      <c r="B26" s="634"/>
      <c r="C26" s="319"/>
      <c r="D26" s="381" t="s">
        <v>136</v>
      </c>
      <c r="E26" s="367"/>
      <c r="F26" s="337"/>
      <c r="G26" s="420"/>
      <c r="H26" s="345"/>
      <c r="I26" s="323"/>
      <c r="J26" s="325"/>
      <c r="K26" s="324"/>
      <c r="L26" s="348"/>
      <c r="M26" s="350"/>
      <c r="N26" s="325"/>
      <c r="O26" s="351"/>
      <c r="P26" s="486"/>
      <c r="Q26" s="471"/>
      <c r="R26" s="486"/>
      <c r="S26" s="471"/>
      <c r="T26" s="328"/>
      <c r="U26" s="337"/>
      <c r="V26" s="320"/>
      <c r="W26" s="55"/>
      <c r="X26" s="325"/>
      <c r="Y26" s="325"/>
      <c r="Z26" s="326"/>
      <c r="AA26" s="337"/>
      <c r="AB26" s="472"/>
      <c r="AC26" s="529"/>
      <c r="AD26" s="486"/>
      <c r="AE26" s="527"/>
      <c r="AF26" s="464"/>
      <c r="AG26" s="327"/>
      <c r="AH26" s="274"/>
      <c r="AI26" s="594"/>
      <c r="AJ26" s="113"/>
      <c r="AK26" s="68"/>
      <c r="AL26" s="287"/>
      <c r="AM26" s="321"/>
    </row>
    <row r="27" spans="1:39" s="322" customFormat="1" ht="14.25" outlineLevel="1">
      <c r="A27" s="223"/>
      <c r="B27" s="634"/>
      <c r="C27" s="319"/>
      <c r="D27" s="378" t="s">
        <v>137</v>
      </c>
      <c r="E27" s="367"/>
      <c r="F27" s="337"/>
      <c r="G27" s="420"/>
      <c r="H27" s="345"/>
      <c r="I27" s="323"/>
      <c r="J27" s="325"/>
      <c r="K27" s="324"/>
      <c r="L27" s="348"/>
      <c r="M27" s="350"/>
      <c r="N27" s="325"/>
      <c r="O27" s="351"/>
      <c r="P27" s="486"/>
      <c r="Q27" s="471"/>
      <c r="R27" s="486"/>
      <c r="S27" s="471"/>
      <c r="T27" s="328"/>
      <c r="U27" s="337"/>
      <c r="V27" s="320"/>
      <c r="W27" s="55"/>
      <c r="X27" s="325"/>
      <c r="Y27" s="325"/>
      <c r="Z27" s="326"/>
      <c r="AA27" s="337"/>
      <c r="AB27" s="472"/>
      <c r="AC27" s="529"/>
      <c r="AD27" s="486"/>
      <c r="AE27" s="527"/>
      <c r="AF27" s="464"/>
      <c r="AG27" s="327"/>
      <c r="AH27" s="274"/>
      <c r="AI27" s="594"/>
      <c r="AJ27" s="113"/>
      <c r="AK27" s="68"/>
      <c r="AL27" s="287"/>
      <c r="AM27" s="321"/>
    </row>
    <row r="28" spans="1:39" s="322" customFormat="1" ht="14.25" outlineLevel="1">
      <c r="A28" s="223"/>
      <c r="B28" s="634"/>
      <c r="C28" s="319"/>
      <c r="D28" s="378" t="s">
        <v>138</v>
      </c>
      <c r="E28" s="367"/>
      <c r="F28" s="337"/>
      <c r="G28" s="420"/>
      <c r="H28" s="345"/>
      <c r="I28" s="323"/>
      <c r="J28" s="325"/>
      <c r="K28" s="324"/>
      <c r="L28" s="348"/>
      <c r="M28" s="350"/>
      <c r="N28" s="325"/>
      <c r="O28" s="351"/>
      <c r="P28" s="486"/>
      <c r="Q28" s="471"/>
      <c r="R28" s="486"/>
      <c r="S28" s="471"/>
      <c r="T28" s="328"/>
      <c r="U28" s="337"/>
      <c r="V28" s="320"/>
      <c r="W28" s="55"/>
      <c r="X28" s="325"/>
      <c r="Y28" s="325"/>
      <c r="Z28" s="326"/>
      <c r="AA28" s="337"/>
      <c r="AB28" s="472"/>
      <c r="AC28" s="529"/>
      <c r="AD28" s="486"/>
      <c r="AE28" s="527"/>
      <c r="AF28" s="464"/>
      <c r="AG28" s="327"/>
      <c r="AH28" s="274"/>
      <c r="AI28" s="594"/>
      <c r="AJ28" s="113"/>
      <c r="AK28" s="68"/>
      <c r="AL28" s="287"/>
      <c r="AM28" s="321"/>
    </row>
    <row r="29" spans="1:39" s="322" customFormat="1" ht="14.25" outlineLevel="1">
      <c r="A29" s="223"/>
      <c r="B29" s="634"/>
      <c r="C29" s="319"/>
      <c r="D29" s="379" t="s">
        <v>139</v>
      </c>
      <c r="E29" s="367"/>
      <c r="F29" s="337"/>
      <c r="G29" s="420"/>
      <c r="H29" s="345"/>
      <c r="I29" s="323"/>
      <c r="J29" s="325"/>
      <c r="K29" s="324"/>
      <c r="L29" s="348"/>
      <c r="M29" s="350"/>
      <c r="N29" s="325"/>
      <c r="O29" s="351"/>
      <c r="P29" s="486"/>
      <c r="Q29" s="471"/>
      <c r="R29" s="486"/>
      <c r="S29" s="471"/>
      <c r="T29" s="328"/>
      <c r="U29" s="337"/>
      <c r="V29" s="320"/>
      <c r="W29" s="55"/>
      <c r="X29" s="325"/>
      <c r="Y29" s="325"/>
      <c r="Z29" s="326"/>
      <c r="AA29" s="337"/>
      <c r="AB29" s="472"/>
      <c r="AC29" s="529"/>
      <c r="AD29" s="486"/>
      <c r="AE29" s="527"/>
      <c r="AF29" s="464"/>
      <c r="AG29" s="327"/>
      <c r="AH29" s="274"/>
      <c r="AI29" s="594"/>
      <c r="AJ29" s="113"/>
      <c r="AK29" s="68"/>
      <c r="AL29" s="329"/>
      <c r="AM29" s="321"/>
    </row>
    <row r="30" spans="1:39" s="322" customFormat="1" ht="14.25" outlineLevel="1">
      <c r="A30" s="223"/>
      <c r="B30" s="634"/>
      <c r="C30" s="319"/>
      <c r="D30" s="377" t="s">
        <v>216</v>
      </c>
      <c r="E30" s="367"/>
      <c r="F30" s="337"/>
      <c r="G30" s="432" t="s">
        <v>205</v>
      </c>
      <c r="H30" s="345"/>
      <c r="I30" s="323"/>
      <c r="J30" s="325"/>
      <c r="K30" s="324"/>
      <c r="L30" s="348"/>
      <c r="M30" s="350"/>
      <c r="N30" s="325"/>
      <c r="O30" s="351"/>
      <c r="P30" s="486"/>
      <c r="Q30" s="471"/>
      <c r="R30" s="486"/>
      <c r="S30" s="471"/>
      <c r="T30" s="328"/>
      <c r="U30" s="337"/>
      <c r="V30" s="320"/>
      <c r="W30" s="55"/>
      <c r="X30" s="325"/>
      <c r="Y30" s="325"/>
      <c r="Z30" s="326"/>
      <c r="AA30" s="337"/>
      <c r="AB30" s="472"/>
      <c r="AC30" s="529"/>
      <c r="AD30" s="486"/>
      <c r="AE30" s="527"/>
      <c r="AF30" s="464"/>
      <c r="AG30" s="327"/>
      <c r="AH30" s="274"/>
      <c r="AI30" s="594"/>
      <c r="AJ30" s="113"/>
      <c r="AK30" s="68"/>
      <c r="AL30" s="287"/>
      <c r="AM30" s="321"/>
    </row>
    <row r="31" spans="1:39" s="322" customFormat="1" ht="15" outlineLevel="1" thickBot="1">
      <c r="A31" s="223"/>
      <c r="B31" s="634"/>
      <c r="C31" s="319"/>
      <c r="D31" s="377" t="s">
        <v>216</v>
      </c>
      <c r="E31" s="334"/>
      <c r="F31" s="613"/>
      <c r="G31" s="433"/>
      <c r="H31" s="345"/>
      <c r="I31" s="323"/>
      <c r="J31" s="325"/>
      <c r="K31" s="324"/>
      <c r="L31" s="348"/>
      <c r="M31" s="350"/>
      <c r="N31" s="325"/>
      <c r="O31" s="351"/>
      <c r="P31" s="486"/>
      <c r="Q31" s="471"/>
      <c r="R31" s="486"/>
      <c r="S31" s="471"/>
      <c r="T31" s="328"/>
      <c r="U31" s="337"/>
      <c r="V31" s="320"/>
      <c r="W31" s="55"/>
      <c r="X31" s="325"/>
      <c r="Y31" s="325"/>
      <c r="Z31" s="326"/>
      <c r="AA31" s="337"/>
      <c r="AB31" s="472"/>
      <c r="AC31" s="529"/>
      <c r="AD31" s="486"/>
      <c r="AE31" s="527"/>
      <c r="AF31" s="464"/>
      <c r="AG31" s="327"/>
      <c r="AH31" s="274"/>
      <c r="AI31" s="594"/>
      <c r="AJ31" s="113"/>
      <c r="AK31" s="68"/>
      <c r="AL31" s="287"/>
      <c r="AM31" s="321"/>
    </row>
    <row r="32" spans="1:39" s="243" customFormat="1" ht="26.25" thickBot="1">
      <c r="A32" s="333" t="str">
        <f>FIXED($D$8,0,1)</f>
        <v>0</v>
      </c>
      <c r="B32" s="635" t="str">
        <f>FIXED($I$4,0,1)</f>
        <v>0</v>
      </c>
      <c r="C32" s="224" t="s">
        <v>169</v>
      </c>
      <c r="D32" s="380" t="s">
        <v>144</v>
      </c>
      <c r="E32" s="453"/>
      <c r="F32" s="612"/>
      <c r="G32" s="431"/>
      <c r="H32" s="282"/>
      <c r="I32" s="14"/>
      <c r="J32" s="12"/>
      <c r="K32" s="458">
        <f>SUM(K23:K31)</f>
        <v>0</v>
      </c>
      <c r="L32" s="459">
        <f>SUM(L23:L31)</f>
        <v>0</v>
      </c>
      <c r="M32" s="460">
        <f>SUM(M23:M31)</f>
        <v>0</v>
      </c>
      <c r="N32" s="118"/>
      <c r="O32" s="352"/>
      <c r="P32" s="487">
        <f>SUM(P23:P31)</f>
        <v>0</v>
      </c>
      <c r="Q32" s="488">
        <f>SUM(Q23:Q31)</f>
        <v>0</v>
      </c>
      <c r="R32" s="487">
        <f>SUM(R23:R31)</f>
        <v>0</v>
      </c>
      <c r="S32" s="488">
        <f>SUM(S23:S31)</f>
        <v>0</v>
      </c>
      <c r="T32" s="239"/>
      <c r="U32" s="406"/>
      <c r="V32" s="306"/>
      <c r="W32" s="12"/>
      <c r="X32" s="240"/>
      <c r="Y32" s="240"/>
      <c r="Z32" s="241"/>
      <c r="AA32" s="244"/>
      <c r="AB32" s="459">
        <f>SUM(AB23:AB31)</f>
        <v>0</v>
      </c>
      <c r="AC32" s="531"/>
      <c r="AD32" s="532">
        <f>SUM(AD23:AD31)</f>
        <v>0</v>
      </c>
      <c r="AE32" s="533"/>
      <c r="AF32" s="534" t="str">
        <f>IF(AE32=0,"0",IF(AD32/AE32&gt;400,400*AE32,AD32))</f>
        <v>0</v>
      </c>
      <c r="AG32" s="89">
        <f>IF((AF32-E32)&gt;0,(AF32-E32),0)</f>
        <v>0</v>
      </c>
      <c r="AH32" s="276"/>
      <c r="AI32" s="592">
        <f>IF($AK$2="PME",$AK$5,IF($AK$2="ETI",$AK$6,AK7))</f>
        <v>0.35</v>
      </c>
      <c r="AJ32" s="79">
        <f>IF(AK2="choisir","",AI32*AF32)</f>
        <v>0</v>
      </c>
      <c r="AK32" s="53" t="str">
        <f>IF(Q32&lt;&gt;0,IF((Q32+AB32)-AD32=0,"OK","!"),IF(P32&lt;&gt;0,IF((P32+AB32)-AD32=0,"OK","!"),IF((K32+AB32)-AD32=0,"OK","!")))</f>
        <v>OK</v>
      </c>
      <c r="AL32" s="286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42"/>
    </row>
    <row r="33" spans="1:39" s="232" customFormat="1" ht="15" outlineLevel="1">
      <c r="A33" s="223"/>
      <c r="B33" s="634"/>
      <c r="C33" s="24"/>
      <c r="D33" s="382" t="s">
        <v>145</v>
      </c>
      <c r="E33" s="365"/>
      <c r="F33" s="421"/>
      <c r="G33" s="421"/>
      <c r="H33" s="370"/>
      <c r="I33" s="323"/>
      <c r="J33" s="229"/>
      <c r="K33" s="253"/>
      <c r="L33" s="347"/>
      <c r="M33" s="353"/>
      <c r="N33" s="229"/>
      <c r="O33" s="354"/>
      <c r="P33" s="490"/>
      <c r="Q33" s="491"/>
      <c r="R33" s="490"/>
      <c r="S33" s="491"/>
      <c r="T33" s="228"/>
      <c r="U33" s="337"/>
      <c r="V33" s="254"/>
      <c r="W33" s="267"/>
      <c r="X33" s="229"/>
      <c r="Y33" s="229"/>
      <c r="Z33" s="230"/>
      <c r="AA33" s="337"/>
      <c r="AB33" s="535"/>
      <c r="AC33" s="525"/>
      <c r="AD33" s="486"/>
      <c r="AE33" s="527"/>
      <c r="AF33" s="464"/>
      <c r="AG33" s="88"/>
      <c r="AH33" s="274"/>
      <c r="AI33" s="593"/>
      <c r="AJ33" s="113"/>
      <c r="AK33" s="265"/>
      <c r="AL33" s="287"/>
      <c r="AM33" s="231"/>
    </row>
    <row r="34" spans="1:39" s="322" customFormat="1" ht="14.25" outlineLevel="1">
      <c r="A34" s="223"/>
      <c r="B34" s="634"/>
      <c r="C34" s="319"/>
      <c r="D34" s="381" t="s">
        <v>146</v>
      </c>
      <c r="E34" s="367"/>
      <c r="F34" s="420"/>
      <c r="G34" s="420"/>
      <c r="H34" s="345"/>
      <c r="I34" s="323"/>
      <c r="J34" s="325"/>
      <c r="K34" s="324"/>
      <c r="L34" s="348"/>
      <c r="M34" s="350"/>
      <c r="N34" s="325"/>
      <c r="O34" s="351"/>
      <c r="P34" s="492"/>
      <c r="Q34" s="493"/>
      <c r="R34" s="492"/>
      <c r="S34" s="493"/>
      <c r="T34" s="328"/>
      <c r="U34" s="337"/>
      <c r="V34" s="320"/>
      <c r="W34" s="55"/>
      <c r="X34" s="325"/>
      <c r="Y34" s="325"/>
      <c r="Z34" s="326"/>
      <c r="AA34" s="337"/>
      <c r="AB34" s="536"/>
      <c r="AC34" s="529"/>
      <c r="AD34" s="486"/>
      <c r="AE34" s="527"/>
      <c r="AF34" s="464"/>
      <c r="AG34" s="327"/>
      <c r="AH34" s="274"/>
      <c r="AI34" s="594"/>
      <c r="AJ34" s="113"/>
      <c r="AK34" s="68"/>
      <c r="AL34" s="287"/>
      <c r="AM34" s="321"/>
    </row>
    <row r="35" spans="1:39" s="322" customFormat="1" ht="14.25" outlineLevel="1">
      <c r="A35" s="223"/>
      <c r="B35" s="634"/>
      <c r="C35" s="319"/>
      <c r="D35" s="381" t="s">
        <v>147</v>
      </c>
      <c r="E35" s="367"/>
      <c r="F35" s="420"/>
      <c r="G35" s="420"/>
      <c r="H35" s="345"/>
      <c r="I35" s="323"/>
      <c r="J35" s="325"/>
      <c r="K35" s="324"/>
      <c r="L35" s="348"/>
      <c r="M35" s="350"/>
      <c r="N35" s="325"/>
      <c r="O35" s="351"/>
      <c r="P35" s="492"/>
      <c r="Q35" s="493"/>
      <c r="R35" s="492"/>
      <c r="S35" s="493"/>
      <c r="T35" s="328"/>
      <c r="U35" s="337"/>
      <c r="V35" s="320"/>
      <c r="W35" s="55"/>
      <c r="X35" s="325"/>
      <c r="Y35" s="325"/>
      <c r="Z35" s="326"/>
      <c r="AA35" s="337"/>
      <c r="AB35" s="536"/>
      <c r="AC35" s="529"/>
      <c r="AD35" s="486"/>
      <c r="AE35" s="527"/>
      <c r="AF35" s="464"/>
      <c r="AG35" s="327"/>
      <c r="AH35" s="274"/>
      <c r="AI35" s="594"/>
      <c r="AJ35" s="113"/>
      <c r="AK35" s="68"/>
      <c r="AL35" s="287"/>
      <c r="AM35" s="321"/>
    </row>
    <row r="36" spans="1:39" s="322" customFormat="1" ht="14.25" outlineLevel="1">
      <c r="A36" s="223"/>
      <c r="B36" s="634"/>
      <c r="C36" s="319"/>
      <c r="E36" s="367"/>
      <c r="F36" s="420"/>
      <c r="G36" s="420"/>
      <c r="H36" s="345"/>
      <c r="I36" s="323"/>
      <c r="J36" s="325"/>
      <c r="K36" s="324"/>
      <c r="L36" s="348"/>
      <c r="M36" s="350"/>
      <c r="N36" s="325"/>
      <c r="O36" s="351"/>
      <c r="P36" s="492"/>
      <c r="Q36" s="493"/>
      <c r="R36" s="492"/>
      <c r="S36" s="493"/>
      <c r="T36" s="328"/>
      <c r="U36" s="337"/>
      <c r="V36" s="320"/>
      <c r="W36" s="55"/>
      <c r="X36" s="325"/>
      <c r="Y36" s="325"/>
      <c r="Z36" s="326"/>
      <c r="AA36" s="337"/>
      <c r="AB36" s="536"/>
      <c r="AC36" s="529"/>
      <c r="AD36" s="486"/>
      <c r="AE36" s="527"/>
      <c r="AF36" s="464"/>
      <c r="AG36" s="327"/>
      <c r="AH36" s="274"/>
      <c r="AI36" s="594"/>
      <c r="AJ36" s="113"/>
      <c r="AK36" s="68"/>
      <c r="AL36" s="287"/>
      <c r="AM36" s="321"/>
    </row>
    <row r="37" spans="1:39" s="322" customFormat="1" ht="14.25" outlineLevel="1">
      <c r="A37" s="223"/>
      <c r="B37" s="634"/>
      <c r="C37" s="319"/>
      <c r="D37" s="377" t="s">
        <v>216</v>
      </c>
      <c r="E37" s="367"/>
      <c r="F37" s="420"/>
      <c r="G37" s="420"/>
      <c r="H37" s="345"/>
      <c r="I37" s="323"/>
      <c r="J37" s="325"/>
      <c r="K37" s="324"/>
      <c r="L37" s="348"/>
      <c r="M37" s="350"/>
      <c r="N37" s="325"/>
      <c r="O37" s="351"/>
      <c r="P37" s="492"/>
      <c r="Q37" s="493"/>
      <c r="R37" s="492"/>
      <c r="S37" s="493"/>
      <c r="T37" s="328"/>
      <c r="U37" s="337"/>
      <c r="V37" s="320"/>
      <c r="W37" s="55"/>
      <c r="X37" s="325"/>
      <c r="Y37" s="325"/>
      <c r="Z37" s="326"/>
      <c r="AA37" s="337"/>
      <c r="AB37" s="536"/>
      <c r="AC37" s="529"/>
      <c r="AD37" s="486"/>
      <c r="AE37" s="527"/>
      <c r="AF37" s="464"/>
      <c r="AG37" s="327"/>
      <c r="AH37" s="274"/>
      <c r="AI37" s="594"/>
      <c r="AJ37" s="113"/>
      <c r="AK37" s="68"/>
      <c r="AL37" s="287"/>
      <c r="AM37" s="321"/>
    </row>
    <row r="38" spans="1:39" s="238" customFormat="1" ht="25.5" outlineLevel="1">
      <c r="A38" s="333" t="str">
        <f>FIXED($D$8,0,1)</f>
        <v>0</v>
      </c>
      <c r="B38" s="635" t="str">
        <f>FIXED($I$4,0,1)</f>
        <v>0</v>
      </c>
      <c r="C38" s="225" t="s">
        <v>170</v>
      </c>
      <c r="D38" s="383" t="s">
        <v>148</v>
      </c>
      <c r="E38" s="390"/>
      <c r="F38" s="422"/>
      <c r="G38" s="422"/>
      <c r="H38" s="366"/>
      <c r="I38" s="452"/>
      <c r="J38" s="235"/>
      <c r="K38" s="461">
        <f>SUM(K33:K37)</f>
        <v>0</v>
      </c>
      <c r="L38" s="462">
        <f>SUM(L33:L37)</f>
        <v>0</v>
      </c>
      <c r="M38" s="463">
        <f>SUM(M33:M37)</f>
        <v>0</v>
      </c>
      <c r="N38" s="235"/>
      <c r="O38" s="355"/>
      <c r="P38" s="494">
        <f>SUM(P33:P37)</f>
        <v>0</v>
      </c>
      <c r="Q38" s="461">
        <f>SUM(Q33:Q37)</f>
        <v>0</v>
      </c>
      <c r="R38" s="494">
        <f>SUM(R33:R37)</f>
        <v>0</v>
      </c>
      <c r="S38" s="461">
        <f>SUM(S33:S37)</f>
        <v>0</v>
      </c>
      <c r="T38" s="234"/>
      <c r="U38" s="245"/>
      <c r="V38" s="255"/>
      <c r="W38" s="233"/>
      <c r="X38" s="235"/>
      <c r="Y38" s="235"/>
      <c r="Z38" s="236"/>
      <c r="AA38" s="245"/>
      <c r="AB38" s="462">
        <f>SUM(AB33:AB37)</f>
        <v>0</v>
      </c>
      <c r="AC38" s="537"/>
      <c r="AD38" s="494">
        <f>SUM(AD33:AD37)</f>
        <v>0</v>
      </c>
      <c r="AE38" s="538"/>
      <c r="AF38" s="539" t="str">
        <f>IF(AD42-AD41=0,"0",IF(MID($I$5,6,2)&gt;="15",AD38,AD38*(AF42-AF41)/(AD42-AD41)))</f>
        <v>0</v>
      </c>
      <c r="AG38" s="249"/>
      <c r="AH38" s="277"/>
      <c r="AI38" s="597">
        <f>IF($AK$2="PME",$AK$5,IF($AK$2="ETI",$AK$6,AK7))</f>
        <v>0.35</v>
      </c>
      <c r="AJ38" s="260"/>
      <c r="AK38" s="266"/>
      <c r="AL38" s="288"/>
      <c r="AM38" s="237"/>
    </row>
    <row r="39" spans="1:39" s="322" customFormat="1" ht="14.25" outlineLevel="1">
      <c r="A39" s="223"/>
      <c r="B39" s="634"/>
      <c r="C39" s="330"/>
      <c r="D39" s="381" t="s">
        <v>149</v>
      </c>
      <c r="E39" s="367"/>
      <c r="F39" s="420"/>
      <c r="G39" s="420"/>
      <c r="H39" s="345"/>
      <c r="I39" s="323"/>
      <c r="J39" s="325"/>
      <c r="K39" s="464"/>
      <c r="L39" s="465"/>
      <c r="M39" s="466"/>
      <c r="N39" s="325"/>
      <c r="O39" s="351"/>
      <c r="P39" s="492"/>
      <c r="Q39" s="493"/>
      <c r="R39" s="492"/>
      <c r="S39" s="493"/>
      <c r="T39" s="328"/>
      <c r="U39" s="337"/>
      <c r="V39" s="320"/>
      <c r="W39" s="55"/>
      <c r="X39" s="325"/>
      <c r="Y39" s="325"/>
      <c r="Z39" s="326"/>
      <c r="AA39" s="337"/>
      <c r="AB39" s="536"/>
      <c r="AC39" s="529"/>
      <c r="AD39" s="540"/>
      <c r="AE39" s="527"/>
      <c r="AF39" s="464"/>
      <c r="AG39" s="331"/>
      <c r="AH39" s="273"/>
      <c r="AI39" s="594"/>
      <c r="AJ39" s="84"/>
      <c r="AK39" s="55"/>
      <c r="AL39" s="291"/>
      <c r="AM39" s="321"/>
    </row>
    <row r="40" spans="1:39" s="322" customFormat="1" ht="14.25" outlineLevel="1">
      <c r="A40" s="223"/>
      <c r="B40" s="634"/>
      <c r="C40" s="330"/>
      <c r="D40" s="377" t="s">
        <v>216</v>
      </c>
      <c r="E40" s="367"/>
      <c r="F40" s="420"/>
      <c r="G40" s="432" t="s">
        <v>205</v>
      </c>
      <c r="H40" s="345"/>
      <c r="I40" s="323"/>
      <c r="J40" s="325"/>
      <c r="K40" s="464"/>
      <c r="L40" s="465"/>
      <c r="M40" s="466"/>
      <c r="N40" s="325"/>
      <c r="O40" s="351"/>
      <c r="P40" s="492"/>
      <c r="Q40" s="493"/>
      <c r="R40" s="492"/>
      <c r="S40" s="493"/>
      <c r="T40" s="328"/>
      <c r="U40" s="337"/>
      <c r="V40" s="320"/>
      <c r="W40" s="55"/>
      <c r="X40" s="325"/>
      <c r="Y40" s="325"/>
      <c r="Z40" s="326"/>
      <c r="AA40" s="337"/>
      <c r="AB40" s="536"/>
      <c r="AC40" s="529"/>
      <c r="AD40" s="492"/>
      <c r="AE40" s="527"/>
      <c r="AF40" s="464"/>
      <c r="AG40" s="331"/>
      <c r="AH40" s="273"/>
      <c r="AI40" s="594"/>
      <c r="AJ40" s="84"/>
      <c r="AK40" s="55"/>
      <c r="AL40" s="291"/>
      <c r="AM40" s="321"/>
    </row>
    <row r="41" spans="1:39" s="238" customFormat="1" ht="26.25" outlineLevel="1" thickBot="1">
      <c r="A41" s="333" t="str">
        <f>FIXED($D$8,0,1)</f>
        <v>0</v>
      </c>
      <c r="B41" s="635" t="str">
        <f>FIXED($I$4,0,1)</f>
        <v>0</v>
      </c>
      <c r="C41" s="225" t="s">
        <v>171</v>
      </c>
      <c r="D41" s="383" t="s">
        <v>150</v>
      </c>
      <c r="E41" s="391"/>
      <c r="F41" s="606"/>
      <c r="G41" s="433"/>
      <c r="H41" s="366"/>
      <c r="I41" s="452"/>
      <c r="J41" s="235"/>
      <c r="K41" s="461">
        <f>SUM(K39:K40)</f>
        <v>0</v>
      </c>
      <c r="L41" s="462">
        <f>SUM(L39:L40)</f>
        <v>0</v>
      </c>
      <c r="M41" s="463">
        <f>SUM(M39:M40)</f>
        <v>0</v>
      </c>
      <c r="N41" s="235"/>
      <c r="O41" s="355"/>
      <c r="P41" s="494">
        <f>SUM(P39:P40)</f>
        <v>0</v>
      </c>
      <c r="Q41" s="461">
        <f>SUM(Q39:Q40)</f>
        <v>0</v>
      </c>
      <c r="R41" s="461">
        <f>SUM(R39:R40)</f>
        <v>0</v>
      </c>
      <c r="S41" s="461">
        <f>SUM(S39:S40)</f>
        <v>0</v>
      </c>
      <c r="T41" s="234"/>
      <c r="U41" s="246"/>
      <c r="V41" s="255"/>
      <c r="W41" s="233"/>
      <c r="X41" s="235"/>
      <c r="Y41" s="235"/>
      <c r="Z41" s="236"/>
      <c r="AA41" s="246" t="s">
        <v>184</v>
      </c>
      <c r="AB41" s="462">
        <f>SUM(AB39:AB40)</f>
        <v>0</v>
      </c>
      <c r="AC41" s="537"/>
      <c r="AD41" s="494">
        <f>SUM(AD39:AD40)</f>
        <v>0</v>
      </c>
      <c r="AE41" s="541" t="s">
        <v>184</v>
      </c>
      <c r="AF41" s="497">
        <f>IF(MID($I$5,6,2)&gt;="15",AD41,IF(AD41&gt;AF42,AF42,AD41))</f>
        <v>0</v>
      </c>
      <c r="AG41" s="249"/>
      <c r="AH41" s="277"/>
      <c r="AI41" s="597">
        <f>IF($AK$2="PME",40%,IF(AK2="ETI",20%,10%))</f>
        <v>0.4</v>
      </c>
      <c r="AJ41" s="260"/>
      <c r="AK41" s="266"/>
      <c r="AL41" s="288"/>
      <c r="AM41" s="237"/>
    </row>
    <row r="42" spans="1:39" s="243" customFormat="1" ht="26.25" thickBot="1">
      <c r="A42" s="333" t="str">
        <f>FIXED($D$8,0,1)</f>
        <v>0</v>
      </c>
      <c r="B42" s="635" t="str">
        <f>FIXED($I$4,0,1)</f>
        <v>0</v>
      </c>
      <c r="C42" s="20" t="s">
        <v>172</v>
      </c>
      <c r="D42" s="384" t="s">
        <v>151</v>
      </c>
      <c r="E42" s="453"/>
      <c r="F42" s="612"/>
      <c r="G42" s="431"/>
      <c r="H42" s="282"/>
      <c r="I42" s="14"/>
      <c r="J42" s="12"/>
      <c r="K42" s="458">
        <f>SUM(K41,K38)</f>
        <v>0</v>
      </c>
      <c r="L42" s="459">
        <f>SUM(L41,L38)</f>
        <v>0</v>
      </c>
      <c r="M42" s="460">
        <f>SUM(M41,M38)</f>
        <v>0</v>
      </c>
      <c r="N42" s="118"/>
      <c r="O42" s="352"/>
      <c r="P42" s="495">
        <f>SUM(P41,P38)</f>
        <v>0</v>
      </c>
      <c r="Q42" s="496">
        <f>SUM(Q41,Q38)</f>
        <v>0</v>
      </c>
      <c r="R42" s="496">
        <f>SUM(R41,R38)</f>
        <v>0</v>
      </c>
      <c r="S42" s="496">
        <f>SUM(S41,S38)</f>
        <v>0</v>
      </c>
      <c r="T42" s="239"/>
      <c r="U42" s="406"/>
      <c r="V42" s="306"/>
      <c r="W42" s="12"/>
      <c r="X42" s="240"/>
      <c r="Y42" s="240"/>
      <c r="Z42" s="241"/>
      <c r="AA42" s="244"/>
      <c r="AB42" s="542">
        <f>SUM(AB41,AB38)</f>
        <v>0</v>
      </c>
      <c r="AC42" s="531"/>
      <c r="AD42" s="543">
        <f>SUM(AD41,AD38)</f>
        <v>0</v>
      </c>
      <c r="AE42" s="533"/>
      <c r="AF42" s="534">
        <f>IF(AE42=0,0,IF(MID($I$5,6,2)&gt;="15",AD42,IF(AD42/AE42&gt;400,400*AE42,AD42)))</f>
        <v>0</v>
      </c>
      <c r="AG42" s="89">
        <f>IF((AF42-E42)&gt;0,(AF42-E42),0)</f>
        <v>0</v>
      </c>
      <c r="AH42" s="603" t="s">
        <v>221</v>
      </c>
      <c r="AI42" s="592"/>
      <c r="AJ42" s="81">
        <f>IF(AK2="choisir","",AF38*AI38+AF41*AI41)</f>
        <v>0</v>
      </c>
      <c r="AK42" s="53" t="str">
        <f>IF(Q42&lt;&gt;0,IF((Q42+AB42)-AD42=0,"OK","!"),IF(P42&lt;&gt;0,IF((P42+AB42)-AD42=0,"OK","!"),IF((K42+AB42)-AD42=0,"OK","!")))</f>
        <v>OK</v>
      </c>
      <c r="AL42" s="286" t="str">
        <f>IF(AF42=0,"S/O",IF(MID($I$5,6,2)&gt;=15,"pas de plafond en 2015, surface indicative",IF(AD42=AF42,"Plafond non atteint :instruire toutes les factures",IF(SUM(AD39:AD40,AD33:AD37)&gt;=AF42,"Les factures contrôlés permettent de plafonner le batiment","Les factures contrôlés ne permettent pas d'atteindre le plafond du batiment"))))</f>
        <v>S/O</v>
      </c>
      <c r="AM42" s="242"/>
    </row>
    <row r="43" spans="1:39" s="232" customFormat="1" ht="15" outlineLevel="1">
      <c r="A43" s="223"/>
      <c r="B43" s="634"/>
      <c r="C43" s="24"/>
      <c r="D43" s="382" t="s">
        <v>152</v>
      </c>
      <c r="E43" s="365"/>
      <c r="F43" s="336"/>
      <c r="G43" s="421"/>
      <c r="H43" s="370"/>
      <c r="I43" s="323"/>
      <c r="J43" s="229"/>
      <c r="K43" s="253"/>
      <c r="L43" s="347"/>
      <c r="M43" s="353"/>
      <c r="N43" s="229"/>
      <c r="O43" s="354"/>
      <c r="P43" s="486"/>
      <c r="Q43" s="471"/>
      <c r="R43" s="486"/>
      <c r="S43" s="471"/>
      <c r="T43" s="228"/>
      <c r="U43" s="337"/>
      <c r="V43" s="254"/>
      <c r="W43" s="267"/>
      <c r="X43" s="229"/>
      <c r="Y43" s="229"/>
      <c r="Z43" s="230"/>
      <c r="AA43" s="337"/>
      <c r="AB43" s="472"/>
      <c r="AC43" s="525"/>
      <c r="AD43" s="486"/>
      <c r="AE43" s="527"/>
      <c r="AF43" s="464"/>
      <c r="AG43" s="88"/>
      <c r="AH43" s="274"/>
      <c r="AI43" s="593"/>
      <c r="AJ43" s="113"/>
      <c r="AK43" s="68"/>
      <c r="AL43" s="287"/>
      <c r="AM43" s="231"/>
    </row>
    <row r="44" spans="1:39" s="322" customFormat="1" ht="14.25" outlineLevel="1">
      <c r="A44" s="223"/>
      <c r="B44" s="634"/>
      <c r="C44" s="319"/>
      <c r="D44" s="381" t="s">
        <v>146</v>
      </c>
      <c r="E44" s="367"/>
      <c r="F44" s="337"/>
      <c r="G44" s="420"/>
      <c r="H44" s="345"/>
      <c r="I44" s="323"/>
      <c r="J44" s="325"/>
      <c r="K44" s="324"/>
      <c r="L44" s="348"/>
      <c r="M44" s="350"/>
      <c r="N44" s="325"/>
      <c r="O44" s="351"/>
      <c r="P44" s="486"/>
      <c r="Q44" s="471"/>
      <c r="R44" s="486"/>
      <c r="S44" s="471"/>
      <c r="T44" s="328"/>
      <c r="U44" s="337"/>
      <c r="V44" s="320"/>
      <c r="W44" s="55"/>
      <c r="X44" s="325"/>
      <c r="Y44" s="325"/>
      <c r="Z44" s="326"/>
      <c r="AA44" s="337"/>
      <c r="AB44" s="472"/>
      <c r="AC44" s="529"/>
      <c r="AD44" s="486"/>
      <c r="AE44" s="527"/>
      <c r="AF44" s="464"/>
      <c r="AG44" s="327"/>
      <c r="AH44" s="274"/>
      <c r="AI44" s="594"/>
      <c r="AJ44" s="113"/>
      <c r="AK44" s="68"/>
      <c r="AL44" s="287"/>
      <c r="AM44" s="321"/>
    </row>
    <row r="45" spans="1:39" s="322" customFormat="1" ht="14.25" outlineLevel="1">
      <c r="A45" s="223"/>
      <c r="B45" s="634"/>
      <c r="C45" s="319"/>
      <c r="D45" s="381" t="s">
        <v>147</v>
      </c>
      <c r="E45" s="367"/>
      <c r="F45" s="337"/>
      <c r="G45" s="420"/>
      <c r="H45" s="345"/>
      <c r="I45" s="323"/>
      <c r="J45" s="325"/>
      <c r="K45" s="324"/>
      <c r="L45" s="348"/>
      <c r="M45" s="350"/>
      <c r="N45" s="325"/>
      <c r="O45" s="351"/>
      <c r="P45" s="486"/>
      <c r="Q45" s="471"/>
      <c r="R45" s="486"/>
      <c r="S45" s="471"/>
      <c r="T45" s="328"/>
      <c r="U45" s="337"/>
      <c r="V45" s="320"/>
      <c r="W45" s="55"/>
      <c r="X45" s="325"/>
      <c r="Y45" s="325"/>
      <c r="Z45" s="326"/>
      <c r="AA45" s="337"/>
      <c r="AB45" s="472"/>
      <c r="AC45" s="529"/>
      <c r="AD45" s="486"/>
      <c r="AE45" s="527"/>
      <c r="AF45" s="464"/>
      <c r="AG45" s="327"/>
      <c r="AH45" s="274"/>
      <c r="AI45" s="594"/>
      <c r="AJ45" s="113"/>
      <c r="AK45" s="68"/>
      <c r="AL45" s="287"/>
      <c r="AM45" s="321"/>
    </row>
    <row r="46" spans="1:39" s="322" customFormat="1" ht="14.25" outlineLevel="1">
      <c r="A46" s="223"/>
      <c r="B46" s="634"/>
      <c r="C46" s="319"/>
      <c r="E46" s="367"/>
      <c r="F46" s="337"/>
      <c r="G46" s="420"/>
      <c r="H46" s="345"/>
      <c r="I46" s="323"/>
      <c r="J46" s="325"/>
      <c r="K46" s="324"/>
      <c r="L46" s="348"/>
      <c r="M46" s="350"/>
      <c r="N46" s="325"/>
      <c r="O46" s="351"/>
      <c r="P46" s="486"/>
      <c r="Q46" s="471"/>
      <c r="R46" s="486"/>
      <c r="S46" s="471"/>
      <c r="T46" s="328"/>
      <c r="U46" s="337"/>
      <c r="V46" s="320"/>
      <c r="W46" s="55"/>
      <c r="X46" s="325"/>
      <c r="Y46" s="325"/>
      <c r="Z46" s="326"/>
      <c r="AA46" s="337"/>
      <c r="AB46" s="472"/>
      <c r="AC46" s="529"/>
      <c r="AD46" s="486"/>
      <c r="AE46" s="527"/>
      <c r="AF46" s="464"/>
      <c r="AG46" s="327"/>
      <c r="AH46" s="274"/>
      <c r="AI46" s="594"/>
      <c r="AJ46" s="113"/>
      <c r="AK46" s="68"/>
      <c r="AL46" s="287"/>
      <c r="AM46" s="321"/>
    </row>
    <row r="47" spans="1:39" s="322" customFormat="1" ht="14.25" outlineLevel="1">
      <c r="A47" s="223"/>
      <c r="B47" s="634"/>
      <c r="C47" s="319"/>
      <c r="D47" s="381"/>
      <c r="E47" s="367"/>
      <c r="F47" s="337"/>
      <c r="G47" s="420"/>
      <c r="H47" s="345"/>
      <c r="I47" s="323"/>
      <c r="J47" s="325"/>
      <c r="K47" s="324"/>
      <c r="L47" s="348"/>
      <c r="M47" s="350"/>
      <c r="N47" s="325"/>
      <c r="O47" s="351"/>
      <c r="P47" s="486"/>
      <c r="Q47" s="471"/>
      <c r="R47" s="486"/>
      <c r="S47" s="471"/>
      <c r="T47" s="328"/>
      <c r="U47" s="337"/>
      <c r="V47" s="320"/>
      <c r="W47" s="55"/>
      <c r="X47" s="325"/>
      <c r="Y47" s="325"/>
      <c r="Z47" s="326"/>
      <c r="AA47" s="337"/>
      <c r="AB47" s="472"/>
      <c r="AC47" s="529"/>
      <c r="AD47" s="486"/>
      <c r="AE47" s="527"/>
      <c r="AF47" s="464"/>
      <c r="AG47" s="327"/>
      <c r="AH47" s="274"/>
      <c r="AI47" s="594"/>
      <c r="AJ47" s="113"/>
      <c r="AK47" s="68"/>
      <c r="AL47" s="287"/>
      <c r="AM47" s="321"/>
    </row>
    <row r="48" spans="1:39" s="238" customFormat="1" ht="25.5" outlineLevel="1">
      <c r="A48" s="333" t="str">
        <f>FIXED($D$8,0,1)</f>
        <v>0</v>
      </c>
      <c r="B48" s="635" t="str">
        <f>FIXED($I$4,0,1)</f>
        <v>0</v>
      </c>
      <c r="C48" s="225" t="s">
        <v>173</v>
      </c>
      <c r="D48" s="383" t="s">
        <v>153</v>
      </c>
      <c r="E48" s="390"/>
      <c r="F48" s="337"/>
      <c r="G48" s="422"/>
      <c r="H48" s="366"/>
      <c r="I48" s="452"/>
      <c r="J48" s="235"/>
      <c r="K48" s="461">
        <f>SUM(K43:K47)</f>
        <v>0</v>
      </c>
      <c r="L48" s="462">
        <f>SUM(L43:L47)</f>
        <v>0</v>
      </c>
      <c r="M48" s="463">
        <f>SUM(M43:M47)</f>
        <v>0</v>
      </c>
      <c r="N48" s="235"/>
      <c r="O48" s="355"/>
      <c r="P48" s="494">
        <f>SUM(P43:P47)</f>
        <v>0</v>
      </c>
      <c r="Q48" s="497">
        <f>SUM(Q43:Q47)</f>
        <v>0</v>
      </c>
      <c r="R48" s="494">
        <f>SUM(R43:R47)</f>
        <v>0</v>
      </c>
      <c r="S48" s="497">
        <f>SUM(S43:S47)</f>
        <v>0</v>
      </c>
      <c r="T48" s="234"/>
      <c r="U48" s="339"/>
      <c r="V48" s="255"/>
      <c r="W48" s="233"/>
      <c r="X48" s="235"/>
      <c r="Y48" s="235"/>
      <c r="Z48" s="312"/>
      <c r="AA48" s="339"/>
      <c r="AB48" s="544">
        <f>SUM(AB43:AB47)</f>
        <v>0</v>
      </c>
      <c r="AC48" s="537"/>
      <c r="AD48" s="494">
        <f>SUM(AD43:AD47)</f>
        <v>0</v>
      </c>
      <c r="AE48" s="538"/>
      <c r="AF48" s="539" t="str">
        <f>IF(AD52-AD51=0,"0",IF(MID($I$5,6,2)&gt;="15",AD48,AD48*(AF52-AF51)/(AD52-AD51)))</f>
        <v>0</v>
      </c>
      <c r="AG48" s="249"/>
      <c r="AH48" s="277"/>
      <c r="AI48" s="597">
        <f>IF($AK$2="PME",$AK$5,IF($AK$2="ETI",$AK$6,AK7))</f>
        <v>0.35</v>
      </c>
      <c r="AJ48" s="260"/>
      <c r="AK48" s="266"/>
      <c r="AL48" s="288"/>
      <c r="AM48" s="237"/>
    </row>
    <row r="49" spans="1:39" s="322" customFormat="1" ht="14.25" outlineLevel="1">
      <c r="A49" s="223"/>
      <c r="B49" s="634"/>
      <c r="C49" s="330"/>
      <c r="D49" s="381" t="s">
        <v>149</v>
      </c>
      <c r="E49" s="367"/>
      <c r="F49" s="337"/>
      <c r="G49" s="420"/>
      <c r="H49" s="345"/>
      <c r="I49" s="323"/>
      <c r="J49" s="325"/>
      <c r="K49" s="464"/>
      <c r="L49" s="465"/>
      <c r="M49" s="466"/>
      <c r="N49" s="325"/>
      <c r="O49" s="351"/>
      <c r="P49" s="470"/>
      <c r="Q49" s="464"/>
      <c r="R49" s="470"/>
      <c r="S49" s="464"/>
      <c r="T49" s="328"/>
      <c r="U49" s="337"/>
      <c r="V49" s="320"/>
      <c r="W49" s="55"/>
      <c r="X49" s="325"/>
      <c r="Y49" s="325"/>
      <c r="Z49" s="326"/>
      <c r="AA49" s="337"/>
      <c r="AB49" s="536"/>
      <c r="AC49" s="529"/>
      <c r="AD49" s="540"/>
      <c r="AE49" s="527"/>
      <c r="AF49" s="464"/>
      <c r="AG49" s="331"/>
      <c r="AH49" s="273"/>
      <c r="AI49" s="594"/>
      <c r="AJ49" s="84"/>
      <c r="AK49" s="55"/>
      <c r="AL49" s="291"/>
      <c r="AM49" s="321"/>
    </row>
    <row r="50" spans="1:39" s="322" customFormat="1" ht="14.25" outlineLevel="1">
      <c r="A50" s="223"/>
      <c r="B50" s="634"/>
      <c r="C50" s="330"/>
      <c r="D50" s="381"/>
      <c r="E50" s="367"/>
      <c r="F50" s="337"/>
      <c r="G50" s="432" t="s">
        <v>205</v>
      </c>
      <c r="H50" s="345"/>
      <c r="I50" s="323"/>
      <c r="J50" s="325"/>
      <c r="K50" s="464"/>
      <c r="L50" s="465"/>
      <c r="M50" s="466"/>
      <c r="N50" s="325"/>
      <c r="O50" s="351"/>
      <c r="P50" s="470"/>
      <c r="Q50" s="464"/>
      <c r="R50" s="470"/>
      <c r="S50" s="464"/>
      <c r="T50" s="328"/>
      <c r="U50" s="337"/>
      <c r="V50" s="320"/>
      <c r="W50" s="55"/>
      <c r="X50" s="325"/>
      <c r="Y50" s="325"/>
      <c r="Z50" s="326"/>
      <c r="AA50" s="337"/>
      <c r="AB50" s="536"/>
      <c r="AC50" s="529"/>
      <c r="AD50" s="492"/>
      <c r="AE50" s="527"/>
      <c r="AF50" s="464"/>
      <c r="AG50" s="331"/>
      <c r="AH50" s="273"/>
      <c r="AI50" s="594"/>
      <c r="AJ50" s="84"/>
      <c r="AK50" s="55"/>
      <c r="AL50" s="291"/>
      <c r="AM50" s="321"/>
    </row>
    <row r="51" spans="1:39" s="238" customFormat="1" ht="26.25" outlineLevel="1" thickBot="1">
      <c r="A51" s="333" t="str">
        <f>FIXED($D$8,0,1)</f>
        <v>0</v>
      </c>
      <c r="B51" s="635" t="str">
        <f>FIXED($I$4,0,1)</f>
        <v>0</v>
      </c>
      <c r="C51" s="225" t="s">
        <v>174</v>
      </c>
      <c r="D51" s="383" t="s">
        <v>154</v>
      </c>
      <c r="E51" s="391"/>
      <c r="F51" s="613"/>
      <c r="G51" s="433"/>
      <c r="H51" s="366"/>
      <c r="I51" s="452"/>
      <c r="J51" s="235"/>
      <c r="K51" s="461">
        <f>SUM(K49:K50)</f>
        <v>0</v>
      </c>
      <c r="L51" s="462">
        <f>SUM(L49:L50)</f>
        <v>0</v>
      </c>
      <c r="M51" s="463">
        <f>SUM(M49:M50)</f>
        <v>0</v>
      </c>
      <c r="N51" s="235"/>
      <c r="O51" s="355"/>
      <c r="P51" s="494">
        <f>SUM(P49:P50)</f>
        <v>0</v>
      </c>
      <c r="Q51" s="497">
        <f>SUM(Q49:Q50)</f>
        <v>0</v>
      </c>
      <c r="R51" s="494">
        <f>SUM(R49:R50)</f>
        <v>0</v>
      </c>
      <c r="S51" s="497">
        <f>SUM(S49:S50)</f>
        <v>0</v>
      </c>
      <c r="T51" s="234"/>
      <c r="U51" s="246"/>
      <c r="V51" s="255"/>
      <c r="W51" s="233"/>
      <c r="X51" s="235"/>
      <c r="Y51" s="235"/>
      <c r="Z51" s="236"/>
      <c r="AA51" s="246" t="s">
        <v>184</v>
      </c>
      <c r="AB51" s="462">
        <f>SUM(AB49:AB50)</f>
        <v>0</v>
      </c>
      <c r="AC51" s="537"/>
      <c r="AD51" s="494">
        <f>SUM(AD49:AD50)</f>
        <v>0</v>
      </c>
      <c r="AE51" s="541" t="s">
        <v>184</v>
      </c>
      <c r="AF51" s="497">
        <f>IF(MID($I$5,6,2)&gt;="15",AD51,IF(AD51&gt;AF52,AF52,AD51))</f>
        <v>0</v>
      </c>
      <c r="AG51" s="249"/>
      <c r="AH51" s="277"/>
      <c r="AI51" s="597">
        <f>IF($AK$2="PME",40%,IF($AK$2="ETI",20%,10%))</f>
        <v>0.4</v>
      </c>
      <c r="AJ51" s="260"/>
      <c r="AK51" s="266"/>
      <c r="AL51" s="288"/>
      <c r="AM51" s="237"/>
    </row>
    <row r="52" spans="1:39" s="243" customFormat="1" ht="26.25" thickBot="1">
      <c r="A52" s="333" t="str">
        <f>FIXED($D$8,0,1)</f>
        <v>0</v>
      </c>
      <c r="B52" s="635" t="str">
        <f>FIXED($I$4,0,1)</f>
        <v>0</v>
      </c>
      <c r="C52" s="20" t="s">
        <v>175</v>
      </c>
      <c r="D52" s="384" t="s">
        <v>155</v>
      </c>
      <c r="E52" s="453"/>
      <c r="F52" s="612"/>
      <c r="G52" s="431"/>
      <c r="H52" s="282"/>
      <c r="I52" s="14"/>
      <c r="J52" s="12"/>
      <c r="K52" s="458">
        <f>SUM(K51,K48)</f>
        <v>0</v>
      </c>
      <c r="L52" s="459">
        <f>SUM(L51,L48)</f>
        <v>0</v>
      </c>
      <c r="M52" s="460">
        <f>SUM(M51,M48)</f>
        <v>0</v>
      </c>
      <c r="N52" s="118"/>
      <c r="O52" s="352"/>
      <c r="P52" s="495">
        <f>SUM(P51,P48)</f>
        <v>0</v>
      </c>
      <c r="Q52" s="458">
        <f>SUM(Q51,Q48)</f>
        <v>0</v>
      </c>
      <c r="R52" s="495">
        <f>SUM(R51,R48)</f>
        <v>0</v>
      </c>
      <c r="S52" s="458">
        <f>SUM(S51,S48)</f>
        <v>0</v>
      </c>
      <c r="T52" s="239"/>
      <c r="U52" s="406"/>
      <c r="V52" s="306"/>
      <c r="W52" s="12"/>
      <c r="X52" s="240"/>
      <c r="Y52" s="240"/>
      <c r="Z52" s="241"/>
      <c r="AA52" s="244"/>
      <c r="AB52" s="542">
        <f>SUM(AB51,AB48)</f>
        <v>0</v>
      </c>
      <c r="AC52" s="531"/>
      <c r="AD52" s="543">
        <f>SUM(AD51,AD48)</f>
        <v>0</v>
      </c>
      <c r="AE52" s="533">
        <v>0</v>
      </c>
      <c r="AF52" s="534">
        <f>IF(AE52=0,0,IF(MID($I$5,6,2)&gt;="15",AD52,IF(AD52/AE52&gt;400,400*AE52,AD52)))</f>
        <v>0</v>
      </c>
      <c r="AG52" s="89">
        <f>IF((AF52-E52)&gt;0,(AF52-E52),0)</f>
        <v>0</v>
      </c>
      <c r="AH52" s="603" t="s">
        <v>221</v>
      </c>
      <c r="AI52" s="592"/>
      <c r="AJ52" s="595">
        <f>IF(AK2="choisir","",AF48*AI48+AF51*AI51)</f>
        <v>0</v>
      </c>
      <c r="AK52" s="53" t="str">
        <f>IF(Q52&lt;&gt;0,IF((Q52+AB52)-AD52=0,"OK","!"),IF(P52&lt;&gt;0,IF((P52+AB52)-AD52=0,"OK","!"),IF((K52+AB52)-AD52=0,"OK","!")))</f>
        <v>OK</v>
      </c>
      <c r="AL52" s="286" t="str">
        <f>IF(AF52=0,"S/O",IF(MID($I$5,6,2)&gt;=15,"pas de plafond en 2015, surface indicative",IF(AD52=AF52,"Plafond non atteint :instruire toutes les factures",IF(SUM(AD49:AD50,AD43:AD47)&gt;=AF52,"Les factures contrôlés permettent de plafonner le batiment","Les factures contrôlés ne permettent pas d'atteindre le plafond du batiment"))))</f>
        <v>S/O</v>
      </c>
      <c r="AM52" s="242"/>
    </row>
    <row r="53" spans="1:39" s="232" customFormat="1" ht="15" outlineLevel="1">
      <c r="A53" s="226"/>
      <c r="B53" s="636"/>
      <c r="C53" s="227"/>
      <c r="D53" s="382" t="s">
        <v>156</v>
      </c>
      <c r="E53" s="365"/>
      <c r="F53" s="421"/>
      <c r="G53" s="421"/>
      <c r="H53" s="370"/>
      <c r="I53" s="323"/>
      <c r="J53" s="229"/>
      <c r="K53" s="253"/>
      <c r="L53" s="347"/>
      <c r="M53" s="353"/>
      <c r="N53" s="229"/>
      <c r="O53" s="354"/>
      <c r="P53" s="498"/>
      <c r="Q53" s="499"/>
      <c r="R53" s="498"/>
      <c r="S53" s="499"/>
      <c r="T53" s="228"/>
      <c r="U53" s="337"/>
      <c r="V53" s="254"/>
      <c r="W53" s="267"/>
      <c r="X53" s="229"/>
      <c r="Y53" s="229"/>
      <c r="Z53" s="230"/>
      <c r="AA53" s="337"/>
      <c r="AB53" s="545"/>
      <c r="AC53" s="525"/>
      <c r="AD53" s="486"/>
      <c r="AE53" s="527"/>
      <c r="AF53" s="499"/>
      <c r="AG53" s="250"/>
      <c r="AH53" s="275"/>
      <c r="AI53" s="593"/>
      <c r="AJ53" s="100"/>
      <c r="AK53" s="268"/>
      <c r="AL53" s="290"/>
      <c r="AM53" s="231"/>
    </row>
    <row r="54" spans="1:39" s="322" customFormat="1" ht="14.25" outlineLevel="1">
      <c r="A54" s="223"/>
      <c r="B54" s="634"/>
      <c r="C54" s="319"/>
      <c r="D54" s="381" t="s">
        <v>134</v>
      </c>
      <c r="E54" s="367"/>
      <c r="F54" s="420"/>
      <c r="G54" s="420"/>
      <c r="H54" s="345"/>
      <c r="I54" s="323"/>
      <c r="J54" s="325"/>
      <c r="K54" s="324"/>
      <c r="L54" s="348"/>
      <c r="M54" s="350"/>
      <c r="N54" s="325"/>
      <c r="O54" s="351"/>
      <c r="P54" s="486"/>
      <c r="Q54" s="471"/>
      <c r="R54" s="486"/>
      <c r="S54" s="471"/>
      <c r="T54" s="328"/>
      <c r="U54" s="337"/>
      <c r="V54" s="320"/>
      <c r="W54" s="55"/>
      <c r="X54" s="325"/>
      <c r="Y54" s="325"/>
      <c r="Z54" s="326"/>
      <c r="AA54" s="337"/>
      <c r="AB54" s="472"/>
      <c r="AC54" s="529"/>
      <c r="AD54" s="486"/>
      <c r="AE54" s="527"/>
      <c r="AF54" s="464"/>
      <c r="AG54" s="327"/>
      <c r="AH54" s="274"/>
      <c r="AI54" s="594"/>
      <c r="AJ54" s="113"/>
      <c r="AK54" s="68"/>
      <c r="AL54" s="287"/>
      <c r="AM54" s="321"/>
    </row>
    <row r="55" spans="1:39" s="322" customFormat="1" ht="14.25" outlineLevel="1">
      <c r="A55" s="223"/>
      <c r="B55" s="634"/>
      <c r="C55" s="319"/>
      <c r="D55" s="381" t="s">
        <v>143</v>
      </c>
      <c r="E55" s="367"/>
      <c r="F55" s="420"/>
      <c r="G55" s="420"/>
      <c r="H55" s="345"/>
      <c r="I55" s="323"/>
      <c r="J55" s="325"/>
      <c r="K55" s="324"/>
      <c r="L55" s="348"/>
      <c r="M55" s="350"/>
      <c r="N55" s="325"/>
      <c r="O55" s="351"/>
      <c r="P55" s="486"/>
      <c r="Q55" s="471"/>
      <c r="R55" s="486"/>
      <c r="S55" s="471"/>
      <c r="T55" s="328"/>
      <c r="U55" s="337"/>
      <c r="V55" s="320"/>
      <c r="W55" s="55"/>
      <c r="X55" s="325"/>
      <c r="Y55" s="325"/>
      <c r="Z55" s="326"/>
      <c r="AA55" s="337"/>
      <c r="AB55" s="472"/>
      <c r="AC55" s="529"/>
      <c r="AD55" s="486"/>
      <c r="AE55" s="527"/>
      <c r="AF55" s="464"/>
      <c r="AG55" s="327"/>
      <c r="AH55" s="274"/>
      <c r="AI55" s="594"/>
      <c r="AJ55" s="113"/>
      <c r="AK55" s="68"/>
      <c r="AL55" s="287"/>
      <c r="AM55" s="321"/>
    </row>
    <row r="56" spans="1:39" s="322" customFormat="1" ht="14.25" outlineLevel="1">
      <c r="A56" s="223"/>
      <c r="B56" s="634"/>
      <c r="C56" s="319"/>
      <c r="D56" s="381" t="s">
        <v>136</v>
      </c>
      <c r="E56" s="367"/>
      <c r="F56" s="420"/>
      <c r="G56" s="420"/>
      <c r="H56" s="345"/>
      <c r="I56" s="323"/>
      <c r="J56" s="325"/>
      <c r="K56" s="324"/>
      <c r="L56" s="348"/>
      <c r="M56" s="350"/>
      <c r="N56" s="325"/>
      <c r="O56" s="351"/>
      <c r="P56" s="486"/>
      <c r="Q56" s="471"/>
      <c r="R56" s="486"/>
      <c r="S56" s="471"/>
      <c r="T56" s="328"/>
      <c r="U56" s="337"/>
      <c r="V56" s="320"/>
      <c r="W56" s="55"/>
      <c r="X56" s="325"/>
      <c r="Y56" s="325"/>
      <c r="Z56" s="326"/>
      <c r="AA56" s="337"/>
      <c r="AB56" s="472"/>
      <c r="AC56" s="529"/>
      <c r="AD56" s="486"/>
      <c r="AE56" s="527"/>
      <c r="AF56" s="464"/>
      <c r="AG56" s="327"/>
      <c r="AH56" s="274"/>
      <c r="AI56" s="594"/>
      <c r="AJ56" s="113"/>
      <c r="AK56" s="68"/>
      <c r="AL56" s="287"/>
      <c r="AM56" s="321"/>
    </row>
    <row r="57" spans="1:39" s="322" customFormat="1" ht="14.25" outlineLevel="1">
      <c r="A57" s="223"/>
      <c r="B57" s="634"/>
      <c r="C57" s="319"/>
      <c r="D57" s="378" t="s">
        <v>137</v>
      </c>
      <c r="E57" s="367"/>
      <c r="F57" s="420"/>
      <c r="G57" s="420"/>
      <c r="H57" s="345"/>
      <c r="I57" s="323"/>
      <c r="J57" s="325"/>
      <c r="K57" s="324"/>
      <c r="L57" s="348"/>
      <c r="M57" s="350"/>
      <c r="N57" s="325"/>
      <c r="O57" s="351"/>
      <c r="P57" s="486"/>
      <c r="Q57" s="471"/>
      <c r="R57" s="486"/>
      <c r="S57" s="471"/>
      <c r="T57" s="328"/>
      <c r="U57" s="337"/>
      <c r="V57" s="320"/>
      <c r="W57" s="55"/>
      <c r="X57" s="325"/>
      <c r="Y57" s="325"/>
      <c r="Z57" s="326"/>
      <c r="AA57" s="337"/>
      <c r="AB57" s="472"/>
      <c r="AC57" s="529"/>
      <c r="AD57" s="486"/>
      <c r="AE57" s="527"/>
      <c r="AF57" s="464"/>
      <c r="AG57" s="327"/>
      <c r="AH57" s="274"/>
      <c r="AI57" s="594"/>
      <c r="AJ57" s="113"/>
      <c r="AK57" s="68"/>
      <c r="AL57" s="287"/>
      <c r="AM57" s="321"/>
    </row>
    <row r="58" spans="1:39" s="322" customFormat="1" ht="14.25" outlineLevel="1">
      <c r="A58" s="223"/>
      <c r="B58" s="634"/>
      <c r="C58" s="319"/>
      <c r="D58" s="378" t="s">
        <v>138</v>
      </c>
      <c r="E58" s="367"/>
      <c r="F58" s="420"/>
      <c r="G58" s="420"/>
      <c r="H58" s="345"/>
      <c r="I58" s="323"/>
      <c r="J58" s="325"/>
      <c r="K58" s="324"/>
      <c r="L58" s="348"/>
      <c r="M58" s="350"/>
      <c r="N58" s="325"/>
      <c r="O58" s="351"/>
      <c r="P58" s="486"/>
      <c r="Q58" s="471"/>
      <c r="R58" s="486"/>
      <c r="S58" s="471"/>
      <c r="T58" s="328"/>
      <c r="U58" s="337"/>
      <c r="V58" s="320"/>
      <c r="W58" s="55"/>
      <c r="X58" s="325"/>
      <c r="Y58" s="325"/>
      <c r="Z58" s="326"/>
      <c r="AA58" s="337"/>
      <c r="AB58" s="472"/>
      <c r="AC58" s="529"/>
      <c r="AD58" s="486"/>
      <c r="AE58" s="527"/>
      <c r="AF58" s="464"/>
      <c r="AG58" s="327"/>
      <c r="AH58" s="274"/>
      <c r="AI58" s="594"/>
      <c r="AJ58" s="113"/>
      <c r="AK58" s="68"/>
      <c r="AL58" s="287"/>
      <c r="AM58" s="321"/>
    </row>
    <row r="59" spans="1:39" s="322" customFormat="1" ht="14.25" outlineLevel="1">
      <c r="A59" s="223"/>
      <c r="B59" s="634"/>
      <c r="C59" s="319"/>
      <c r="D59" s="379" t="s">
        <v>139</v>
      </c>
      <c r="E59" s="367"/>
      <c r="F59" s="420"/>
      <c r="G59" s="420"/>
      <c r="H59" s="345"/>
      <c r="I59" s="323"/>
      <c r="J59" s="325"/>
      <c r="K59" s="324"/>
      <c r="L59" s="348"/>
      <c r="M59" s="350"/>
      <c r="N59" s="325"/>
      <c r="O59" s="351"/>
      <c r="P59" s="486"/>
      <c r="Q59" s="471"/>
      <c r="R59" s="486"/>
      <c r="S59" s="471"/>
      <c r="T59" s="328"/>
      <c r="U59" s="337"/>
      <c r="V59" s="320"/>
      <c r="W59" s="55"/>
      <c r="X59" s="325"/>
      <c r="Y59" s="325"/>
      <c r="Z59" s="326"/>
      <c r="AA59" s="337"/>
      <c r="AB59" s="472"/>
      <c r="AC59" s="529"/>
      <c r="AD59" s="486"/>
      <c r="AE59" s="527"/>
      <c r="AF59" s="464"/>
      <c r="AG59" s="327"/>
      <c r="AH59" s="274"/>
      <c r="AI59" s="594"/>
      <c r="AJ59" s="113"/>
      <c r="AK59" s="68"/>
      <c r="AL59" s="287"/>
      <c r="AM59" s="321"/>
    </row>
    <row r="60" spans="1:39" s="322" customFormat="1" ht="14.25" outlineLevel="1">
      <c r="A60" s="223"/>
      <c r="B60" s="634"/>
      <c r="C60" s="319"/>
      <c r="D60" s="377" t="s">
        <v>216</v>
      </c>
      <c r="E60" s="367"/>
      <c r="F60" s="420"/>
      <c r="G60" s="432" t="s">
        <v>205</v>
      </c>
      <c r="H60" s="345"/>
      <c r="I60" s="323"/>
      <c r="J60" s="325"/>
      <c r="K60" s="324"/>
      <c r="L60" s="348"/>
      <c r="M60" s="350"/>
      <c r="N60" s="325"/>
      <c r="O60" s="351"/>
      <c r="P60" s="486"/>
      <c r="Q60" s="471"/>
      <c r="R60" s="486"/>
      <c r="S60" s="471"/>
      <c r="T60" s="328"/>
      <c r="U60" s="337"/>
      <c r="V60" s="320"/>
      <c r="W60" s="55"/>
      <c r="X60" s="325"/>
      <c r="Y60" s="325"/>
      <c r="Z60" s="326"/>
      <c r="AA60" s="337"/>
      <c r="AB60" s="472"/>
      <c r="AC60" s="529"/>
      <c r="AD60" s="486"/>
      <c r="AE60" s="527"/>
      <c r="AF60" s="464"/>
      <c r="AG60" s="327"/>
      <c r="AH60" s="274"/>
      <c r="AI60" s="594"/>
      <c r="AJ60" s="113"/>
      <c r="AK60" s="68"/>
      <c r="AL60" s="287"/>
      <c r="AM60" s="321"/>
    </row>
    <row r="61" spans="1:39" s="322" customFormat="1" ht="15" outlineLevel="1" thickBot="1">
      <c r="A61" s="223"/>
      <c r="B61" s="634"/>
      <c r="C61" s="319"/>
      <c r="D61" s="377" t="s">
        <v>216</v>
      </c>
      <c r="E61" s="364"/>
      <c r="F61" s="607"/>
      <c r="G61" s="433"/>
      <c r="H61" s="345"/>
      <c r="I61" s="323"/>
      <c r="J61" s="325"/>
      <c r="K61" s="324"/>
      <c r="L61" s="348"/>
      <c r="M61" s="350"/>
      <c r="N61" s="325"/>
      <c r="O61" s="351"/>
      <c r="P61" s="486"/>
      <c r="Q61" s="471"/>
      <c r="R61" s="486"/>
      <c r="S61" s="471"/>
      <c r="T61" s="328"/>
      <c r="U61" s="337"/>
      <c r="V61" s="320"/>
      <c r="W61" s="55"/>
      <c r="X61" s="325"/>
      <c r="Y61" s="325"/>
      <c r="Z61" s="326"/>
      <c r="AA61" s="337"/>
      <c r="AB61" s="472"/>
      <c r="AC61" s="529"/>
      <c r="AD61" s="486"/>
      <c r="AE61" s="527"/>
      <c r="AF61" s="464"/>
      <c r="AG61" s="327"/>
      <c r="AH61" s="274"/>
      <c r="AI61" s="594"/>
      <c r="AJ61" s="113"/>
      <c r="AK61" s="68"/>
      <c r="AL61" s="287"/>
      <c r="AM61" s="321"/>
    </row>
    <row r="62" spans="1:39" s="243" customFormat="1" ht="15.75" thickBot="1">
      <c r="A62" s="333" t="str">
        <f>FIXED($D$8,0,1)</f>
        <v>0</v>
      </c>
      <c r="B62" s="635" t="str">
        <f>FIXED($I$4,0,1)</f>
        <v>0</v>
      </c>
      <c r="C62" s="20" t="s">
        <v>176</v>
      </c>
      <c r="D62" s="384" t="s">
        <v>157</v>
      </c>
      <c r="E62" s="453"/>
      <c r="F62" s="612"/>
      <c r="G62" s="431"/>
      <c r="H62" s="282"/>
      <c r="I62" s="14"/>
      <c r="J62" s="12"/>
      <c r="K62" s="458">
        <f>SUM(K53:K61)</f>
        <v>0</v>
      </c>
      <c r="L62" s="459">
        <f>SUM(L53:L61)</f>
        <v>0</v>
      </c>
      <c r="M62" s="460">
        <f>SUM(M53:M61)</f>
        <v>0</v>
      </c>
      <c r="N62" s="118"/>
      <c r="O62" s="352"/>
      <c r="P62" s="500">
        <f>SUM(P53:P61)</f>
        <v>0</v>
      </c>
      <c r="Q62" s="458">
        <f>SUM(Q53:Q61)</f>
        <v>0</v>
      </c>
      <c r="R62" s="500">
        <f>SUM(R53:R61)</f>
        <v>0</v>
      </c>
      <c r="S62" s="458">
        <f>SUM(S53:S61)</f>
        <v>0</v>
      </c>
      <c r="T62" s="239"/>
      <c r="U62" s="406"/>
      <c r="V62" s="306"/>
      <c r="W62" s="12"/>
      <c r="X62" s="240"/>
      <c r="Y62" s="240"/>
      <c r="Z62" s="241"/>
      <c r="AA62" s="244"/>
      <c r="AB62" s="459">
        <f>SUM(AB53:AB61)</f>
        <v>0</v>
      </c>
      <c r="AC62" s="531"/>
      <c r="AD62" s="543">
        <f>SUM(AD53:AD61)</f>
        <v>0</v>
      </c>
      <c r="AE62" s="533"/>
      <c r="AF62" s="534" t="str">
        <f>IF(AE62=0,"0",IF(AD62/AE62&gt;800,800*AE62,AD62))</f>
        <v>0</v>
      </c>
      <c r="AG62" s="89">
        <f>IF((AF62-E62)&gt;0,(AF62-E62),0)</f>
        <v>0</v>
      </c>
      <c r="AH62" s="276"/>
      <c r="AI62" s="592">
        <f>IF($AK$2="PME",$AK$5,IF($AK$2="ETI",$AK$6,AK7))</f>
        <v>0.35</v>
      </c>
      <c r="AJ62" s="85">
        <f>IF(AK2="choisir","",AF62*AI62)</f>
        <v>0</v>
      </c>
      <c r="AK62" s="53" t="str">
        <f>IF(Q62&lt;&gt;0,IF((Q62+AB62)-AD62=0,"OK","!"),IF(P62&lt;&gt;0,IF((P62+AB62)-AD62=0,"OK","!"),IF((K62+AB62)-AD62=0,"OK","!")))</f>
        <v>OK</v>
      </c>
      <c r="AL62" s="286" t="str">
        <f>IF(AF62="0","S/O",IF(AD62=AF62,"Plafond non atteint :instruire toutes les factures",IF(SUM(AD53:AD61)&gt;=AF62,"Les factures contrôlés permettent de plafonner le batiment","Les factures contrôlés ne permettent pas d'atteindre le plafond du batiment")))</f>
        <v>S/O</v>
      </c>
      <c r="AM62" s="242"/>
    </row>
    <row r="63" spans="1:39" s="232" customFormat="1" ht="15" outlineLevel="1">
      <c r="A63" s="226"/>
      <c r="B63" s="636"/>
      <c r="C63" s="26"/>
      <c r="D63" s="382" t="s">
        <v>158</v>
      </c>
      <c r="E63" s="365"/>
      <c r="F63" s="421"/>
      <c r="G63" s="418"/>
      <c r="H63" s="370"/>
      <c r="I63" s="323"/>
      <c r="J63" s="229"/>
      <c r="K63" s="253"/>
      <c r="L63" s="347"/>
      <c r="M63" s="353"/>
      <c r="N63" s="229"/>
      <c r="O63" s="354"/>
      <c r="P63" s="470"/>
      <c r="Q63" s="464"/>
      <c r="R63" s="470"/>
      <c r="S63" s="464"/>
      <c r="T63" s="228"/>
      <c r="U63" s="337"/>
      <c r="V63" s="254"/>
      <c r="W63" s="267"/>
      <c r="X63" s="229"/>
      <c r="Y63" s="229"/>
      <c r="Z63" s="230"/>
      <c r="AA63" s="337"/>
      <c r="AB63" s="465"/>
      <c r="AC63" s="525"/>
      <c r="AD63" s="486"/>
      <c r="AE63" s="527"/>
      <c r="AF63" s="464"/>
      <c r="AG63" s="90"/>
      <c r="AH63" s="273"/>
      <c r="AI63" s="593"/>
      <c r="AJ63" s="84"/>
      <c r="AK63" s="55"/>
      <c r="AL63" s="291"/>
      <c r="AM63" s="231"/>
    </row>
    <row r="64" spans="1:39" s="322" customFormat="1" ht="14.25" outlineLevel="1">
      <c r="A64" s="223"/>
      <c r="B64" s="634"/>
      <c r="C64" s="319"/>
      <c r="D64" s="381" t="s">
        <v>134</v>
      </c>
      <c r="E64" s="367"/>
      <c r="F64" s="420"/>
      <c r="G64" s="423"/>
      <c r="H64" s="345"/>
      <c r="I64" s="323"/>
      <c r="J64" s="325"/>
      <c r="K64" s="324"/>
      <c r="L64" s="348"/>
      <c r="M64" s="350"/>
      <c r="N64" s="325"/>
      <c r="O64" s="351"/>
      <c r="P64" s="486"/>
      <c r="Q64" s="471"/>
      <c r="R64" s="486"/>
      <c r="S64" s="471"/>
      <c r="T64" s="328"/>
      <c r="U64" s="337"/>
      <c r="V64" s="320"/>
      <c r="W64" s="55"/>
      <c r="X64" s="325"/>
      <c r="Y64" s="325"/>
      <c r="Z64" s="326"/>
      <c r="AA64" s="337"/>
      <c r="AB64" s="472"/>
      <c r="AC64" s="529"/>
      <c r="AD64" s="486"/>
      <c r="AE64" s="527"/>
      <c r="AF64" s="464"/>
      <c r="AG64" s="327"/>
      <c r="AH64" s="274"/>
      <c r="AI64" s="594"/>
      <c r="AJ64" s="113"/>
      <c r="AK64" s="68"/>
      <c r="AL64" s="287"/>
      <c r="AM64" s="321"/>
    </row>
    <row r="65" spans="1:39" s="322" customFormat="1" ht="14.25" outlineLevel="1">
      <c r="A65" s="223"/>
      <c r="B65" s="634"/>
      <c r="C65" s="319"/>
      <c r="D65" s="381" t="s">
        <v>143</v>
      </c>
      <c r="E65" s="367"/>
      <c r="F65" s="420"/>
      <c r="G65" s="423"/>
      <c r="H65" s="345"/>
      <c r="I65" s="323"/>
      <c r="J65" s="325"/>
      <c r="K65" s="324"/>
      <c r="L65" s="348"/>
      <c r="M65" s="350"/>
      <c r="N65" s="325"/>
      <c r="O65" s="351"/>
      <c r="P65" s="486"/>
      <c r="Q65" s="471"/>
      <c r="R65" s="486"/>
      <c r="S65" s="471"/>
      <c r="T65" s="328"/>
      <c r="U65" s="337"/>
      <c r="V65" s="320"/>
      <c r="W65" s="55"/>
      <c r="X65" s="325"/>
      <c r="Y65" s="325"/>
      <c r="Z65" s="326"/>
      <c r="AA65" s="337"/>
      <c r="AB65" s="472"/>
      <c r="AC65" s="529"/>
      <c r="AD65" s="486"/>
      <c r="AE65" s="527"/>
      <c r="AF65" s="464"/>
      <c r="AG65" s="327"/>
      <c r="AH65" s="274"/>
      <c r="AI65" s="594"/>
      <c r="AJ65" s="113"/>
      <c r="AK65" s="68"/>
      <c r="AL65" s="287"/>
      <c r="AM65" s="321"/>
    </row>
    <row r="66" spans="1:39" s="322" customFormat="1" ht="14.25" outlineLevel="1">
      <c r="A66" s="223"/>
      <c r="B66" s="634"/>
      <c r="C66" s="319"/>
      <c r="D66" s="381" t="s">
        <v>136</v>
      </c>
      <c r="E66" s="367"/>
      <c r="F66" s="420"/>
      <c r="G66" s="423"/>
      <c r="H66" s="345"/>
      <c r="I66" s="323"/>
      <c r="J66" s="325"/>
      <c r="K66" s="324"/>
      <c r="L66" s="348"/>
      <c r="M66" s="350"/>
      <c r="N66" s="325"/>
      <c r="O66" s="351"/>
      <c r="P66" s="486"/>
      <c r="Q66" s="471"/>
      <c r="R66" s="486"/>
      <c r="S66" s="471"/>
      <c r="T66" s="328"/>
      <c r="U66" s="337"/>
      <c r="V66" s="320"/>
      <c r="W66" s="55"/>
      <c r="X66" s="325"/>
      <c r="Y66" s="325"/>
      <c r="Z66" s="326"/>
      <c r="AA66" s="337"/>
      <c r="AB66" s="472"/>
      <c r="AC66" s="529"/>
      <c r="AD66" s="486"/>
      <c r="AE66" s="527"/>
      <c r="AF66" s="464"/>
      <c r="AG66" s="327"/>
      <c r="AH66" s="274"/>
      <c r="AI66" s="594"/>
      <c r="AJ66" s="113"/>
      <c r="AK66" s="68"/>
      <c r="AL66" s="287"/>
      <c r="AM66" s="321"/>
    </row>
    <row r="67" spans="1:39" s="322" customFormat="1" ht="14.25" outlineLevel="1">
      <c r="A67" s="223"/>
      <c r="B67" s="634"/>
      <c r="C67" s="319"/>
      <c r="D67" s="378" t="s">
        <v>137</v>
      </c>
      <c r="E67" s="367"/>
      <c r="F67" s="420"/>
      <c r="G67" s="423"/>
      <c r="H67" s="345"/>
      <c r="I67" s="323"/>
      <c r="J67" s="325"/>
      <c r="K67" s="324"/>
      <c r="L67" s="348"/>
      <c r="M67" s="350"/>
      <c r="N67" s="325"/>
      <c r="O67" s="351"/>
      <c r="P67" s="486"/>
      <c r="Q67" s="471"/>
      <c r="R67" s="486"/>
      <c r="S67" s="471"/>
      <c r="T67" s="328"/>
      <c r="U67" s="337"/>
      <c r="V67" s="320"/>
      <c r="W67" s="55"/>
      <c r="X67" s="325"/>
      <c r="Y67" s="325"/>
      <c r="Z67" s="326"/>
      <c r="AA67" s="337"/>
      <c r="AB67" s="472"/>
      <c r="AC67" s="529"/>
      <c r="AD67" s="486"/>
      <c r="AE67" s="527"/>
      <c r="AF67" s="464"/>
      <c r="AG67" s="327"/>
      <c r="AH67" s="274"/>
      <c r="AI67" s="594"/>
      <c r="AJ67" s="113"/>
      <c r="AK67" s="68"/>
      <c r="AL67" s="287"/>
      <c r="AM67" s="321"/>
    </row>
    <row r="68" spans="1:39" s="322" customFormat="1" ht="14.25" outlineLevel="1">
      <c r="A68" s="223"/>
      <c r="B68" s="634"/>
      <c r="C68" s="319"/>
      <c r="D68" s="378" t="s">
        <v>138</v>
      </c>
      <c r="E68" s="367"/>
      <c r="F68" s="420"/>
      <c r="G68" s="423"/>
      <c r="H68" s="345"/>
      <c r="I68" s="323"/>
      <c r="J68" s="325"/>
      <c r="K68" s="324"/>
      <c r="L68" s="348"/>
      <c r="M68" s="350"/>
      <c r="N68" s="325"/>
      <c r="O68" s="351"/>
      <c r="P68" s="486"/>
      <c r="Q68" s="471"/>
      <c r="R68" s="486"/>
      <c r="S68" s="471"/>
      <c r="T68" s="328"/>
      <c r="U68" s="337"/>
      <c r="V68" s="320"/>
      <c r="W68" s="55"/>
      <c r="X68" s="325"/>
      <c r="Y68" s="325"/>
      <c r="Z68" s="326"/>
      <c r="AA68" s="337"/>
      <c r="AB68" s="472"/>
      <c r="AC68" s="529"/>
      <c r="AD68" s="486"/>
      <c r="AE68" s="527"/>
      <c r="AF68" s="464"/>
      <c r="AG68" s="327"/>
      <c r="AH68" s="274"/>
      <c r="AI68" s="594"/>
      <c r="AJ68" s="113"/>
      <c r="AK68" s="68"/>
      <c r="AL68" s="287"/>
      <c r="AM68" s="321"/>
    </row>
    <row r="69" spans="1:39" s="322" customFormat="1" ht="14.25" outlineLevel="1">
      <c r="A69" s="223"/>
      <c r="B69" s="634"/>
      <c r="C69" s="319"/>
      <c r="D69" s="379" t="s">
        <v>139</v>
      </c>
      <c r="E69" s="367"/>
      <c r="F69" s="420"/>
      <c r="G69" s="423"/>
      <c r="H69" s="345"/>
      <c r="I69" s="323"/>
      <c r="J69" s="325"/>
      <c r="K69" s="324"/>
      <c r="L69" s="348"/>
      <c r="M69" s="350"/>
      <c r="N69" s="325"/>
      <c r="O69" s="351"/>
      <c r="P69" s="486"/>
      <c r="Q69" s="471"/>
      <c r="R69" s="486"/>
      <c r="S69" s="471"/>
      <c r="T69" s="328"/>
      <c r="U69" s="337"/>
      <c r="V69" s="320"/>
      <c r="W69" s="55"/>
      <c r="X69" s="325"/>
      <c r="Y69" s="325"/>
      <c r="Z69" s="326"/>
      <c r="AA69" s="337"/>
      <c r="AB69" s="472"/>
      <c r="AC69" s="529"/>
      <c r="AD69" s="486"/>
      <c r="AE69" s="527"/>
      <c r="AF69" s="464"/>
      <c r="AG69" s="327"/>
      <c r="AH69" s="274"/>
      <c r="AI69" s="594"/>
      <c r="AJ69" s="113"/>
      <c r="AK69" s="68"/>
      <c r="AL69" s="287"/>
      <c r="AM69" s="321"/>
    </row>
    <row r="70" spans="1:39" s="322" customFormat="1" ht="14.25" outlineLevel="1">
      <c r="A70" s="223"/>
      <c r="B70" s="634"/>
      <c r="C70" s="319"/>
      <c r="D70" s="377" t="s">
        <v>216</v>
      </c>
      <c r="E70" s="367"/>
      <c r="F70" s="420"/>
      <c r="G70" s="432" t="s">
        <v>205</v>
      </c>
      <c r="H70" s="345"/>
      <c r="I70" s="323"/>
      <c r="J70" s="325"/>
      <c r="K70" s="324"/>
      <c r="L70" s="348"/>
      <c r="M70" s="350"/>
      <c r="N70" s="325"/>
      <c r="O70" s="351"/>
      <c r="P70" s="486"/>
      <c r="Q70" s="471"/>
      <c r="R70" s="486"/>
      <c r="S70" s="471"/>
      <c r="T70" s="328"/>
      <c r="U70" s="337"/>
      <c r="V70" s="320"/>
      <c r="W70" s="55"/>
      <c r="X70" s="325"/>
      <c r="Y70" s="325"/>
      <c r="Z70" s="326"/>
      <c r="AA70" s="337"/>
      <c r="AB70" s="472"/>
      <c r="AC70" s="529"/>
      <c r="AD70" s="486"/>
      <c r="AE70" s="527"/>
      <c r="AF70" s="464"/>
      <c r="AG70" s="327"/>
      <c r="AH70" s="274"/>
      <c r="AI70" s="594"/>
      <c r="AJ70" s="113"/>
      <c r="AK70" s="68"/>
      <c r="AL70" s="287"/>
      <c r="AM70" s="321"/>
    </row>
    <row r="71" spans="1:39" s="322" customFormat="1" ht="15" outlineLevel="1" thickBot="1">
      <c r="A71" s="223"/>
      <c r="B71" s="634"/>
      <c r="C71" s="319"/>
      <c r="D71" s="377" t="s">
        <v>216</v>
      </c>
      <c r="E71" s="334"/>
      <c r="F71" s="605"/>
      <c r="G71" s="433"/>
      <c r="H71" s="345"/>
      <c r="I71" s="323"/>
      <c r="J71" s="325"/>
      <c r="K71" s="324"/>
      <c r="L71" s="348"/>
      <c r="M71" s="350"/>
      <c r="N71" s="325"/>
      <c r="O71" s="351"/>
      <c r="P71" s="486"/>
      <c r="Q71" s="471"/>
      <c r="R71" s="486"/>
      <c r="S71" s="471"/>
      <c r="T71" s="328"/>
      <c r="U71" s="337"/>
      <c r="V71" s="320"/>
      <c r="W71" s="55"/>
      <c r="X71" s="325"/>
      <c r="Y71" s="325"/>
      <c r="Z71" s="326"/>
      <c r="AA71" s="337"/>
      <c r="AB71" s="472"/>
      <c r="AC71" s="529"/>
      <c r="AD71" s="486"/>
      <c r="AE71" s="527"/>
      <c r="AF71" s="464"/>
      <c r="AG71" s="327"/>
      <c r="AH71" s="274"/>
      <c r="AI71" s="594"/>
      <c r="AJ71" s="113"/>
      <c r="AK71" s="68"/>
      <c r="AL71" s="287"/>
      <c r="AM71" s="321"/>
    </row>
    <row r="72" spans="1:39" s="243" customFormat="1" ht="15.75" thickBot="1">
      <c r="A72" s="333" t="str">
        <f>FIXED($D$8,0,1)</f>
        <v>0</v>
      </c>
      <c r="B72" s="635" t="str">
        <f>FIXED($I$4,0,1)</f>
        <v>0</v>
      </c>
      <c r="C72" s="20" t="s">
        <v>177</v>
      </c>
      <c r="D72" s="384" t="s">
        <v>159</v>
      </c>
      <c r="E72" s="453"/>
      <c r="F72" s="612"/>
      <c r="G72" s="431"/>
      <c r="H72" s="282"/>
      <c r="I72" s="14"/>
      <c r="J72" s="12"/>
      <c r="K72" s="458">
        <f>SUM(K63:K71)</f>
        <v>0</v>
      </c>
      <c r="L72" s="459">
        <f>SUM(L63:L71)</f>
        <v>0</v>
      </c>
      <c r="M72" s="460">
        <f>SUM(M63:M71)</f>
        <v>0</v>
      </c>
      <c r="N72" s="118"/>
      <c r="O72" s="352"/>
      <c r="P72" s="500">
        <f>SUM(P63:P71)</f>
        <v>0</v>
      </c>
      <c r="Q72" s="458">
        <f>SUM(Q63:Q71)</f>
        <v>0</v>
      </c>
      <c r="R72" s="500">
        <f>SUM(R63:R71)</f>
        <v>0</v>
      </c>
      <c r="S72" s="458">
        <f>SUM(S63:S71)</f>
        <v>0</v>
      </c>
      <c r="T72" s="239"/>
      <c r="U72" s="406"/>
      <c r="V72" s="306"/>
      <c r="W72" s="12"/>
      <c r="X72" s="240"/>
      <c r="Y72" s="240"/>
      <c r="Z72" s="241"/>
      <c r="AA72" s="244"/>
      <c r="AB72" s="459">
        <f>SUM(AB63:AB71)</f>
        <v>0</v>
      </c>
      <c r="AC72" s="531"/>
      <c r="AD72" s="543">
        <f>SUM(AD63:AD71)</f>
        <v>0</v>
      </c>
      <c r="AE72" s="533"/>
      <c r="AF72" s="534" t="str">
        <f>IF(AE72=0,"0",IF(AD72/AE72&gt;800,800*AE72,AD72))</f>
        <v>0</v>
      </c>
      <c r="AG72" s="89">
        <f>IF((AF72-E72)&gt;0,(AF72-E72),0)</f>
        <v>0</v>
      </c>
      <c r="AH72" s="276"/>
      <c r="AI72" s="592">
        <f>IF($AK$2="PME",$AK$5,IF($AK$2="ETI",$AK$6,$AK$7))</f>
        <v>0.35</v>
      </c>
      <c r="AJ72" s="81">
        <f>IF(AK2="choisir","",AF72*AI72)</f>
        <v>0</v>
      </c>
      <c r="AK72" s="53" t="str">
        <f>IF(Q72&lt;&gt;0,IF((Q72+AB72)-AD72=0,"OK","!"),IF(P72&lt;&gt;0,IF((P72+AB72)-AD72=0,"OK","!"),IF((K72+AB72)-AD72=0,"OK","!")))</f>
        <v>OK</v>
      </c>
      <c r="AL72" s="286" t="str">
        <f>IF(AF72="0","S/O",IF(AD72=AF72,"Plafond non atteint :instruire toutes les factures",IF(SUM(AD63:AD71)&gt;=AF72,"Les factures contrôlés permettent de plafonner le batiment","Les factures contrôlés ne permettent pas d'atteindre le plafond du batiment")))</f>
        <v>S/O</v>
      </c>
      <c r="AM72" s="242"/>
    </row>
    <row r="73" spans="1:39" s="232" customFormat="1" ht="15" outlineLevel="1">
      <c r="A73" s="226"/>
      <c r="B73" s="636"/>
      <c r="C73" s="26"/>
      <c r="D73" s="382" t="s">
        <v>160</v>
      </c>
      <c r="E73" s="365"/>
      <c r="F73" s="421"/>
      <c r="G73" s="418"/>
      <c r="H73" s="370"/>
      <c r="I73" s="323"/>
      <c r="J73" s="229"/>
      <c r="K73" s="253"/>
      <c r="L73" s="347"/>
      <c r="M73" s="353"/>
      <c r="N73" s="229"/>
      <c r="O73" s="354"/>
      <c r="P73" s="498"/>
      <c r="Q73" s="499"/>
      <c r="R73" s="498"/>
      <c r="S73" s="499"/>
      <c r="T73" s="228"/>
      <c r="U73" s="337"/>
      <c r="V73" s="254"/>
      <c r="W73" s="267"/>
      <c r="X73" s="229"/>
      <c r="Y73" s="229"/>
      <c r="Z73" s="230"/>
      <c r="AA73" s="337"/>
      <c r="AB73" s="545"/>
      <c r="AC73" s="525"/>
      <c r="AD73" s="546"/>
      <c r="AE73" s="547"/>
      <c r="AF73" s="548"/>
      <c r="AG73" s="251"/>
      <c r="AH73" s="54"/>
      <c r="AI73" s="593"/>
      <c r="AJ73" s="261"/>
      <c r="AK73" s="267"/>
      <c r="AL73" s="289"/>
      <c r="AM73" s="231"/>
    </row>
    <row r="74" spans="1:39" s="322" customFormat="1" ht="14.25" outlineLevel="1">
      <c r="A74" s="223"/>
      <c r="B74" s="634"/>
      <c r="C74" s="330"/>
      <c r="D74" s="381" t="s">
        <v>146</v>
      </c>
      <c r="E74" s="367"/>
      <c r="F74" s="420"/>
      <c r="G74" s="423"/>
      <c r="H74" s="345"/>
      <c r="I74" s="323"/>
      <c r="J74" s="325"/>
      <c r="K74" s="324"/>
      <c r="L74" s="348"/>
      <c r="M74" s="350"/>
      <c r="N74" s="325"/>
      <c r="O74" s="351"/>
      <c r="P74" s="470"/>
      <c r="Q74" s="464"/>
      <c r="R74" s="470"/>
      <c r="S74" s="464"/>
      <c r="T74" s="328"/>
      <c r="U74" s="337"/>
      <c r="V74" s="320"/>
      <c r="W74" s="55"/>
      <c r="X74" s="325"/>
      <c r="Y74" s="325"/>
      <c r="Z74" s="326"/>
      <c r="AA74" s="337"/>
      <c r="AB74" s="465"/>
      <c r="AC74" s="529"/>
      <c r="AD74" s="486"/>
      <c r="AE74" s="549"/>
      <c r="AF74" s="550"/>
      <c r="AG74" s="252"/>
      <c r="AH74" s="19"/>
      <c r="AI74" s="594"/>
      <c r="AJ74" s="262"/>
      <c r="AK74" s="55"/>
      <c r="AL74" s="291"/>
      <c r="AM74" s="321"/>
    </row>
    <row r="75" spans="1:39" s="322" customFormat="1" ht="14.25" outlineLevel="1">
      <c r="A75" s="223"/>
      <c r="B75" s="634"/>
      <c r="C75" s="330"/>
      <c r="D75" s="377" t="s">
        <v>216</v>
      </c>
      <c r="E75" s="367"/>
      <c r="F75" s="420"/>
      <c r="G75" s="423"/>
      <c r="H75" s="345"/>
      <c r="I75" s="323"/>
      <c r="J75" s="325"/>
      <c r="K75" s="324"/>
      <c r="L75" s="348"/>
      <c r="M75" s="350"/>
      <c r="N75" s="325"/>
      <c r="O75" s="351"/>
      <c r="P75" s="470"/>
      <c r="Q75" s="464"/>
      <c r="R75" s="470"/>
      <c r="S75" s="464"/>
      <c r="T75" s="328"/>
      <c r="U75" s="337"/>
      <c r="V75" s="320"/>
      <c r="W75" s="55"/>
      <c r="X75" s="325"/>
      <c r="Y75" s="325"/>
      <c r="Z75" s="326"/>
      <c r="AA75" s="337"/>
      <c r="AB75" s="465"/>
      <c r="AC75" s="529"/>
      <c r="AD75" s="486"/>
      <c r="AE75" s="549"/>
      <c r="AF75" s="550"/>
      <c r="AG75" s="252"/>
      <c r="AH75" s="19"/>
      <c r="AI75" s="594"/>
      <c r="AJ75" s="262"/>
      <c r="AK75" s="55"/>
      <c r="AL75" s="291"/>
      <c r="AM75" s="321"/>
    </row>
    <row r="76" spans="1:39" s="238" customFormat="1" ht="25.5" outlineLevel="1">
      <c r="A76" s="333" t="str">
        <f>FIXED($D$8,0,1)</f>
        <v>0</v>
      </c>
      <c r="B76" s="635" t="str">
        <f>FIXED($I$4,0,1)</f>
        <v>0</v>
      </c>
      <c r="C76" s="225" t="s">
        <v>178</v>
      </c>
      <c r="D76" s="383" t="s">
        <v>161</v>
      </c>
      <c r="E76" s="390"/>
      <c r="F76" s="422"/>
      <c r="G76" s="424"/>
      <c r="H76" s="366"/>
      <c r="I76" s="452"/>
      <c r="J76" s="235"/>
      <c r="K76" s="461">
        <f>SUM(K73:K75)</f>
        <v>0</v>
      </c>
      <c r="L76" s="462">
        <f>SUM(L73:L75)</f>
        <v>0</v>
      </c>
      <c r="M76" s="463">
        <f>SUM(M73:M75)</f>
        <v>0</v>
      </c>
      <c r="N76" s="235"/>
      <c r="O76" s="355"/>
      <c r="P76" s="494">
        <f>SUM(P73:P75)</f>
        <v>0</v>
      </c>
      <c r="Q76" s="497">
        <f>SUM(Q73:Q75)</f>
        <v>0</v>
      </c>
      <c r="R76" s="494">
        <f>SUM(R73:R75)</f>
        <v>0</v>
      </c>
      <c r="S76" s="497">
        <f>SUM(S73:S75)</f>
        <v>0</v>
      </c>
      <c r="T76" s="234"/>
      <c r="U76" s="340"/>
      <c r="V76" s="255"/>
      <c r="W76" s="233"/>
      <c r="X76" s="235"/>
      <c r="Y76" s="235"/>
      <c r="Z76" s="312"/>
      <c r="AA76" s="340"/>
      <c r="AB76" s="544">
        <f>SUM(AB73:AB75)</f>
        <v>0</v>
      </c>
      <c r="AC76" s="537"/>
      <c r="AD76" s="494">
        <f>SUM(AD71:AD75)</f>
        <v>0</v>
      </c>
      <c r="AE76" s="538"/>
      <c r="AF76" s="539" t="str">
        <f>IF(AD80-AD79=0,"0",IF(MID($I$5,6,2)&gt;="15",AD76,AD76*(AF80-AF79)/(AD80-AD79)))</f>
        <v>0</v>
      </c>
      <c r="AG76" s="249"/>
      <c r="AH76" s="277"/>
      <c r="AI76" s="597">
        <f>IF($AK$2="PME",$AK$5,IF($AK$2="ETI",$AK$6,AK35))</f>
        <v>0.35</v>
      </c>
      <c r="AJ76" s="260"/>
      <c r="AK76" s="266"/>
      <c r="AL76" s="288"/>
      <c r="AM76" s="237"/>
    </row>
    <row r="77" spans="1:39" s="322" customFormat="1" ht="14.25" outlineLevel="1">
      <c r="A77" s="223"/>
      <c r="B77" s="634"/>
      <c r="C77" s="330"/>
      <c r="D77" s="381" t="s">
        <v>149</v>
      </c>
      <c r="E77" s="367"/>
      <c r="F77" s="420"/>
      <c r="G77" s="423"/>
      <c r="H77" s="345"/>
      <c r="I77" s="323"/>
      <c r="J77" s="325"/>
      <c r="K77" s="464"/>
      <c r="L77" s="465"/>
      <c r="M77" s="466"/>
      <c r="N77" s="325"/>
      <c r="O77" s="351"/>
      <c r="P77" s="470"/>
      <c r="Q77" s="464"/>
      <c r="R77" s="470"/>
      <c r="S77" s="464"/>
      <c r="T77" s="328"/>
      <c r="U77" s="337"/>
      <c r="V77" s="320"/>
      <c r="W77" s="55"/>
      <c r="X77" s="325"/>
      <c r="Y77" s="325"/>
      <c r="Z77" s="326"/>
      <c r="AA77" s="337"/>
      <c r="AB77" s="536"/>
      <c r="AC77" s="529"/>
      <c r="AD77" s="540"/>
      <c r="AE77" s="527"/>
      <c r="AF77" s="464"/>
      <c r="AG77" s="331"/>
      <c r="AH77" s="273"/>
      <c r="AI77" s="594"/>
      <c r="AJ77" s="84"/>
      <c r="AK77" s="55"/>
      <c r="AL77" s="291"/>
      <c r="AM77" s="321"/>
    </row>
    <row r="78" spans="1:39" s="322" customFormat="1" ht="14.25" outlineLevel="1">
      <c r="A78" s="223"/>
      <c r="B78" s="634"/>
      <c r="C78" s="330"/>
      <c r="D78" s="377" t="s">
        <v>216</v>
      </c>
      <c r="E78" s="367"/>
      <c r="F78" s="420"/>
      <c r="G78" s="432" t="s">
        <v>205</v>
      </c>
      <c r="H78" s="345"/>
      <c r="I78" s="323"/>
      <c r="J78" s="325"/>
      <c r="K78" s="464"/>
      <c r="L78" s="465"/>
      <c r="M78" s="466"/>
      <c r="N78" s="325"/>
      <c r="O78" s="351"/>
      <c r="P78" s="470"/>
      <c r="Q78" s="464"/>
      <c r="R78" s="470"/>
      <c r="S78" s="464"/>
      <c r="T78" s="328"/>
      <c r="U78" s="337"/>
      <c r="V78" s="320"/>
      <c r="W78" s="55"/>
      <c r="X78" s="325"/>
      <c r="Y78" s="325"/>
      <c r="Z78" s="326"/>
      <c r="AA78" s="337"/>
      <c r="AB78" s="536"/>
      <c r="AC78" s="529"/>
      <c r="AD78" s="492"/>
      <c r="AE78" s="527"/>
      <c r="AF78" s="464"/>
      <c r="AG78" s="331"/>
      <c r="AH78" s="273"/>
      <c r="AI78" s="594"/>
      <c r="AJ78" s="84"/>
      <c r="AK78" s="55"/>
      <c r="AL78" s="291"/>
      <c r="AM78" s="321"/>
    </row>
    <row r="79" spans="1:39" s="238" customFormat="1" ht="26.25" outlineLevel="1" thickBot="1">
      <c r="A79" s="333" t="str">
        <f>FIXED($D$8,0,1)</f>
        <v>0</v>
      </c>
      <c r="B79" s="635" t="str">
        <f>FIXED($I$4,0,1)</f>
        <v>0</v>
      </c>
      <c r="C79" s="225" t="s">
        <v>179</v>
      </c>
      <c r="D79" s="383" t="s">
        <v>162</v>
      </c>
      <c r="E79" s="391"/>
      <c r="F79" s="606"/>
      <c r="G79" s="433"/>
      <c r="H79" s="366"/>
      <c r="I79" s="452"/>
      <c r="J79" s="235"/>
      <c r="K79" s="461">
        <f>SUM(K77:K78)</f>
        <v>0</v>
      </c>
      <c r="L79" s="462">
        <f>SUM(L77:L78)</f>
        <v>0</v>
      </c>
      <c r="M79" s="463">
        <f>SUM(M77:M78)</f>
        <v>0</v>
      </c>
      <c r="N79" s="235"/>
      <c r="O79" s="355"/>
      <c r="P79" s="494">
        <f>SUM(P77:P78)</f>
        <v>0</v>
      </c>
      <c r="Q79" s="497">
        <f>SUM(Q77:Q78)</f>
        <v>0</v>
      </c>
      <c r="R79" s="494">
        <f>SUM(R77:R78)</f>
        <v>0</v>
      </c>
      <c r="S79" s="497">
        <f>SUM(S77:S78)</f>
        <v>0</v>
      </c>
      <c r="T79" s="234"/>
      <c r="U79" s="246"/>
      <c r="V79" s="255"/>
      <c r="W79" s="233"/>
      <c r="X79" s="235"/>
      <c r="Y79" s="235"/>
      <c r="Z79" s="236"/>
      <c r="AA79" s="246" t="s">
        <v>184</v>
      </c>
      <c r="AB79" s="462">
        <f>SUM(AB77:AB78)</f>
        <v>0</v>
      </c>
      <c r="AC79" s="537"/>
      <c r="AD79" s="494">
        <f>SUM(AD77:AD78)</f>
        <v>0</v>
      </c>
      <c r="AE79" s="541" t="s">
        <v>184</v>
      </c>
      <c r="AF79" s="497">
        <f>IF(MID($I$5,6,2)&gt;="15",AD79,IF(AD79&gt;AF80,AF80,AD79))</f>
        <v>0</v>
      </c>
      <c r="AG79" s="249"/>
      <c r="AH79" s="277"/>
      <c r="AI79" s="597">
        <f>IF($AK$2="PME",40%,IF($AK$2="ETI",20%,10%))</f>
        <v>0.4</v>
      </c>
      <c r="AJ79" s="260"/>
      <c r="AK79" s="266"/>
      <c r="AL79" s="288"/>
      <c r="AM79" s="237"/>
    </row>
    <row r="80" spans="1:39" s="243" customFormat="1" ht="18.75" thickBot="1">
      <c r="A80" s="333" t="str">
        <f>FIXED($D$8,0,1)</f>
        <v>0</v>
      </c>
      <c r="B80" s="635" t="str">
        <f>FIXED($I$4,0,1)</f>
        <v>0</v>
      </c>
      <c r="C80" s="20" t="s">
        <v>180</v>
      </c>
      <c r="D80" s="384" t="s">
        <v>163</v>
      </c>
      <c r="E80" s="453"/>
      <c r="F80" s="612"/>
      <c r="G80" s="431"/>
      <c r="H80" s="282"/>
      <c r="I80" s="14"/>
      <c r="J80" s="12"/>
      <c r="K80" s="458">
        <f>SUM(K79,K76)</f>
        <v>0</v>
      </c>
      <c r="L80" s="459">
        <f>SUM(L79,L76)</f>
        <v>0</v>
      </c>
      <c r="M80" s="460">
        <f>SUM(M79,M76)</f>
        <v>0</v>
      </c>
      <c r="N80" s="118"/>
      <c r="O80" s="352"/>
      <c r="P80" s="500">
        <f>SUM(P79,P76)</f>
        <v>0</v>
      </c>
      <c r="Q80" s="458">
        <f>SUM(Q79,Q76)</f>
        <v>0</v>
      </c>
      <c r="R80" s="500">
        <f>SUM(R79,R76)</f>
        <v>0</v>
      </c>
      <c r="S80" s="458">
        <f>SUM(S79,S76)</f>
        <v>0</v>
      </c>
      <c r="T80" s="239"/>
      <c r="U80" s="407"/>
      <c r="V80" s="306"/>
      <c r="W80" s="12"/>
      <c r="X80" s="240"/>
      <c r="Y80" s="240"/>
      <c r="Z80" s="241"/>
      <c r="AA80" s="247"/>
      <c r="AB80" s="542">
        <f>SUM(AB79,AB76)</f>
        <v>0</v>
      </c>
      <c r="AC80" s="531"/>
      <c r="AD80" s="543">
        <f>SUM(AD79,AD76)</f>
        <v>0</v>
      </c>
      <c r="AE80" s="533">
        <v>0</v>
      </c>
      <c r="AF80" s="534">
        <f>IF(AE80=0,0,IF(MID($I$5,6,2)&gt;="15",AD80,IF(AD80/AE80&gt;400,400*AE80,AD80)))</f>
        <v>0</v>
      </c>
      <c r="AG80" s="89">
        <f>IF((AF80-E80)&gt;0,(AF80-E80),0)</f>
        <v>0</v>
      </c>
      <c r="AH80" s="603" t="s">
        <v>221</v>
      </c>
      <c r="AI80" s="592"/>
      <c r="AJ80" s="595">
        <f>IF(AK2="choisir","",AF76*AI76+AF79*AI79)</f>
        <v>0</v>
      </c>
      <c r="AK80" s="53" t="str">
        <f>IF(Q80&lt;&gt;0,IF((Q80+AB80)-AD80=0,"OK","!"),IF(P80&lt;&gt;0,IF((P80+AB80)-AD80=0,"OK","!"),IF((K80+AB80)-AD80=0,"OK","!")))</f>
        <v>OK</v>
      </c>
      <c r="AL80" s="286" t="str">
        <f>IF(AF80=0,"S/O",IF(MID($I$5,6,2)&gt;=15,"pas de plafond en 2015, surface indicative",IF(AD80=AF80,"Plafond non atteint :instruire toutes les factures",IF(SUM(AD77:AD78,AD71:AD75)&gt;=AF80,"Les factures contrôlés permettent de plafonner le batiment","Les factures contrôlés ne permettent pas d'atteindre le plafond du batiment"))))</f>
        <v>S/O</v>
      </c>
      <c r="AM80" s="242"/>
    </row>
    <row r="81" spans="1:39" s="232" customFormat="1" ht="15" outlineLevel="1">
      <c r="A81" s="226"/>
      <c r="B81" s="636"/>
      <c r="C81" s="26"/>
      <c r="D81" s="382" t="s">
        <v>164</v>
      </c>
      <c r="E81" s="365"/>
      <c r="F81" s="421"/>
      <c r="G81" s="418"/>
      <c r="H81" s="370"/>
      <c r="I81" s="323"/>
      <c r="J81" s="229"/>
      <c r="K81" s="253"/>
      <c r="L81" s="347"/>
      <c r="M81" s="353"/>
      <c r="N81" s="229"/>
      <c r="O81" s="354"/>
      <c r="P81" s="498"/>
      <c r="Q81" s="499"/>
      <c r="R81" s="498"/>
      <c r="S81" s="499"/>
      <c r="T81" s="228"/>
      <c r="U81" s="337"/>
      <c r="V81" s="254"/>
      <c r="W81" s="267"/>
      <c r="X81" s="229"/>
      <c r="Y81" s="229"/>
      <c r="Z81" s="230"/>
      <c r="AA81" s="337"/>
      <c r="AB81" s="545"/>
      <c r="AC81" s="525"/>
      <c r="AD81" s="546"/>
      <c r="AE81" s="527"/>
      <c r="AF81" s="548"/>
      <c r="AG81" s="251"/>
      <c r="AH81" s="54"/>
      <c r="AI81" s="593"/>
      <c r="AJ81" s="261"/>
      <c r="AK81" s="267"/>
      <c r="AL81" s="289"/>
      <c r="AM81" s="231"/>
    </row>
    <row r="82" spans="1:39" s="322" customFormat="1" ht="14.25" outlineLevel="1">
      <c r="A82" s="223"/>
      <c r="B82" s="634"/>
      <c r="C82" s="330"/>
      <c r="D82" s="381" t="s">
        <v>146</v>
      </c>
      <c r="E82" s="367"/>
      <c r="F82" s="420"/>
      <c r="G82" s="423"/>
      <c r="H82" s="345"/>
      <c r="I82" s="323"/>
      <c r="J82" s="325"/>
      <c r="K82" s="324"/>
      <c r="L82" s="348"/>
      <c r="M82" s="350"/>
      <c r="N82" s="325"/>
      <c r="O82" s="351"/>
      <c r="P82" s="470"/>
      <c r="Q82" s="464"/>
      <c r="R82" s="470"/>
      <c r="S82" s="464"/>
      <c r="T82" s="328"/>
      <c r="U82" s="337"/>
      <c r="V82" s="320"/>
      <c r="W82" s="55"/>
      <c r="X82" s="325"/>
      <c r="Y82" s="325"/>
      <c r="Z82" s="326"/>
      <c r="AA82" s="337"/>
      <c r="AB82" s="465"/>
      <c r="AC82" s="529"/>
      <c r="AD82" s="486"/>
      <c r="AE82" s="527"/>
      <c r="AF82" s="550"/>
      <c r="AG82" s="252"/>
      <c r="AH82" s="19"/>
      <c r="AI82" s="594"/>
      <c r="AJ82" s="262"/>
      <c r="AK82" s="55"/>
      <c r="AL82" s="291"/>
      <c r="AM82" s="321"/>
    </row>
    <row r="83" spans="1:39" s="322" customFormat="1" ht="14.25" outlineLevel="1">
      <c r="A83" s="223"/>
      <c r="B83" s="634"/>
      <c r="C83" s="330"/>
      <c r="D83" s="377" t="s">
        <v>216</v>
      </c>
      <c r="E83" s="367"/>
      <c r="F83" s="420"/>
      <c r="G83" s="423"/>
      <c r="H83" s="345"/>
      <c r="I83" s="323"/>
      <c r="J83" s="325"/>
      <c r="K83" s="324"/>
      <c r="L83" s="348"/>
      <c r="M83" s="350"/>
      <c r="N83" s="325"/>
      <c r="O83" s="351"/>
      <c r="P83" s="470"/>
      <c r="Q83" s="464"/>
      <c r="R83" s="470"/>
      <c r="S83" s="464"/>
      <c r="T83" s="328"/>
      <c r="U83" s="337"/>
      <c r="V83" s="320"/>
      <c r="W83" s="55"/>
      <c r="X83" s="325"/>
      <c r="Y83" s="325"/>
      <c r="Z83" s="326"/>
      <c r="AA83" s="337"/>
      <c r="AB83" s="465"/>
      <c r="AC83" s="529"/>
      <c r="AD83" s="486"/>
      <c r="AE83" s="527"/>
      <c r="AF83" s="550"/>
      <c r="AG83" s="252"/>
      <c r="AH83" s="19"/>
      <c r="AI83" s="594"/>
      <c r="AJ83" s="262"/>
      <c r="AK83" s="55"/>
      <c r="AL83" s="291"/>
      <c r="AM83" s="321"/>
    </row>
    <row r="84" spans="1:39" s="238" customFormat="1" ht="25.5" outlineLevel="1">
      <c r="A84" s="333" t="str">
        <f>FIXED($D$8,0,1)</f>
        <v>0</v>
      </c>
      <c r="B84" s="635" t="str">
        <f>FIXED($I$4,0,1)</f>
        <v>0</v>
      </c>
      <c r="C84" s="225" t="s">
        <v>181</v>
      </c>
      <c r="D84" s="383" t="s">
        <v>165</v>
      </c>
      <c r="E84" s="390"/>
      <c r="F84" s="422"/>
      <c r="G84" s="424"/>
      <c r="H84" s="366"/>
      <c r="I84" s="452"/>
      <c r="J84" s="235"/>
      <c r="K84" s="461">
        <f>SUM(K81:K83)</f>
        <v>0</v>
      </c>
      <c r="L84" s="462">
        <f>SUM(L81:L83)</f>
        <v>0</v>
      </c>
      <c r="M84" s="463">
        <f>SUM(M81:M83)</f>
        <v>0</v>
      </c>
      <c r="N84" s="235"/>
      <c r="O84" s="355"/>
      <c r="P84" s="494">
        <f>SUM(P81:P83)</f>
        <v>0</v>
      </c>
      <c r="Q84" s="497">
        <f>SUM(Q81:Q83)</f>
        <v>0</v>
      </c>
      <c r="R84" s="494">
        <f>SUM(R81:R83)</f>
        <v>0</v>
      </c>
      <c r="S84" s="497">
        <f>SUM(S81:S83)</f>
        <v>0</v>
      </c>
      <c r="T84" s="234"/>
      <c r="U84" s="340"/>
      <c r="V84" s="255"/>
      <c r="W84" s="233"/>
      <c r="X84" s="235"/>
      <c r="Y84" s="235"/>
      <c r="Z84" s="312"/>
      <c r="AA84" s="340"/>
      <c r="AB84" s="544">
        <f>SUM(AB81:AB83)</f>
        <v>0</v>
      </c>
      <c r="AC84" s="537"/>
      <c r="AD84" s="494">
        <f>SUM(AD79:AD83)</f>
        <v>0</v>
      </c>
      <c r="AE84" s="538"/>
      <c r="AF84" s="539" t="str">
        <f>IF(AD88-AD87=0,"0",IF(MID($I$5,6,2)&gt;="15",AD84,AD84*(AF88-AF87)/(AD88-AD87)))</f>
        <v>0</v>
      </c>
      <c r="AG84" s="249"/>
      <c r="AH84" s="277"/>
      <c r="AI84" s="597">
        <f>IF($AK$2="PME",$AK$5,IF($AK$2="ETI",$AK$6,AK43))</f>
        <v>0.35</v>
      </c>
      <c r="AJ84" s="260"/>
      <c r="AK84" s="266"/>
      <c r="AL84" s="288"/>
      <c r="AM84" s="237"/>
    </row>
    <row r="85" spans="1:39" s="322" customFormat="1" ht="14.25" outlineLevel="1">
      <c r="A85" s="223"/>
      <c r="B85" s="634"/>
      <c r="C85" s="330"/>
      <c r="D85" s="381" t="s">
        <v>149</v>
      </c>
      <c r="E85" s="367"/>
      <c r="F85" s="420"/>
      <c r="G85" s="423"/>
      <c r="H85" s="345"/>
      <c r="I85" s="323"/>
      <c r="J85" s="325"/>
      <c r="K85" s="464"/>
      <c r="L85" s="465"/>
      <c r="M85" s="466"/>
      <c r="N85" s="325"/>
      <c r="O85" s="351"/>
      <c r="P85" s="470"/>
      <c r="Q85" s="464"/>
      <c r="R85" s="470"/>
      <c r="S85" s="464"/>
      <c r="T85" s="328"/>
      <c r="U85" s="337"/>
      <c r="V85" s="320"/>
      <c r="W85" s="55"/>
      <c r="X85" s="325"/>
      <c r="Y85" s="325"/>
      <c r="Z85" s="326"/>
      <c r="AA85" s="337"/>
      <c r="AB85" s="536"/>
      <c r="AC85" s="529"/>
      <c r="AD85" s="540"/>
      <c r="AE85" s="527"/>
      <c r="AF85" s="464"/>
      <c r="AG85" s="331"/>
      <c r="AH85" s="273"/>
      <c r="AI85" s="594"/>
      <c r="AJ85" s="84"/>
      <c r="AK85" s="55"/>
      <c r="AL85" s="291"/>
      <c r="AM85" s="321"/>
    </row>
    <row r="86" spans="1:39" s="322" customFormat="1" ht="14.25" outlineLevel="1">
      <c r="A86" s="223"/>
      <c r="B86" s="634"/>
      <c r="C86" s="330"/>
      <c r="D86" s="381"/>
      <c r="E86" s="367"/>
      <c r="F86" s="420"/>
      <c r="G86" s="432" t="s">
        <v>205</v>
      </c>
      <c r="H86" s="345"/>
      <c r="I86" s="323"/>
      <c r="J86" s="325"/>
      <c r="K86" s="464"/>
      <c r="L86" s="465"/>
      <c r="M86" s="466"/>
      <c r="N86" s="325"/>
      <c r="O86" s="351"/>
      <c r="P86" s="470"/>
      <c r="Q86" s="464"/>
      <c r="R86" s="470"/>
      <c r="S86" s="464"/>
      <c r="T86" s="328"/>
      <c r="U86" s="337"/>
      <c r="V86" s="320"/>
      <c r="W86" s="55"/>
      <c r="X86" s="325"/>
      <c r="Y86" s="325"/>
      <c r="Z86" s="326"/>
      <c r="AA86" s="337"/>
      <c r="AB86" s="536"/>
      <c r="AC86" s="529"/>
      <c r="AD86" s="492"/>
      <c r="AE86" s="527"/>
      <c r="AF86" s="464"/>
      <c r="AG86" s="331"/>
      <c r="AH86" s="273"/>
      <c r="AI86" s="594"/>
      <c r="AJ86" s="84"/>
      <c r="AK86" s="55"/>
      <c r="AL86" s="291"/>
      <c r="AM86" s="321"/>
    </row>
    <row r="87" spans="1:39" s="238" customFormat="1" ht="26.25" outlineLevel="1" thickBot="1">
      <c r="A87" s="333" t="str">
        <f>FIXED($D$8,0,1)</f>
        <v>0</v>
      </c>
      <c r="B87" s="635" t="str">
        <f>FIXED($I$4,0,1)</f>
        <v>0</v>
      </c>
      <c r="C87" s="225" t="s">
        <v>182</v>
      </c>
      <c r="D87" s="383" t="s">
        <v>166</v>
      </c>
      <c r="E87" s="454"/>
      <c r="F87" s="608"/>
      <c r="G87" s="433"/>
      <c r="H87" s="366"/>
      <c r="I87" s="452"/>
      <c r="J87" s="235"/>
      <c r="K87" s="461">
        <f>SUM(K85:K86)</f>
        <v>0</v>
      </c>
      <c r="L87" s="462">
        <f>SUM(L85:L86)</f>
        <v>0</v>
      </c>
      <c r="M87" s="463">
        <f>SUM(M85:M86)</f>
        <v>0</v>
      </c>
      <c r="N87" s="235"/>
      <c r="O87" s="355"/>
      <c r="P87" s="494">
        <f>SUM(P85:P86)</f>
        <v>0</v>
      </c>
      <c r="Q87" s="497">
        <f>SUM(Q85:Q86)</f>
        <v>0</v>
      </c>
      <c r="R87" s="494">
        <f>SUM(R85:R86)</f>
        <v>0</v>
      </c>
      <c r="S87" s="497">
        <f>SUM(S85:S86)</f>
        <v>0</v>
      </c>
      <c r="T87" s="234"/>
      <c r="U87" s="246"/>
      <c r="V87" s="255"/>
      <c r="W87" s="233"/>
      <c r="X87" s="235"/>
      <c r="Y87" s="235"/>
      <c r="Z87" s="236"/>
      <c r="AA87" s="246" t="s">
        <v>184</v>
      </c>
      <c r="AB87" s="462">
        <f>SUM(AB85:AB86)</f>
        <v>0</v>
      </c>
      <c r="AC87" s="537"/>
      <c r="AD87" s="494">
        <f>SUM(AD85:AD86)</f>
        <v>0</v>
      </c>
      <c r="AE87" s="541" t="s">
        <v>184</v>
      </c>
      <c r="AF87" s="497">
        <f>IF(MID($I$5,6,2)&gt;="15",AD87,IF(AD87&gt;AF88,AF88,AD87))</f>
        <v>0</v>
      </c>
      <c r="AG87" s="249"/>
      <c r="AH87" s="277"/>
      <c r="AI87" s="597">
        <f>IF($AK$2="PME",40%,IF($AK$2="ETI",20%,10%))</f>
        <v>0.4</v>
      </c>
      <c r="AJ87" s="260"/>
      <c r="AK87" s="266"/>
      <c r="AL87" s="288"/>
      <c r="AM87" s="237"/>
    </row>
    <row r="88" spans="1:39" s="243" customFormat="1" ht="18.75" thickBot="1">
      <c r="A88" s="333" t="str">
        <f>FIXED($D$8,0,1)</f>
        <v>0</v>
      </c>
      <c r="B88" s="635" t="str">
        <f>FIXED($I$4,0,1)</f>
        <v>0</v>
      </c>
      <c r="C88" s="20" t="s">
        <v>183</v>
      </c>
      <c r="D88" s="384" t="s">
        <v>167</v>
      </c>
      <c r="E88" s="453"/>
      <c r="F88" s="612"/>
      <c r="G88" s="431"/>
      <c r="H88" s="282"/>
      <c r="I88" s="14"/>
      <c r="J88" s="12"/>
      <c r="K88" s="458">
        <f>SUM(K87,K84)</f>
        <v>0</v>
      </c>
      <c r="L88" s="459">
        <f>SUM(L87,L84)</f>
        <v>0</v>
      </c>
      <c r="M88" s="460">
        <f>SUM(M87,M84)</f>
        <v>0</v>
      </c>
      <c r="N88" s="118"/>
      <c r="O88" s="352"/>
      <c r="P88" s="500">
        <f>SUM(P87,P84)</f>
        <v>0</v>
      </c>
      <c r="Q88" s="458">
        <f>SUM(Q87,Q84)</f>
        <v>0</v>
      </c>
      <c r="R88" s="500">
        <f>SUM(R87,R84)</f>
        <v>0</v>
      </c>
      <c r="S88" s="458">
        <f>SUM(S87,S84)</f>
        <v>0</v>
      </c>
      <c r="T88" s="239"/>
      <c r="U88" s="407"/>
      <c r="V88" s="306"/>
      <c r="W88" s="12"/>
      <c r="X88" s="240"/>
      <c r="Y88" s="240"/>
      <c r="Z88" s="241"/>
      <c r="AA88" s="247"/>
      <c r="AB88" s="542">
        <f>SUM(AB87,AB84)</f>
        <v>0</v>
      </c>
      <c r="AC88" s="531"/>
      <c r="AD88" s="543">
        <f>SUM(AD87,AD84)</f>
        <v>0</v>
      </c>
      <c r="AE88" s="533">
        <v>0</v>
      </c>
      <c r="AF88" s="534">
        <f>IF(AE88=0,0,IF(MID($I$5,6,2)&gt;="15",AD88,IF(AD88/AE88&gt;400,400*AE88,AD88)))</f>
        <v>0</v>
      </c>
      <c r="AG88" s="89">
        <f>IF((AF88-E88)&gt;0,(AF88-E88),0)</f>
        <v>0</v>
      </c>
      <c r="AH88" s="603" t="s">
        <v>221</v>
      </c>
      <c r="AI88" s="592"/>
      <c r="AJ88" s="595">
        <f>IF(AK2="choisir","",AF84*AI84+AF87*AI87)</f>
        <v>0</v>
      </c>
      <c r="AK88" s="53" t="str">
        <f>IF(Q88&lt;&gt;0,IF((Q88+AB88)-AD88=0,"OK","!"),IF(P88&lt;&gt;0,IF((P88+AB88)-AD88=0,"OK","!"),IF((K88+AB88)-AD88=0,"OK","!")))</f>
        <v>OK</v>
      </c>
      <c r="AL88" s="286" t="str">
        <f>IF(AF88=0,"S/O",IF(MID($I$5,6,2)&gt;=15,"pas de plafond en 2015, surface indicative",IF(AD88=AF88,"Plafond non atteint :instruire toutes les factures",IF(SUM(AD85:AD86,AD79:AD83)&gt;=AF88,"Les factures contrôlés permettent de plafonner le batiment","Les factures contrôlés ne permettent pas d'atteindre le plafond du batiment"))))</f>
        <v>S/O</v>
      </c>
      <c r="AM88" s="242"/>
    </row>
    <row r="89" spans="1:39" s="16" customFormat="1" ht="12.75" outlineLevel="1">
      <c r="A89" s="194"/>
      <c r="B89" s="637"/>
      <c r="C89" s="26"/>
      <c r="D89" s="376" t="s">
        <v>6</v>
      </c>
      <c r="E89" s="365"/>
      <c r="F89" s="365"/>
      <c r="G89" s="368"/>
      <c r="H89" s="369"/>
      <c r="I89" s="147"/>
      <c r="J89" s="148"/>
      <c r="K89" s="467"/>
      <c r="L89" s="468"/>
      <c r="M89" s="469"/>
      <c r="N89" s="149"/>
      <c r="O89" s="356"/>
      <c r="P89" s="470"/>
      <c r="Q89" s="464"/>
      <c r="R89" s="470"/>
      <c r="S89" s="464"/>
      <c r="T89" s="19"/>
      <c r="U89" s="337"/>
      <c r="V89" s="307"/>
      <c r="W89" s="10"/>
      <c r="X89" s="10"/>
      <c r="Y89" s="18"/>
      <c r="Z89" s="10"/>
      <c r="AA89" s="337"/>
      <c r="AB89" s="465"/>
      <c r="AC89" s="551"/>
      <c r="AD89" s="486"/>
      <c r="AE89" s="527"/>
      <c r="AF89" s="527"/>
      <c r="AG89" s="90"/>
      <c r="AH89" s="273"/>
      <c r="AI89" s="598"/>
      <c r="AJ89" s="84"/>
      <c r="AK89" s="55"/>
      <c r="AL89" s="291"/>
      <c r="AM89" s="281"/>
    </row>
    <row r="90" spans="1:39" s="16" customFormat="1" ht="12.75" outlineLevel="1">
      <c r="A90" s="194"/>
      <c r="B90" s="637"/>
      <c r="C90" s="330"/>
      <c r="D90" s="377" t="s">
        <v>7</v>
      </c>
      <c r="E90" s="367"/>
      <c r="F90" s="367"/>
      <c r="G90" s="368"/>
      <c r="H90" s="281"/>
      <c r="I90" s="17"/>
      <c r="J90" s="17"/>
      <c r="K90" s="464"/>
      <c r="L90" s="465"/>
      <c r="M90" s="466"/>
      <c r="N90" s="120"/>
      <c r="O90" s="357"/>
      <c r="P90" s="470"/>
      <c r="Q90" s="464"/>
      <c r="R90" s="470"/>
      <c r="S90" s="464"/>
      <c r="T90" s="19"/>
      <c r="U90" s="337"/>
      <c r="V90" s="307"/>
      <c r="W90" s="10"/>
      <c r="X90" s="10"/>
      <c r="Y90" s="18"/>
      <c r="Z90" s="10"/>
      <c r="AA90" s="337"/>
      <c r="AB90" s="465"/>
      <c r="AC90" s="551"/>
      <c r="AD90" s="486"/>
      <c r="AE90" s="527"/>
      <c r="AF90" s="527"/>
      <c r="AG90" s="331"/>
      <c r="AH90" s="273"/>
      <c r="AI90" s="598"/>
      <c r="AJ90" s="84"/>
      <c r="AK90" s="55"/>
      <c r="AL90" s="291"/>
      <c r="AM90" s="281"/>
    </row>
    <row r="91" spans="1:39" s="16" customFormat="1" ht="12.75" outlineLevel="1">
      <c r="A91" s="195"/>
      <c r="B91" s="638"/>
      <c r="C91" s="330"/>
      <c r="D91" s="385" t="s">
        <v>8</v>
      </c>
      <c r="E91" s="367"/>
      <c r="F91" s="367"/>
      <c r="G91" s="368"/>
      <c r="H91" s="369"/>
      <c r="I91" s="147"/>
      <c r="J91" s="18"/>
      <c r="K91" s="470"/>
      <c r="L91" s="465"/>
      <c r="M91" s="466"/>
      <c r="N91" s="149"/>
      <c r="O91" s="356"/>
      <c r="P91" s="501"/>
      <c r="Q91" s="467"/>
      <c r="R91" s="501"/>
      <c r="S91" s="467"/>
      <c r="T91" s="297"/>
      <c r="U91" s="337"/>
      <c r="V91" s="307"/>
      <c r="W91" s="10"/>
      <c r="X91" s="10"/>
      <c r="Y91" s="18"/>
      <c r="Z91" s="146"/>
      <c r="AA91" s="337"/>
      <c r="AB91" s="468"/>
      <c r="AC91" s="551"/>
      <c r="AD91" s="483"/>
      <c r="AE91" s="527"/>
      <c r="AF91" s="527"/>
      <c r="AG91" s="332"/>
      <c r="AH91" s="279"/>
      <c r="AI91" s="599"/>
      <c r="AJ91" s="150"/>
      <c r="AK91" s="151"/>
      <c r="AL91" s="292"/>
      <c r="AM91" s="281"/>
    </row>
    <row r="92" spans="1:39" s="16" customFormat="1" ht="25.5" outlineLevel="1">
      <c r="A92" s="195"/>
      <c r="B92" s="638"/>
      <c r="C92" s="330"/>
      <c r="D92" s="381" t="s">
        <v>9</v>
      </c>
      <c r="E92" s="367"/>
      <c r="F92" s="367"/>
      <c r="G92" s="368"/>
      <c r="H92" s="281"/>
      <c r="I92" s="17"/>
      <c r="J92" s="18"/>
      <c r="K92" s="464"/>
      <c r="L92" s="465"/>
      <c r="M92" s="466"/>
      <c r="N92" s="120"/>
      <c r="O92" s="357"/>
      <c r="P92" s="470"/>
      <c r="Q92" s="464"/>
      <c r="R92" s="470"/>
      <c r="S92" s="464"/>
      <c r="T92" s="19"/>
      <c r="U92" s="337"/>
      <c r="V92" s="307"/>
      <c r="W92" s="10"/>
      <c r="X92" s="10"/>
      <c r="Y92" s="18"/>
      <c r="Z92" s="10"/>
      <c r="AA92" s="337"/>
      <c r="AB92" s="465"/>
      <c r="AC92" s="551"/>
      <c r="AD92" s="486"/>
      <c r="AE92" s="527"/>
      <c r="AF92" s="527"/>
      <c r="AG92" s="331"/>
      <c r="AH92" s="273"/>
      <c r="AI92" s="598"/>
      <c r="AJ92" s="84"/>
      <c r="AK92" s="55"/>
      <c r="AL92" s="291"/>
      <c r="AM92" s="281"/>
    </row>
    <row r="93" spans="1:39" s="16" customFormat="1" ht="12.75" outlineLevel="1">
      <c r="A93" s="195"/>
      <c r="B93" s="638"/>
      <c r="C93" s="330"/>
      <c r="D93" s="381" t="s">
        <v>10</v>
      </c>
      <c r="E93" s="367"/>
      <c r="F93" s="367"/>
      <c r="G93" s="368"/>
      <c r="H93" s="281"/>
      <c r="I93" s="17"/>
      <c r="J93" s="18"/>
      <c r="K93" s="464"/>
      <c r="L93" s="465"/>
      <c r="M93" s="466"/>
      <c r="N93" s="120"/>
      <c r="O93" s="357"/>
      <c r="P93" s="470"/>
      <c r="Q93" s="464"/>
      <c r="R93" s="470"/>
      <c r="S93" s="464"/>
      <c r="T93" s="19"/>
      <c r="U93" s="337"/>
      <c r="V93" s="307"/>
      <c r="W93" s="10"/>
      <c r="X93" s="10"/>
      <c r="Y93" s="18"/>
      <c r="Z93" s="10"/>
      <c r="AA93" s="337"/>
      <c r="AB93" s="465"/>
      <c r="AC93" s="551"/>
      <c r="AD93" s="486"/>
      <c r="AE93" s="527"/>
      <c r="AF93" s="527"/>
      <c r="AG93" s="331"/>
      <c r="AH93" s="273"/>
      <c r="AI93" s="598"/>
      <c r="AJ93" s="84"/>
      <c r="AK93" s="55"/>
      <c r="AL93" s="291"/>
      <c r="AM93" s="281"/>
    </row>
    <row r="94" spans="1:39" s="16" customFormat="1" ht="12.75" outlineLevel="1">
      <c r="A94" s="195"/>
      <c r="B94" s="638"/>
      <c r="C94" s="330"/>
      <c r="D94" s="381" t="s">
        <v>11</v>
      </c>
      <c r="E94" s="367"/>
      <c r="F94" s="367"/>
      <c r="G94" s="368"/>
      <c r="H94" s="281"/>
      <c r="I94" s="17"/>
      <c r="J94" s="18"/>
      <c r="K94" s="464"/>
      <c r="L94" s="465"/>
      <c r="M94" s="466"/>
      <c r="N94" s="120"/>
      <c r="O94" s="357"/>
      <c r="P94" s="470"/>
      <c r="Q94" s="464"/>
      <c r="R94" s="470"/>
      <c r="S94" s="464"/>
      <c r="T94" s="19"/>
      <c r="U94" s="337"/>
      <c r="V94" s="307"/>
      <c r="W94" s="10"/>
      <c r="X94" s="10"/>
      <c r="Y94" s="18"/>
      <c r="Z94" s="10"/>
      <c r="AA94" s="337"/>
      <c r="AB94" s="465"/>
      <c r="AC94" s="551"/>
      <c r="AD94" s="486"/>
      <c r="AE94" s="527"/>
      <c r="AF94" s="527"/>
      <c r="AG94" s="331"/>
      <c r="AH94" s="273"/>
      <c r="AI94" s="598"/>
      <c r="AJ94" s="84"/>
      <c r="AK94" s="55"/>
      <c r="AL94" s="291"/>
      <c r="AM94" s="281"/>
    </row>
    <row r="95" spans="1:39" s="16" customFormat="1" ht="12.75" outlineLevel="1">
      <c r="A95" s="195"/>
      <c r="B95" s="638"/>
      <c r="C95" s="330"/>
      <c r="D95" s="381" t="s">
        <v>12</v>
      </c>
      <c r="E95" s="367"/>
      <c r="F95" s="367"/>
      <c r="G95" s="368"/>
      <c r="H95" s="281"/>
      <c r="I95" s="17"/>
      <c r="J95" s="18"/>
      <c r="K95" s="464"/>
      <c r="L95" s="465"/>
      <c r="M95" s="466"/>
      <c r="N95" s="120"/>
      <c r="O95" s="357"/>
      <c r="P95" s="470"/>
      <c r="Q95" s="464"/>
      <c r="R95" s="470"/>
      <c r="S95" s="464"/>
      <c r="T95" s="19"/>
      <c r="U95" s="337"/>
      <c r="V95" s="307"/>
      <c r="W95" s="10"/>
      <c r="X95" s="10"/>
      <c r="Y95" s="18"/>
      <c r="Z95" s="10"/>
      <c r="AA95" s="337"/>
      <c r="AB95" s="465"/>
      <c r="AC95" s="551"/>
      <c r="AD95" s="486"/>
      <c r="AE95" s="527"/>
      <c r="AF95" s="527"/>
      <c r="AG95" s="331"/>
      <c r="AH95" s="273"/>
      <c r="AI95" s="598"/>
      <c r="AJ95" s="84"/>
      <c r="AK95" s="55"/>
      <c r="AL95" s="291"/>
      <c r="AM95" s="281"/>
    </row>
    <row r="96" spans="1:39" s="16" customFormat="1" ht="12.75" outlineLevel="1">
      <c r="A96" s="195"/>
      <c r="B96" s="638"/>
      <c r="C96" s="330"/>
      <c r="D96" s="381" t="s">
        <v>13</v>
      </c>
      <c r="E96" s="367"/>
      <c r="F96" s="367"/>
      <c r="G96" s="368"/>
      <c r="H96" s="281"/>
      <c r="I96" s="17"/>
      <c r="J96" s="18"/>
      <c r="K96" s="464"/>
      <c r="L96" s="465"/>
      <c r="M96" s="466"/>
      <c r="N96" s="120"/>
      <c r="O96" s="357"/>
      <c r="P96" s="470"/>
      <c r="Q96" s="464"/>
      <c r="R96" s="470"/>
      <c r="S96" s="464"/>
      <c r="T96" s="19"/>
      <c r="U96" s="337"/>
      <c r="V96" s="307"/>
      <c r="W96" s="10"/>
      <c r="X96" s="10"/>
      <c r="Y96" s="18"/>
      <c r="Z96" s="10"/>
      <c r="AA96" s="337"/>
      <c r="AB96" s="465"/>
      <c r="AC96" s="551"/>
      <c r="AD96" s="486"/>
      <c r="AE96" s="527"/>
      <c r="AF96" s="527"/>
      <c r="AG96" s="331"/>
      <c r="AH96" s="273"/>
      <c r="AI96" s="598"/>
      <c r="AJ96" s="84"/>
      <c r="AK96" s="55"/>
      <c r="AL96" s="291"/>
      <c r="AM96" s="281"/>
    </row>
    <row r="97" spans="1:39" s="16" customFormat="1" ht="12.75" outlineLevel="1">
      <c r="A97" s="195"/>
      <c r="B97" s="638"/>
      <c r="C97" s="330"/>
      <c r="D97" s="381" t="s">
        <v>14</v>
      </c>
      <c r="E97" s="367"/>
      <c r="F97" s="367"/>
      <c r="G97" s="368"/>
      <c r="H97" s="281"/>
      <c r="I97" s="17"/>
      <c r="J97" s="18"/>
      <c r="K97" s="464"/>
      <c r="L97" s="465"/>
      <c r="M97" s="466"/>
      <c r="N97" s="120"/>
      <c r="O97" s="357"/>
      <c r="P97" s="470"/>
      <c r="Q97" s="464"/>
      <c r="R97" s="470"/>
      <c r="S97" s="464"/>
      <c r="T97" s="19"/>
      <c r="U97" s="337"/>
      <c r="V97" s="307"/>
      <c r="W97" s="10"/>
      <c r="X97" s="10"/>
      <c r="Y97" s="18"/>
      <c r="Z97" s="10"/>
      <c r="AA97" s="337"/>
      <c r="AB97" s="465"/>
      <c r="AC97" s="551"/>
      <c r="AD97" s="486"/>
      <c r="AE97" s="527"/>
      <c r="AF97" s="527"/>
      <c r="AG97" s="331"/>
      <c r="AH97" s="273"/>
      <c r="AI97" s="598"/>
      <c r="AJ97" s="84"/>
      <c r="AK97" s="55"/>
      <c r="AL97" s="291"/>
      <c r="AM97" s="281"/>
    </row>
    <row r="98" spans="1:39" s="16" customFormat="1" ht="12.75" outlineLevel="1">
      <c r="A98" s="195"/>
      <c r="B98" s="638"/>
      <c r="C98" s="330"/>
      <c r="D98" s="381" t="s">
        <v>15</v>
      </c>
      <c r="E98" s="367"/>
      <c r="F98" s="367"/>
      <c r="G98" s="368"/>
      <c r="H98" s="281"/>
      <c r="I98" s="17"/>
      <c r="J98" s="18"/>
      <c r="K98" s="464"/>
      <c r="L98" s="465"/>
      <c r="M98" s="466"/>
      <c r="N98" s="120"/>
      <c r="O98" s="357"/>
      <c r="P98" s="470"/>
      <c r="Q98" s="464"/>
      <c r="R98" s="470"/>
      <c r="S98" s="464"/>
      <c r="T98" s="19"/>
      <c r="U98" s="337"/>
      <c r="V98" s="307"/>
      <c r="W98" s="10"/>
      <c r="X98" s="10"/>
      <c r="Y98" s="18"/>
      <c r="Z98" s="10"/>
      <c r="AA98" s="337"/>
      <c r="AB98" s="465"/>
      <c r="AC98" s="551"/>
      <c r="AD98" s="486"/>
      <c r="AE98" s="527"/>
      <c r="AF98" s="527"/>
      <c r="AG98" s="331"/>
      <c r="AH98" s="273"/>
      <c r="AI98" s="598"/>
      <c r="AJ98" s="84"/>
      <c r="AK98" s="55"/>
      <c r="AL98" s="291"/>
      <c r="AM98" s="281"/>
    </row>
    <row r="99" spans="1:39" s="16" customFormat="1" ht="25.5" outlineLevel="1">
      <c r="A99" s="195"/>
      <c r="B99" s="638"/>
      <c r="C99" s="330"/>
      <c r="D99" s="381" t="s">
        <v>16</v>
      </c>
      <c r="E99" s="367"/>
      <c r="F99" s="367"/>
      <c r="G99" s="368"/>
      <c r="H99" s="281"/>
      <c r="I99" s="17"/>
      <c r="J99" s="18"/>
      <c r="K99" s="464"/>
      <c r="L99" s="465"/>
      <c r="M99" s="466"/>
      <c r="N99" s="120"/>
      <c r="O99" s="357"/>
      <c r="P99" s="470"/>
      <c r="Q99" s="464"/>
      <c r="R99" s="470"/>
      <c r="S99" s="464"/>
      <c r="T99" s="19"/>
      <c r="U99" s="337"/>
      <c r="V99" s="307"/>
      <c r="W99" s="10"/>
      <c r="X99" s="10"/>
      <c r="Y99" s="18"/>
      <c r="Z99" s="10"/>
      <c r="AA99" s="337"/>
      <c r="AB99" s="465"/>
      <c r="AC99" s="551"/>
      <c r="AD99" s="486"/>
      <c r="AE99" s="527"/>
      <c r="AF99" s="527"/>
      <c r="AG99" s="331"/>
      <c r="AH99" s="273"/>
      <c r="AI99" s="598"/>
      <c r="AJ99" s="84"/>
      <c r="AK99" s="55"/>
      <c r="AL99" s="291"/>
      <c r="AM99" s="281"/>
    </row>
    <row r="100" spans="1:39" s="16" customFormat="1" ht="25.5" outlineLevel="1">
      <c r="A100" s="195"/>
      <c r="B100" s="638"/>
      <c r="C100" s="330"/>
      <c r="D100" s="381" t="s">
        <v>17</v>
      </c>
      <c r="E100" s="367"/>
      <c r="F100" s="367"/>
      <c r="G100" s="368"/>
      <c r="H100" s="281"/>
      <c r="I100" s="17"/>
      <c r="J100" s="18"/>
      <c r="K100" s="464"/>
      <c r="L100" s="465"/>
      <c r="M100" s="466"/>
      <c r="N100" s="120"/>
      <c r="O100" s="357"/>
      <c r="P100" s="470"/>
      <c r="Q100" s="464"/>
      <c r="R100" s="470"/>
      <c r="S100" s="464"/>
      <c r="T100" s="19"/>
      <c r="U100" s="337"/>
      <c r="V100" s="307"/>
      <c r="W100" s="10"/>
      <c r="X100" s="10"/>
      <c r="Y100" s="18"/>
      <c r="Z100" s="10"/>
      <c r="AA100" s="337"/>
      <c r="AB100" s="465"/>
      <c r="AC100" s="551"/>
      <c r="AD100" s="486"/>
      <c r="AE100" s="527"/>
      <c r="AF100" s="527"/>
      <c r="AG100" s="331"/>
      <c r="AH100" s="273"/>
      <c r="AI100" s="598"/>
      <c r="AJ100" s="84"/>
      <c r="AK100" s="55"/>
      <c r="AL100" s="291"/>
      <c r="AM100" s="281"/>
    </row>
    <row r="101" spans="1:39" s="16" customFormat="1" ht="12.75" outlineLevel="1">
      <c r="A101" s="195"/>
      <c r="B101" s="638"/>
      <c r="C101" s="330"/>
      <c r="D101" s="604" t="s">
        <v>140</v>
      </c>
      <c r="E101" s="364"/>
      <c r="F101" s="364"/>
      <c r="G101" s="368"/>
      <c r="H101" s="281"/>
      <c r="I101" s="17"/>
      <c r="J101" s="18"/>
      <c r="K101" s="464"/>
      <c r="L101" s="465"/>
      <c r="M101" s="466"/>
      <c r="N101" s="120"/>
      <c r="O101" s="357"/>
      <c r="P101" s="470"/>
      <c r="Q101" s="464"/>
      <c r="R101" s="470"/>
      <c r="S101" s="464"/>
      <c r="T101" s="19"/>
      <c r="U101" s="337"/>
      <c r="V101" s="307"/>
      <c r="W101" s="10"/>
      <c r="X101" s="10"/>
      <c r="Y101" s="18"/>
      <c r="Z101" s="10"/>
      <c r="AA101" s="337"/>
      <c r="AB101" s="465"/>
      <c r="AC101" s="552"/>
      <c r="AD101" s="486"/>
      <c r="AE101" s="527"/>
      <c r="AF101" s="527"/>
      <c r="AG101" s="331"/>
      <c r="AH101" s="273"/>
      <c r="AI101" s="598"/>
      <c r="AJ101" s="84"/>
      <c r="AK101" s="55"/>
      <c r="AL101" s="291"/>
      <c r="AM101" s="281"/>
    </row>
    <row r="102" spans="1:39" s="16" customFormat="1" ht="13.5" outlineLevel="1" thickBot="1">
      <c r="A102" s="195"/>
      <c r="B102" s="638"/>
      <c r="C102" s="330"/>
      <c r="D102" s="377" t="s">
        <v>216</v>
      </c>
      <c r="E102" s="334"/>
      <c r="F102" s="334"/>
      <c r="G102" s="429"/>
      <c r="H102" s="281"/>
      <c r="I102" s="17"/>
      <c r="J102" s="18"/>
      <c r="K102" s="464"/>
      <c r="L102" s="465"/>
      <c r="M102" s="466"/>
      <c r="N102" s="120"/>
      <c r="O102" s="357"/>
      <c r="P102" s="470"/>
      <c r="Q102" s="464"/>
      <c r="R102" s="470"/>
      <c r="S102" s="464"/>
      <c r="T102" s="19"/>
      <c r="U102" s="337"/>
      <c r="V102" s="307"/>
      <c r="W102" s="10"/>
      <c r="X102" s="10"/>
      <c r="Y102" s="18"/>
      <c r="Z102" s="10"/>
      <c r="AA102" s="337"/>
      <c r="AB102" s="551"/>
      <c r="AC102" s="552"/>
      <c r="AD102" s="486"/>
      <c r="AE102" s="527"/>
      <c r="AF102" s="527"/>
      <c r="AG102" s="331"/>
      <c r="AH102" s="273"/>
      <c r="AI102" s="598"/>
      <c r="AJ102" s="84"/>
      <c r="AK102" s="55"/>
      <c r="AL102" s="291"/>
      <c r="AM102" s="281"/>
    </row>
    <row r="103" spans="1:39" s="11" customFormat="1" ht="26.25" thickBot="1">
      <c r="A103" s="333" t="str">
        <f>FIXED($D$8,0,1)</f>
        <v>0</v>
      </c>
      <c r="B103" s="635" t="str">
        <f>FIXED($I$4,0,1)</f>
        <v>0</v>
      </c>
      <c r="C103" s="20" t="s">
        <v>18</v>
      </c>
      <c r="D103" s="384" t="s">
        <v>19</v>
      </c>
      <c r="E103" s="453"/>
      <c r="F103" s="430"/>
      <c r="G103" s="430"/>
      <c r="H103" s="282"/>
      <c r="I103" s="14"/>
      <c r="J103" s="12"/>
      <c r="K103" s="458">
        <f>SUM(K89:K102)</f>
        <v>0</v>
      </c>
      <c r="L103" s="459">
        <f>SUM(L89:L102)</f>
        <v>0</v>
      </c>
      <c r="M103" s="460">
        <f>SUM(M89:M102)</f>
        <v>0</v>
      </c>
      <c r="N103" s="118"/>
      <c r="O103" s="352"/>
      <c r="P103" s="500">
        <f>SUM(P89:P102)</f>
        <v>0</v>
      </c>
      <c r="Q103" s="458">
        <f>SUM(Q89:Q102)</f>
        <v>0</v>
      </c>
      <c r="R103" s="500">
        <f>SUM(R89:R102)</f>
        <v>0</v>
      </c>
      <c r="S103" s="458">
        <f>SUM(S89:S102)</f>
        <v>0</v>
      </c>
      <c r="T103" s="298"/>
      <c r="U103" s="341"/>
      <c r="V103" s="308"/>
      <c r="W103" s="134"/>
      <c r="X103" s="134"/>
      <c r="Y103" s="159"/>
      <c r="Z103" s="134"/>
      <c r="AA103" s="341"/>
      <c r="AB103" s="553">
        <f>SUM(AB89:AB102)</f>
        <v>0</v>
      </c>
      <c r="AC103" s="554"/>
      <c r="AD103" s="534">
        <f>SUM(AD89:AD102)</f>
        <v>0</v>
      </c>
      <c r="AE103" s="555"/>
      <c r="AF103" s="458">
        <f>AD103</f>
        <v>0</v>
      </c>
      <c r="AG103" s="89">
        <f>IF((AF103-E103)&gt;0,(AF103-E103),0)</f>
        <v>0</v>
      </c>
      <c r="AH103" s="276"/>
      <c r="AI103" s="592">
        <f>IF($AK$2="PME",$AK$5,IF($AK$2="ETI",$AK$6,$AK$7))</f>
        <v>0.35</v>
      </c>
      <c r="AJ103" s="81">
        <f>IF(AK2="choisir","",AF103*AI103)</f>
        <v>0</v>
      </c>
      <c r="AK103" s="53" t="str">
        <f>IF(Q103&lt;&gt;0,IF((Q103+AB103)-AD103=0,"OK","!"),IF(P103&lt;&gt;AB200,IF((P103+AB103)-AD103=0,"OK","!"),IF((K103+AB103)-AD103=0,"OK","!")))</f>
        <v>OK</v>
      </c>
      <c r="AL103" s="293"/>
      <c r="AM103" s="282"/>
    </row>
    <row r="104" spans="1:39" s="16" customFormat="1" ht="12.75" outlineLevel="1">
      <c r="A104" s="194"/>
      <c r="B104" s="637"/>
      <c r="C104" s="330"/>
      <c r="D104" s="381"/>
      <c r="E104" s="365"/>
      <c r="F104" s="367"/>
      <c r="G104" s="367"/>
      <c r="H104" s="281"/>
      <c r="I104" s="17"/>
      <c r="J104" s="18"/>
      <c r="K104" s="464"/>
      <c r="L104" s="465"/>
      <c r="M104" s="466"/>
      <c r="N104" s="120"/>
      <c r="O104" s="357"/>
      <c r="P104" s="470"/>
      <c r="Q104" s="464"/>
      <c r="R104" s="470"/>
      <c r="S104" s="464"/>
      <c r="T104" s="19"/>
      <c r="U104" s="337"/>
      <c r="V104" s="307"/>
      <c r="W104" s="10"/>
      <c r="X104" s="10"/>
      <c r="Y104" s="18"/>
      <c r="Z104" s="10"/>
      <c r="AA104" s="337"/>
      <c r="AB104" s="551"/>
      <c r="AC104" s="552"/>
      <c r="AD104" s="486"/>
      <c r="AE104" s="527"/>
      <c r="AF104" s="527"/>
      <c r="AG104" s="331"/>
      <c r="AH104" s="273"/>
      <c r="AI104" s="598"/>
      <c r="AJ104" s="84"/>
      <c r="AK104" s="55"/>
      <c r="AL104" s="291"/>
      <c r="AM104" s="281"/>
    </row>
    <row r="105" spans="1:39" s="16" customFormat="1" ht="12.75" outlineLevel="1">
      <c r="A105" s="194"/>
      <c r="B105" s="637"/>
      <c r="C105" s="330"/>
      <c r="D105" s="381"/>
      <c r="E105" s="367"/>
      <c r="F105" s="367"/>
      <c r="G105" s="367"/>
      <c r="H105" s="281"/>
      <c r="I105" s="17"/>
      <c r="J105" s="18"/>
      <c r="K105" s="464"/>
      <c r="L105" s="465"/>
      <c r="M105" s="466"/>
      <c r="N105" s="120"/>
      <c r="O105" s="357"/>
      <c r="P105" s="470"/>
      <c r="Q105" s="464"/>
      <c r="R105" s="470"/>
      <c r="S105" s="464"/>
      <c r="T105" s="19"/>
      <c r="U105" s="337"/>
      <c r="V105" s="307"/>
      <c r="W105" s="10"/>
      <c r="X105" s="10"/>
      <c r="Y105" s="18"/>
      <c r="Z105" s="10"/>
      <c r="AA105" s="337"/>
      <c r="AB105" s="551"/>
      <c r="AC105" s="552"/>
      <c r="AD105" s="486"/>
      <c r="AE105" s="527"/>
      <c r="AF105" s="527"/>
      <c r="AG105" s="331"/>
      <c r="AH105" s="273"/>
      <c r="AI105" s="598"/>
      <c r="AJ105" s="84"/>
      <c r="AK105" s="55"/>
      <c r="AL105" s="291"/>
      <c r="AM105" s="281"/>
    </row>
    <row r="106" spans="1:39" s="16" customFormat="1" ht="13.5" outlineLevel="1" thickBot="1">
      <c r="A106" s="194"/>
      <c r="B106" s="637"/>
      <c r="C106" s="330"/>
      <c r="D106" s="381"/>
      <c r="E106" s="335"/>
      <c r="F106" s="335"/>
      <c r="G106" s="335"/>
      <c r="H106" s="281"/>
      <c r="I106" s="17"/>
      <c r="J106" s="18"/>
      <c r="K106" s="464"/>
      <c r="L106" s="465"/>
      <c r="M106" s="466"/>
      <c r="N106" s="120"/>
      <c r="O106" s="357"/>
      <c r="P106" s="470"/>
      <c r="Q106" s="464"/>
      <c r="R106" s="470"/>
      <c r="S106" s="464"/>
      <c r="T106" s="19"/>
      <c r="U106" s="342"/>
      <c r="V106" s="307"/>
      <c r="W106" s="10"/>
      <c r="X106" s="10"/>
      <c r="Y106" s="18"/>
      <c r="Z106" s="10"/>
      <c r="AA106" s="342"/>
      <c r="AB106" s="551"/>
      <c r="AC106" s="552"/>
      <c r="AD106" s="486"/>
      <c r="AE106" s="527"/>
      <c r="AF106" s="527"/>
      <c r="AG106" s="331"/>
      <c r="AH106" s="273"/>
      <c r="AI106" s="598"/>
      <c r="AJ106" s="84"/>
      <c r="AK106" s="55"/>
      <c r="AL106" s="291"/>
      <c r="AM106" s="281"/>
    </row>
    <row r="107" spans="1:39" s="11" customFormat="1" ht="26.25" thickBot="1">
      <c r="A107" s="333" t="str">
        <f>FIXED($D$8,0,1)</f>
        <v>0</v>
      </c>
      <c r="B107" s="635" t="str">
        <f>FIXED($I$4,0,1)</f>
        <v>0</v>
      </c>
      <c r="C107" s="20" t="s">
        <v>20</v>
      </c>
      <c r="D107" s="384" t="s">
        <v>21</v>
      </c>
      <c r="E107" s="453"/>
      <c r="F107" s="430"/>
      <c r="G107" s="430"/>
      <c r="H107" s="282"/>
      <c r="I107" s="14"/>
      <c r="J107" s="12"/>
      <c r="K107" s="458">
        <f>SUM(K104:K106)</f>
        <v>0</v>
      </c>
      <c r="L107" s="459">
        <f>SUM(L104:L106)</f>
        <v>0</v>
      </c>
      <c r="M107" s="460">
        <f>SUM(M104:M106)</f>
        <v>0</v>
      </c>
      <c r="N107" s="118"/>
      <c r="O107" s="352"/>
      <c r="P107" s="500">
        <f>SUM(P104:P106)</f>
        <v>0</v>
      </c>
      <c r="Q107" s="458">
        <f>SUM(Q104:Q106)</f>
        <v>0</v>
      </c>
      <c r="R107" s="500">
        <f>SUM(R104:R106)</f>
        <v>0</v>
      </c>
      <c r="S107" s="458">
        <f>SUM(S104:S106)</f>
        <v>0</v>
      </c>
      <c r="T107" s="298"/>
      <c r="U107" s="341"/>
      <c r="V107" s="308"/>
      <c r="W107" s="134"/>
      <c r="X107" s="134"/>
      <c r="Y107" s="159"/>
      <c r="Z107" s="134"/>
      <c r="AA107" s="341"/>
      <c r="AB107" s="553">
        <f>SUM(AB104:AB106)</f>
        <v>0</v>
      </c>
      <c r="AC107" s="554"/>
      <c r="AD107" s="495">
        <f>SUM(AD104:AD106)</f>
        <v>0</v>
      </c>
      <c r="AE107" s="555"/>
      <c r="AF107" s="458">
        <f>AD107</f>
        <v>0</v>
      </c>
      <c r="AG107" s="89">
        <f>IF((AF107-E107)&gt;0,(AF107-E107),0)</f>
        <v>0</v>
      </c>
      <c r="AH107" s="276"/>
      <c r="AI107" s="601">
        <f>IF($AK$2="PME",40%,IF($AK$2="ETI",20%,10%))</f>
        <v>0.4</v>
      </c>
      <c r="AJ107" s="81">
        <f>IF(AK2="choisir","",AF107*AI107)</f>
        <v>0</v>
      </c>
      <c r="AK107" s="53" t="str">
        <f>IF(Q107&lt;&gt;0,IF((Q107+AB107)-AD107=0,"OK","!"),IF(P107&lt;&gt;0,IF((P107+AB107)-AD107=0,"OK","!"),IF((K107+AB107)-AD107=0,"OK","!")))</f>
        <v>OK</v>
      </c>
      <c r="AL107" s="293"/>
      <c r="AM107" s="282"/>
    </row>
    <row r="108" spans="1:39" s="16" customFormat="1" ht="12.75" outlineLevel="1">
      <c r="A108" s="194"/>
      <c r="B108" s="637"/>
      <c r="C108" s="330"/>
      <c r="D108" s="381"/>
      <c r="E108" s="335"/>
      <c r="F108" s="335"/>
      <c r="G108" s="335"/>
      <c r="H108" s="281"/>
      <c r="I108" s="17"/>
      <c r="J108" s="18"/>
      <c r="K108" s="464"/>
      <c r="L108" s="465"/>
      <c r="M108" s="466"/>
      <c r="N108" s="120"/>
      <c r="O108" s="357"/>
      <c r="P108" s="470"/>
      <c r="Q108" s="464"/>
      <c r="R108" s="470"/>
      <c r="S108" s="464"/>
      <c r="T108" s="19"/>
      <c r="U108" s="337"/>
      <c r="V108" s="307"/>
      <c r="W108" s="10"/>
      <c r="X108" s="10"/>
      <c r="Y108" s="18"/>
      <c r="Z108" s="10"/>
      <c r="AA108" s="337"/>
      <c r="AB108" s="551"/>
      <c r="AC108" s="552"/>
      <c r="AD108" s="486"/>
      <c r="AE108" s="527"/>
      <c r="AF108" s="527"/>
      <c r="AG108" s="331"/>
      <c r="AH108" s="273"/>
      <c r="AI108" s="598"/>
      <c r="AJ108" s="84"/>
      <c r="AK108" s="55"/>
      <c r="AL108" s="291"/>
      <c r="AM108" s="281"/>
    </row>
    <row r="109" spans="1:39" s="16" customFormat="1" ht="12.75" outlineLevel="1">
      <c r="A109" s="194"/>
      <c r="B109" s="637"/>
      <c r="C109" s="330"/>
      <c r="D109" s="381"/>
      <c r="E109" s="335"/>
      <c r="F109" s="335"/>
      <c r="G109" s="335"/>
      <c r="H109" s="281"/>
      <c r="I109" s="17"/>
      <c r="J109" s="18"/>
      <c r="K109" s="464"/>
      <c r="L109" s="465"/>
      <c r="M109" s="466"/>
      <c r="N109" s="120"/>
      <c r="O109" s="357"/>
      <c r="P109" s="470"/>
      <c r="Q109" s="464"/>
      <c r="R109" s="470"/>
      <c r="S109" s="464"/>
      <c r="T109" s="19"/>
      <c r="U109" s="337"/>
      <c r="V109" s="307"/>
      <c r="W109" s="10"/>
      <c r="X109" s="10"/>
      <c r="Y109" s="18"/>
      <c r="Z109" s="10"/>
      <c r="AA109" s="337"/>
      <c r="AB109" s="551"/>
      <c r="AC109" s="552"/>
      <c r="AD109" s="486"/>
      <c r="AE109" s="527"/>
      <c r="AF109" s="527"/>
      <c r="AG109" s="331"/>
      <c r="AH109" s="273"/>
      <c r="AI109" s="598"/>
      <c r="AJ109" s="84"/>
      <c r="AK109" s="55"/>
      <c r="AL109" s="291"/>
      <c r="AM109" s="281"/>
    </row>
    <row r="110" spans="1:39" s="16" customFormat="1" ht="13.5" outlineLevel="1" thickBot="1">
      <c r="A110" s="194"/>
      <c r="B110" s="637"/>
      <c r="C110" s="330"/>
      <c r="D110" s="381"/>
      <c r="E110" s="335"/>
      <c r="F110" s="335"/>
      <c r="G110" s="335"/>
      <c r="H110" s="281"/>
      <c r="I110" s="17"/>
      <c r="J110" s="18"/>
      <c r="K110" s="464"/>
      <c r="L110" s="465"/>
      <c r="M110" s="466"/>
      <c r="N110" s="120"/>
      <c r="O110" s="357"/>
      <c r="P110" s="470"/>
      <c r="Q110" s="464"/>
      <c r="R110" s="470"/>
      <c r="S110" s="464"/>
      <c r="T110" s="19"/>
      <c r="U110" s="337"/>
      <c r="V110" s="307"/>
      <c r="W110" s="10"/>
      <c r="X110" s="10"/>
      <c r="Y110" s="18"/>
      <c r="Z110" s="10"/>
      <c r="AA110" s="337"/>
      <c r="AB110" s="551"/>
      <c r="AC110" s="552"/>
      <c r="AD110" s="486"/>
      <c r="AE110" s="527"/>
      <c r="AF110" s="527"/>
      <c r="AG110" s="331"/>
      <c r="AH110" s="273"/>
      <c r="AI110" s="598"/>
      <c r="AJ110" s="84"/>
      <c r="AK110" s="55"/>
      <c r="AL110" s="291"/>
      <c r="AM110" s="281"/>
    </row>
    <row r="111" spans="1:39" s="11" customFormat="1" ht="26.25" thickBot="1">
      <c r="A111" s="333" t="str">
        <f>FIXED($D$8,0,1)</f>
        <v>0</v>
      </c>
      <c r="B111" s="635" t="str">
        <f>FIXED($I$4,0,1)</f>
        <v>0</v>
      </c>
      <c r="C111" s="20" t="s">
        <v>22</v>
      </c>
      <c r="D111" s="384" t="s">
        <v>84</v>
      </c>
      <c r="E111" s="453"/>
      <c r="F111" s="430"/>
      <c r="G111" s="430"/>
      <c r="H111" s="282"/>
      <c r="I111" s="14"/>
      <c r="J111" s="12"/>
      <c r="K111" s="458">
        <f>SUM(K108:K110)</f>
        <v>0</v>
      </c>
      <c r="L111" s="459">
        <f>SUM(L108:L110)</f>
        <v>0</v>
      </c>
      <c r="M111" s="460">
        <f>SUM(M108:M110)</f>
        <v>0</v>
      </c>
      <c r="N111" s="118"/>
      <c r="O111" s="352"/>
      <c r="P111" s="500">
        <f>SUM(P108:P110)</f>
        <v>0</v>
      </c>
      <c r="Q111" s="458">
        <f>SUM(Q108:Q110)</f>
        <v>0</v>
      </c>
      <c r="R111" s="500">
        <f>SUM(R108:R110)</f>
        <v>0</v>
      </c>
      <c r="S111" s="458">
        <f>SUM(S108:S110)</f>
        <v>0</v>
      </c>
      <c r="T111" s="298"/>
      <c r="U111" s="341"/>
      <c r="V111" s="308"/>
      <c r="W111" s="134"/>
      <c r="X111" s="134"/>
      <c r="Y111" s="159"/>
      <c r="Z111" s="134"/>
      <c r="AA111" s="341"/>
      <c r="AB111" s="553">
        <f>SUM(AB108:AB110)</f>
        <v>0</v>
      </c>
      <c r="AC111" s="554"/>
      <c r="AD111" s="495">
        <f>SUM(AD108:AD110)</f>
        <v>0</v>
      </c>
      <c r="AE111" s="555"/>
      <c r="AF111" s="458">
        <f>AD111</f>
        <v>0</v>
      </c>
      <c r="AG111" s="89">
        <f>IF((AF111-E111)&gt;0,(AF111-E111),0)</f>
        <v>0</v>
      </c>
      <c r="AH111" s="276"/>
      <c r="AI111" s="601">
        <f>IF($AK$2="PME",40%,IF($AK$2="ETI",20%,10%))</f>
        <v>0.4</v>
      </c>
      <c r="AJ111" s="81">
        <f>IF(AK2="choisir","",AF111*AI111)</f>
        <v>0</v>
      </c>
      <c r="AK111" s="53" t="str">
        <f>IF(Q111&lt;&gt;0,IF((Q111+AB111)-AD111=0,"OK","!"),IF(P111&lt;&gt;0,IF((P111+AB111)-AD111=0,"OK","!"),IF((K111+AB111)-AD111=0,"OK","!")))</f>
        <v>OK</v>
      </c>
      <c r="AL111" s="293"/>
      <c r="AM111" s="282"/>
    </row>
    <row r="112" spans="1:39" s="16" customFormat="1" ht="12.75" outlineLevel="1">
      <c r="A112" s="194"/>
      <c r="B112" s="637"/>
      <c r="C112" s="26"/>
      <c r="D112" s="381"/>
      <c r="E112" s="335"/>
      <c r="F112" s="335"/>
      <c r="G112" s="335"/>
      <c r="H112" s="281"/>
      <c r="I112" s="17"/>
      <c r="J112" s="18"/>
      <c r="K112" s="464"/>
      <c r="L112" s="465"/>
      <c r="M112" s="466"/>
      <c r="N112" s="120"/>
      <c r="O112" s="357"/>
      <c r="P112" s="470"/>
      <c r="Q112" s="464"/>
      <c r="R112" s="470"/>
      <c r="S112" s="464"/>
      <c r="T112" s="19"/>
      <c r="U112" s="342"/>
      <c r="V112" s="307"/>
      <c r="W112" s="10"/>
      <c r="X112" s="10"/>
      <c r="Y112" s="18"/>
      <c r="Z112" s="10"/>
      <c r="AA112" s="342"/>
      <c r="AB112" s="551"/>
      <c r="AC112" s="552"/>
      <c r="AD112" s="486"/>
      <c r="AE112" s="527"/>
      <c r="AF112" s="527"/>
      <c r="AG112" s="90"/>
      <c r="AH112" s="273"/>
      <c r="AI112" s="598"/>
      <c r="AJ112" s="84"/>
      <c r="AK112" s="55"/>
      <c r="AL112" s="291"/>
      <c r="AM112" s="281"/>
    </row>
    <row r="113" spans="1:39" s="16" customFormat="1" ht="12.75" outlineLevel="1">
      <c r="A113" s="194"/>
      <c r="B113" s="637"/>
      <c r="C113" s="26"/>
      <c r="D113" s="381"/>
      <c r="E113" s="335"/>
      <c r="F113" s="335"/>
      <c r="G113" s="335"/>
      <c r="H113" s="281"/>
      <c r="I113" s="17"/>
      <c r="J113" s="18"/>
      <c r="K113" s="464"/>
      <c r="L113" s="465"/>
      <c r="M113" s="466"/>
      <c r="N113" s="120"/>
      <c r="O113" s="357"/>
      <c r="P113" s="470"/>
      <c r="Q113" s="464"/>
      <c r="R113" s="470"/>
      <c r="S113" s="464"/>
      <c r="T113" s="19"/>
      <c r="U113" s="337"/>
      <c r="V113" s="307"/>
      <c r="W113" s="10"/>
      <c r="X113" s="10"/>
      <c r="Y113" s="18"/>
      <c r="Z113" s="10"/>
      <c r="AA113" s="337"/>
      <c r="AB113" s="551"/>
      <c r="AC113" s="552"/>
      <c r="AD113" s="486"/>
      <c r="AE113" s="527"/>
      <c r="AF113" s="527"/>
      <c r="AG113" s="90"/>
      <c r="AH113" s="273"/>
      <c r="AI113" s="598"/>
      <c r="AJ113" s="84"/>
      <c r="AK113" s="55"/>
      <c r="AL113" s="291"/>
      <c r="AM113" s="281"/>
    </row>
    <row r="114" spans="1:39" s="16" customFormat="1" ht="13.5" outlineLevel="1" thickBot="1">
      <c r="A114" s="194"/>
      <c r="B114" s="637"/>
      <c r="C114" s="26"/>
      <c r="D114" s="381"/>
      <c r="E114" s="335"/>
      <c r="F114" s="335"/>
      <c r="G114" s="335"/>
      <c r="H114" s="281"/>
      <c r="I114" s="17"/>
      <c r="J114" s="18"/>
      <c r="K114" s="464"/>
      <c r="L114" s="465"/>
      <c r="M114" s="466"/>
      <c r="N114" s="120"/>
      <c r="O114" s="357"/>
      <c r="P114" s="470"/>
      <c r="Q114" s="464"/>
      <c r="R114" s="470"/>
      <c r="S114" s="464"/>
      <c r="T114" s="19"/>
      <c r="U114" s="337"/>
      <c r="V114" s="307"/>
      <c r="W114" s="10"/>
      <c r="X114" s="10"/>
      <c r="Y114" s="18"/>
      <c r="Z114" s="10"/>
      <c r="AA114" s="337"/>
      <c r="AB114" s="551"/>
      <c r="AC114" s="552"/>
      <c r="AD114" s="486"/>
      <c r="AE114" s="527"/>
      <c r="AF114" s="527"/>
      <c r="AG114" s="90"/>
      <c r="AH114" s="273"/>
      <c r="AI114" s="598"/>
      <c r="AJ114" s="84"/>
      <c r="AK114" s="55"/>
      <c r="AL114" s="291"/>
      <c r="AM114" s="281"/>
    </row>
    <row r="115" spans="1:39" s="11" customFormat="1" ht="26.25" thickBot="1">
      <c r="A115" s="333" t="str">
        <f>FIXED($D$8,0,1)</f>
        <v>0</v>
      </c>
      <c r="B115" s="635" t="str">
        <f>FIXED($I$4,0,1)</f>
        <v>0</v>
      </c>
      <c r="C115" s="20" t="s">
        <v>23</v>
      </c>
      <c r="D115" s="384" t="s">
        <v>85</v>
      </c>
      <c r="E115" s="453"/>
      <c r="F115" s="430"/>
      <c r="G115" s="430"/>
      <c r="H115" s="282"/>
      <c r="I115" s="14"/>
      <c r="J115" s="12"/>
      <c r="K115" s="458">
        <f>SUM(K112:K114)</f>
        <v>0</v>
      </c>
      <c r="L115" s="459">
        <f>SUM(L112:L114)</f>
        <v>0</v>
      </c>
      <c r="M115" s="460">
        <f>SUM(M112:M114)</f>
        <v>0</v>
      </c>
      <c r="N115" s="118"/>
      <c r="O115" s="352"/>
      <c r="P115" s="500">
        <f>SUM(P112:P114)</f>
        <v>0</v>
      </c>
      <c r="Q115" s="458">
        <f>SUM(Q112:Q114)</f>
        <v>0</v>
      </c>
      <c r="R115" s="500">
        <f>SUM(R112:R114)</f>
        <v>0</v>
      </c>
      <c r="S115" s="458">
        <f>SUM(S112:S114)</f>
        <v>0</v>
      </c>
      <c r="T115" s="298"/>
      <c r="U115" s="341"/>
      <c r="V115" s="308"/>
      <c r="W115" s="134"/>
      <c r="X115" s="134"/>
      <c r="Y115" s="159"/>
      <c r="Z115" s="134"/>
      <c r="AA115" s="341"/>
      <c r="AB115" s="553">
        <f>SUM(AB112:AB114)</f>
        <v>0</v>
      </c>
      <c r="AC115" s="554"/>
      <c r="AD115" s="495">
        <f>SUM(AD112:AD114)</f>
        <v>0</v>
      </c>
      <c r="AE115" s="555"/>
      <c r="AF115" s="458">
        <f>AD115</f>
        <v>0</v>
      </c>
      <c r="AG115" s="89">
        <f>IF((AF115-E115)&gt;0,(AF115-E115),0)</f>
        <v>0</v>
      </c>
      <c r="AH115" s="276"/>
      <c r="AI115" s="601">
        <f>IF($AK$2="PME",40%,IF($AK$2="ETI",20%,10%))</f>
        <v>0.4</v>
      </c>
      <c r="AJ115" s="81">
        <f>IF(AK2="choisir","",AF115*AI115)</f>
        <v>0</v>
      </c>
      <c r="AK115" s="53" t="str">
        <f>IF(Q115&lt;&gt;0,IF((Q115+AB115)-AD115=0,"OK","!"),IF(P115&lt;&gt;0,IF((P115+AB115)-AD115=0,"OK","!"),IF((K115+AB115)-AD115=0,"OK","!")))</f>
        <v>OK</v>
      </c>
      <c r="AL115" s="293"/>
      <c r="AM115" s="282"/>
    </row>
    <row r="116" spans="1:39" s="6" customFormat="1" ht="12.75" outlineLevel="1">
      <c r="A116" s="195"/>
      <c r="B116" s="638"/>
      <c r="C116" s="24"/>
      <c r="D116" s="382" t="s">
        <v>24</v>
      </c>
      <c r="E116" s="335"/>
      <c r="F116" s="335"/>
      <c r="G116" s="335"/>
      <c r="H116" s="283"/>
      <c r="I116" s="8"/>
      <c r="J116" s="9"/>
      <c r="K116" s="471"/>
      <c r="L116" s="472"/>
      <c r="M116" s="473"/>
      <c r="N116" s="78"/>
      <c r="O116" s="358"/>
      <c r="P116" s="486"/>
      <c r="Q116" s="471"/>
      <c r="R116" s="486"/>
      <c r="S116" s="471"/>
      <c r="T116" s="299"/>
      <c r="U116" s="337"/>
      <c r="V116" s="309"/>
      <c r="W116" s="7"/>
      <c r="X116" s="7"/>
      <c r="Y116" s="9"/>
      <c r="Z116" s="7"/>
      <c r="AA116" s="337"/>
      <c r="AB116" s="556"/>
      <c r="AC116" s="557"/>
      <c r="AD116" s="486"/>
      <c r="AE116" s="527"/>
      <c r="AF116" s="527"/>
      <c r="AG116" s="88"/>
      <c r="AH116" s="274"/>
      <c r="AI116" s="600"/>
      <c r="AJ116" s="113"/>
      <c r="AK116" s="68"/>
      <c r="AL116" s="287"/>
      <c r="AM116" s="283"/>
    </row>
    <row r="117" spans="1:39" s="6" customFormat="1" ht="12.75" outlineLevel="1">
      <c r="A117" s="195"/>
      <c r="B117" s="638"/>
      <c r="C117" s="330"/>
      <c r="D117" s="381" t="s">
        <v>25</v>
      </c>
      <c r="E117" s="335"/>
      <c r="F117" s="335"/>
      <c r="G117" s="335"/>
      <c r="H117" s="283"/>
      <c r="I117" s="8"/>
      <c r="J117" s="9"/>
      <c r="K117" s="464"/>
      <c r="L117" s="465"/>
      <c r="M117" s="466"/>
      <c r="N117" s="120"/>
      <c r="O117" s="357"/>
      <c r="P117" s="470"/>
      <c r="Q117" s="464"/>
      <c r="R117" s="470"/>
      <c r="S117" s="464"/>
      <c r="T117" s="19"/>
      <c r="U117" s="337"/>
      <c r="V117" s="307"/>
      <c r="W117" s="10"/>
      <c r="X117" s="10"/>
      <c r="Y117" s="18"/>
      <c r="Z117" s="10"/>
      <c r="AA117" s="337"/>
      <c r="AB117" s="551"/>
      <c r="AC117" s="552"/>
      <c r="AD117" s="486"/>
      <c r="AE117" s="527"/>
      <c r="AF117" s="527"/>
      <c r="AG117" s="327"/>
      <c r="AH117" s="274"/>
      <c r="AI117" s="600"/>
      <c r="AJ117" s="113"/>
      <c r="AK117" s="68"/>
      <c r="AL117" s="287"/>
      <c r="AM117" s="283"/>
    </row>
    <row r="118" spans="1:39" s="6" customFormat="1" ht="25.5" outlineLevel="1">
      <c r="A118" s="195"/>
      <c r="B118" s="638"/>
      <c r="C118" s="330"/>
      <c r="D118" s="381" t="s">
        <v>26</v>
      </c>
      <c r="E118" s="335"/>
      <c r="F118" s="335"/>
      <c r="G118" s="335"/>
      <c r="H118" s="283"/>
      <c r="I118" s="8"/>
      <c r="J118" s="9"/>
      <c r="K118" s="471"/>
      <c r="L118" s="472"/>
      <c r="M118" s="473"/>
      <c r="N118" s="78"/>
      <c r="O118" s="358"/>
      <c r="P118" s="486"/>
      <c r="Q118" s="471"/>
      <c r="R118" s="486"/>
      <c r="S118" s="471"/>
      <c r="T118" s="299"/>
      <c r="U118" s="337"/>
      <c r="V118" s="309"/>
      <c r="W118" s="7"/>
      <c r="X118" s="7"/>
      <c r="Y118" s="9"/>
      <c r="Z118" s="7"/>
      <c r="AA118" s="337"/>
      <c r="AB118" s="556"/>
      <c r="AC118" s="557"/>
      <c r="AD118" s="486"/>
      <c r="AE118" s="527"/>
      <c r="AF118" s="527"/>
      <c r="AG118" s="327"/>
      <c r="AH118" s="274"/>
      <c r="AI118" s="600"/>
      <c r="AJ118" s="113"/>
      <c r="AK118" s="68"/>
      <c r="AL118" s="287"/>
      <c r="AM118" s="283"/>
    </row>
    <row r="119" spans="1:39" s="6" customFormat="1" ht="12.75" outlineLevel="1">
      <c r="A119" s="195"/>
      <c r="B119" s="638"/>
      <c r="C119" s="330"/>
      <c r="D119" s="381" t="s">
        <v>27</v>
      </c>
      <c r="E119" s="335"/>
      <c r="F119" s="335"/>
      <c r="G119" s="335"/>
      <c r="H119" s="283"/>
      <c r="I119" s="8"/>
      <c r="J119" s="9"/>
      <c r="K119" s="471"/>
      <c r="L119" s="472"/>
      <c r="M119" s="473"/>
      <c r="N119" s="78"/>
      <c r="O119" s="358"/>
      <c r="P119" s="486"/>
      <c r="Q119" s="471"/>
      <c r="R119" s="486"/>
      <c r="S119" s="471"/>
      <c r="T119" s="299"/>
      <c r="U119" s="337"/>
      <c r="V119" s="309"/>
      <c r="W119" s="7"/>
      <c r="X119" s="7"/>
      <c r="Y119" s="9"/>
      <c r="Z119" s="7"/>
      <c r="AA119" s="337"/>
      <c r="AB119" s="556"/>
      <c r="AC119" s="557"/>
      <c r="AD119" s="486"/>
      <c r="AE119" s="527"/>
      <c r="AF119" s="527"/>
      <c r="AG119" s="327"/>
      <c r="AH119" s="274"/>
      <c r="AI119" s="600"/>
      <c r="AJ119" s="113"/>
      <c r="AK119" s="68"/>
      <c r="AL119" s="287"/>
      <c r="AM119" s="283"/>
    </row>
    <row r="120" spans="1:39" s="6" customFormat="1" ht="25.5" outlineLevel="1">
      <c r="A120" s="195"/>
      <c r="B120" s="638"/>
      <c r="C120" s="330"/>
      <c r="D120" s="381" t="s">
        <v>28</v>
      </c>
      <c r="E120" s="335"/>
      <c r="F120" s="335"/>
      <c r="G120" s="335"/>
      <c r="H120" s="283"/>
      <c r="I120" s="8"/>
      <c r="J120" s="9"/>
      <c r="K120" s="471"/>
      <c r="L120" s="472"/>
      <c r="M120" s="473"/>
      <c r="N120" s="78"/>
      <c r="O120" s="358"/>
      <c r="P120" s="486"/>
      <c r="Q120" s="471"/>
      <c r="R120" s="486"/>
      <c r="S120" s="471"/>
      <c r="T120" s="299"/>
      <c r="U120" s="337"/>
      <c r="V120" s="309"/>
      <c r="W120" s="7"/>
      <c r="X120" s="7"/>
      <c r="Y120" s="9"/>
      <c r="Z120" s="7"/>
      <c r="AA120" s="337"/>
      <c r="AB120" s="556"/>
      <c r="AC120" s="557"/>
      <c r="AD120" s="486"/>
      <c r="AE120" s="527"/>
      <c r="AF120" s="527"/>
      <c r="AG120" s="327"/>
      <c r="AH120" s="274"/>
      <c r="AI120" s="600"/>
      <c r="AJ120" s="113"/>
      <c r="AK120" s="68"/>
      <c r="AL120" s="287"/>
      <c r="AM120" s="283"/>
    </row>
    <row r="121" spans="1:39" s="6" customFormat="1" ht="13.5" outlineLevel="1" thickBot="1">
      <c r="A121" s="195"/>
      <c r="B121" s="638"/>
      <c r="C121" s="330"/>
      <c r="D121" s="377" t="s">
        <v>216</v>
      </c>
      <c r="E121" s="335"/>
      <c r="F121" s="335"/>
      <c r="G121" s="335"/>
      <c r="H121" s="283"/>
      <c r="I121" s="8"/>
      <c r="J121" s="9"/>
      <c r="K121" s="471"/>
      <c r="L121" s="472"/>
      <c r="M121" s="473"/>
      <c r="N121" s="78"/>
      <c r="O121" s="358"/>
      <c r="P121" s="486"/>
      <c r="Q121" s="471"/>
      <c r="R121" s="486"/>
      <c r="S121" s="471"/>
      <c r="T121" s="299"/>
      <c r="U121" s="337"/>
      <c r="V121" s="309"/>
      <c r="W121" s="7"/>
      <c r="X121" s="7"/>
      <c r="Y121" s="9"/>
      <c r="Z121" s="7"/>
      <c r="AA121" s="337"/>
      <c r="AB121" s="556"/>
      <c r="AC121" s="557"/>
      <c r="AD121" s="486"/>
      <c r="AE121" s="527"/>
      <c r="AF121" s="527"/>
      <c r="AG121" s="327"/>
      <c r="AH121" s="274"/>
      <c r="AI121" s="600"/>
      <c r="AJ121" s="113"/>
      <c r="AK121" s="68"/>
      <c r="AL121" s="287"/>
      <c r="AM121" s="283"/>
    </row>
    <row r="122" spans="1:39" s="11" customFormat="1" ht="26.25" thickBot="1">
      <c r="A122" s="333" t="str">
        <f>FIXED($D$8,0,1)</f>
        <v>0</v>
      </c>
      <c r="B122" s="635" t="str">
        <f>FIXED($I$4,0,1)</f>
        <v>0</v>
      </c>
      <c r="C122" s="20" t="s">
        <v>29</v>
      </c>
      <c r="D122" s="384" t="s">
        <v>30</v>
      </c>
      <c r="E122" s="453"/>
      <c r="F122" s="430"/>
      <c r="G122" s="430"/>
      <c r="H122" s="282"/>
      <c r="I122" s="14"/>
      <c r="J122" s="12"/>
      <c r="K122" s="458">
        <f>SUM(K116:K121)</f>
        <v>0</v>
      </c>
      <c r="L122" s="459">
        <f>SUM(L116:L121)</f>
        <v>0</v>
      </c>
      <c r="M122" s="460">
        <f>SUM(M116:M121)</f>
        <v>0</v>
      </c>
      <c r="N122" s="118"/>
      <c r="O122" s="352"/>
      <c r="P122" s="500">
        <f>SUM(P116:P121)</f>
        <v>0</v>
      </c>
      <c r="Q122" s="458">
        <f>SUM(Q116:Q121)</f>
        <v>0</v>
      </c>
      <c r="R122" s="500">
        <f>SUM(R116:R121)</f>
        <v>0</v>
      </c>
      <c r="S122" s="458">
        <f>SUM(S116:S121)</f>
        <v>0</v>
      </c>
      <c r="T122" s="298"/>
      <c r="U122" s="341"/>
      <c r="V122" s="308"/>
      <c r="W122" s="134"/>
      <c r="X122" s="134"/>
      <c r="Y122" s="159"/>
      <c r="Z122" s="134"/>
      <c r="AA122" s="341"/>
      <c r="AB122" s="458">
        <f>SUM(AB116:AB121)</f>
        <v>0</v>
      </c>
      <c r="AC122" s="554"/>
      <c r="AD122" s="495">
        <f>SUM(AD116:AD121)</f>
        <v>0</v>
      </c>
      <c r="AE122" s="555"/>
      <c r="AF122" s="458">
        <f>AD122</f>
        <v>0</v>
      </c>
      <c r="AG122" s="89">
        <f>IF((AF122-E122)&gt;0,(AF122-E122),0)</f>
        <v>0</v>
      </c>
      <c r="AH122" s="276"/>
      <c r="AI122" s="592">
        <f>IF($AK$2="PME",$AK$5,IF($AK$2="ETI",$AK$6,$AK$7))</f>
        <v>0.35</v>
      </c>
      <c r="AJ122" s="81">
        <f>IF(AK2="choisir","",AF122*AI122)</f>
        <v>0</v>
      </c>
      <c r="AK122" s="53" t="str">
        <f>IF(Q122&lt;&gt;0,IF((Q122+AB122)-AD122=0,"OK","!"),IF(P122&lt;&gt;0,IF((P122+AB122)-AD122=0,"OK","!"),IF((K122+AB122)-AD122=0,"OK","!")))</f>
        <v>OK</v>
      </c>
      <c r="AL122" s="293"/>
      <c r="AM122" s="282"/>
    </row>
    <row r="123" spans="1:39" s="6" customFormat="1" ht="12.75" outlineLevel="1">
      <c r="A123" s="195"/>
      <c r="B123" s="638"/>
      <c r="C123" s="330"/>
      <c r="D123" s="381"/>
      <c r="E123" s="335"/>
      <c r="F123" s="367"/>
      <c r="G123" s="335"/>
      <c r="H123" s="283"/>
      <c r="I123" s="8"/>
      <c r="J123" s="9"/>
      <c r="K123" s="471"/>
      <c r="L123" s="472"/>
      <c r="M123" s="473"/>
      <c r="N123" s="78"/>
      <c r="O123" s="358"/>
      <c r="P123" s="486"/>
      <c r="Q123" s="471"/>
      <c r="R123" s="486"/>
      <c r="S123" s="471"/>
      <c r="T123" s="299"/>
      <c r="U123" s="342"/>
      <c r="V123" s="309"/>
      <c r="W123" s="7"/>
      <c r="X123" s="7"/>
      <c r="Y123" s="9"/>
      <c r="Z123" s="7"/>
      <c r="AA123" s="342"/>
      <c r="AB123" s="471"/>
      <c r="AC123" s="557"/>
      <c r="AD123" s="486"/>
      <c r="AE123" s="527"/>
      <c r="AF123" s="527"/>
      <c r="AG123" s="327"/>
      <c r="AH123" s="274"/>
      <c r="AI123" s="600"/>
      <c r="AJ123" s="113"/>
      <c r="AK123" s="68"/>
      <c r="AL123" s="287"/>
      <c r="AM123" s="283"/>
    </row>
    <row r="124" spans="1:39" s="6" customFormat="1" ht="12.75" outlineLevel="1">
      <c r="A124" s="195"/>
      <c r="B124" s="638"/>
      <c r="C124" s="330"/>
      <c r="D124" s="381"/>
      <c r="E124" s="335"/>
      <c r="F124" s="367"/>
      <c r="G124" s="335"/>
      <c r="H124" s="283"/>
      <c r="I124" s="8"/>
      <c r="J124" s="9"/>
      <c r="K124" s="464"/>
      <c r="L124" s="465"/>
      <c r="M124" s="466"/>
      <c r="N124" s="120"/>
      <c r="O124" s="357"/>
      <c r="P124" s="470"/>
      <c r="Q124" s="464"/>
      <c r="R124" s="470"/>
      <c r="S124" s="464"/>
      <c r="T124" s="19"/>
      <c r="U124" s="342"/>
      <c r="V124" s="307"/>
      <c r="W124" s="10"/>
      <c r="X124" s="10"/>
      <c r="Y124" s="18"/>
      <c r="Z124" s="10"/>
      <c r="AA124" s="342"/>
      <c r="AB124" s="551"/>
      <c r="AC124" s="552"/>
      <c r="AD124" s="486"/>
      <c r="AE124" s="527"/>
      <c r="AF124" s="527"/>
      <c r="AG124" s="327"/>
      <c r="AH124" s="274"/>
      <c r="AI124" s="600"/>
      <c r="AJ124" s="113"/>
      <c r="AK124" s="68"/>
      <c r="AL124" s="287"/>
      <c r="AM124" s="283"/>
    </row>
    <row r="125" spans="1:39" s="6" customFormat="1" ht="12.75" outlineLevel="1">
      <c r="A125" s="195"/>
      <c r="B125" s="638"/>
      <c r="C125" s="330"/>
      <c r="D125" s="381"/>
      <c r="E125" s="335"/>
      <c r="F125" s="335"/>
      <c r="G125" s="335"/>
      <c r="H125" s="283"/>
      <c r="I125" s="8"/>
      <c r="J125" s="9"/>
      <c r="K125" s="471"/>
      <c r="L125" s="472"/>
      <c r="M125" s="473"/>
      <c r="N125" s="78"/>
      <c r="O125" s="358"/>
      <c r="P125" s="486"/>
      <c r="Q125" s="471"/>
      <c r="R125" s="486"/>
      <c r="S125" s="471"/>
      <c r="T125" s="299"/>
      <c r="U125" s="342"/>
      <c r="V125" s="309"/>
      <c r="W125" s="7"/>
      <c r="X125" s="7"/>
      <c r="Y125" s="9"/>
      <c r="Z125" s="7"/>
      <c r="AA125" s="342"/>
      <c r="AB125" s="471"/>
      <c r="AC125" s="557"/>
      <c r="AD125" s="486"/>
      <c r="AE125" s="527"/>
      <c r="AF125" s="527"/>
      <c r="AG125" s="327"/>
      <c r="AH125" s="274"/>
      <c r="AI125" s="600"/>
      <c r="AJ125" s="113"/>
      <c r="AK125" s="68"/>
      <c r="AL125" s="287"/>
      <c r="AM125" s="283"/>
    </row>
    <row r="126" spans="1:39" s="6" customFormat="1" ht="12.75" outlineLevel="1">
      <c r="A126" s="195"/>
      <c r="B126" s="638"/>
      <c r="C126" s="330"/>
      <c r="D126" s="381"/>
      <c r="E126" s="335"/>
      <c r="F126" s="335"/>
      <c r="G126" s="335"/>
      <c r="H126" s="283"/>
      <c r="I126" s="8"/>
      <c r="J126" s="9"/>
      <c r="K126" s="471"/>
      <c r="L126" s="472"/>
      <c r="M126" s="473"/>
      <c r="N126" s="78"/>
      <c r="O126" s="358"/>
      <c r="P126" s="486"/>
      <c r="Q126" s="471"/>
      <c r="R126" s="486"/>
      <c r="S126" s="471"/>
      <c r="T126" s="299"/>
      <c r="U126" s="342"/>
      <c r="V126" s="309"/>
      <c r="W126" s="7"/>
      <c r="X126" s="7"/>
      <c r="Y126" s="9"/>
      <c r="Z126" s="7"/>
      <c r="AA126" s="342"/>
      <c r="AB126" s="471"/>
      <c r="AC126" s="557"/>
      <c r="AD126" s="486"/>
      <c r="AE126" s="527"/>
      <c r="AF126" s="527"/>
      <c r="AG126" s="76"/>
      <c r="AH126" s="274"/>
      <c r="AI126" s="600"/>
      <c r="AJ126" s="113"/>
      <c r="AK126" s="68"/>
      <c r="AL126" s="287"/>
      <c r="AM126" s="283"/>
    </row>
    <row r="127" spans="1:39" s="6" customFormat="1" ht="12.75" outlineLevel="1">
      <c r="A127" s="195"/>
      <c r="B127" s="638"/>
      <c r="C127" s="330"/>
      <c r="D127" s="381"/>
      <c r="E127" s="335"/>
      <c r="F127" s="335"/>
      <c r="G127" s="335"/>
      <c r="H127" s="283"/>
      <c r="I127" s="8"/>
      <c r="J127" s="9"/>
      <c r="K127" s="464"/>
      <c r="L127" s="465"/>
      <c r="M127" s="466"/>
      <c r="N127" s="120"/>
      <c r="O127" s="357"/>
      <c r="P127" s="470"/>
      <c r="Q127" s="464"/>
      <c r="R127" s="470"/>
      <c r="S127" s="464"/>
      <c r="T127" s="19"/>
      <c r="U127" s="342"/>
      <c r="V127" s="307"/>
      <c r="W127" s="10"/>
      <c r="X127" s="10"/>
      <c r="Y127" s="18"/>
      <c r="Z127" s="10"/>
      <c r="AA127" s="342"/>
      <c r="AB127" s="551"/>
      <c r="AC127" s="552"/>
      <c r="AD127" s="486"/>
      <c r="AE127" s="527"/>
      <c r="AF127" s="527"/>
      <c r="AG127" s="76"/>
      <c r="AH127" s="274"/>
      <c r="AI127" s="600"/>
      <c r="AJ127" s="113"/>
      <c r="AK127" s="68"/>
      <c r="AL127" s="287"/>
      <c r="AM127" s="283"/>
    </row>
    <row r="128" spans="1:39" s="6" customFormat="1" ht="13.5" outlineLevel="1" thickBot="1">
      <c r="A128" s="195"/>
      <c r="B128" s="638"/>
      <c r="C128" s="330"/>
      <c r="D128" s="381"/>
      <c r="E128" s="335"/>
      <c r="F128" s="335"/>
      <c r="G128" s="335"/>
      <c r="H128" s="283"/>
      <c r="I128" s="8"/>
      <c r="J128" s="9"/>
      <c r="K128" s="471"/>
      <c r="L128" s="472"/>
      <c r="M128" s="473"/>
      <c r="N128" s="78"/>
      <c r="O128" s="358"/>
      <c r="P128" s="486"/>
      <c r="Q128" s="471"/>
      <c r="R128" s="486"/>
      <c r="S128" s="471"/>
      <c r="T128" s="299"/>
      <c r="U128" s="342"/>
      <c r="V128" s="309"/>
      <c r="W128" s="7"/>
      <c r="X128" s="7"/>
      <c r="Y128" s="9"/>
      <c r="Z128" s="7"/>
      <c r="AA128" s="342"/>
      <c r="AB128" s="471"/>
      <c r="AC128" s="557"/>
      <c r="AD128" s="486"/>
      <c r="AE128" s="527"/>
      <c r="AF128" s="527"/>
      <c r="AG128" s="76"/>
      <c r="AH128" s="274"/>
      <c r="AI128" s="600"/>
      <c r="AJ128" s="113"/>
      <c r="AK128" s="68"/>
      <c r="AL128" s="287"/>
      <c r="AM128" s="283"/>
    </row>
    <row r="129" spans="1:39" s="11" customFormat="1" ht="26.25" thickBot="1">
      <c r="A129" s="333" t="str">
        <f>FIXED($D$8,0,1)</f>
        <v>0</v>
      </c>
      <c r="B129" s="635" t="str">
        <f>FIXED($I$4,0,1)</f>
        <v>0</v>
      </c>
      <c r="C129" s="20" t="s">
        <v>31</v>
      </c>
      <c r="D129" s="384" t="s">
        <v>32</v>
      </c>
      <c r="E129" s="453"/>
      <c r="F129" s="430"/>
      <c r="G129" s="430"/>
      <c r="H129" s="282"/>
      <c r="I129" s="14"/>
      <c r="J129" s="12"/>
      <c r="K129" s="458">
        <f>SUM(K123:K128)</f>
        <v>0</v>
      </c>
      <c r="L129" s="459">
        <f>SUM(L123:L128)</f>
        <v>0</v>
      </c>
      <c r="M129" s="460">
        <f>SUM(M123:M128)</f>
        <v>0</v>
      </c>
      <c r="N129" s="118"/>
      <c r="O129" s="352"/>
      <c r="P129" s="500">
        <f>SUM(P123:P128)</f>
        <v>0</v>
      </c>
      <c r="Q129" s="458">
        <f>SUM(Q123:Q128)</f>
        <v>0</v>
      </c>
      <c r="R129" s="500">
        <f>SUM(R123:R128)</f>
        <v>0</v>
      </c>
      <c r="S129" s="458">
        <f>SUM(S123:S128)</f>
        <v>0</v>
      </c>
      <c r="T129" s="298"/>
      <c r="U129" s="341"/>
      <c r="V129" s="308"/>
      <c r="W129" s="134"/>
      <c r="X129" s="134"/>
      <c r="Y129" s="159"/>
      <c r="Z129" s="134"/>
      <c r="AA129" s="341"/>
      <c r="AB129" s="458">
        <f>SUM(AB123:AB128)</f>
        <v>0</v>
      </c>
      <c r="AC129" s="553"/>
      <c r="AD129" s="500">
        <f>SUM(AD123:AD128)</f>
        <v>0</v>
      </c>
      <c r="AE129" s="555"/>
      <c r="AF129" s="558">
        <f>AD129</f>
        <v>0</v>
      </c>
      <c r="AG129" s="89">
        <f>IF((AF129-E129)&gt;0,(AF129-E129),0)</f>
        <v>0</v>
      </c>
      <c r="AH129" s="276"/>
      <c r="AI129" s="601">
        <f>IF($AK$2="PME",40%,IF($AK$2="ETI",20%,10%))</f>
        <v>0.4</v>
      </c>
      <c r="AJ129" s="81">
        <f>IF(AK2="choisir","",AF129*AI129)</f>
        <v>0</v>
      </c>
      <c r="AK129" s="53" t="str">
        <f>IF(Q129&lt;&gt;0,IF((Q129+AB129)-AD129=0,"OK","!"),IF(P129&lt;&gt;0,IF((P129+AB129)-AD129=0,"OK","!"),IF((K129+AB129)-AD129=0,"OK","!")))</f>
        <v>OK</v>
      </c>
      <c r="AL129" s="293"/>
      <c r="AM129" s="282"/>
    </row>
    <row r="130" spans="1:39" s="6" customFormat="1" ht="12.75" outlineLevel="1">
      <c r="A130" s="195"/>
      <c r="B130" s="638"/>
      <c r="C130" s="330"/>
      <c r="D130" s="381"/>
      <c r="E130" s="335"/>
      <c r="F130" s="335"/>
      <c r="G130" s="335"/>
      <c r="H130" s="283"/>
      <c r="I130" s="8"/>
      <c r="J130" s="9"/>
      <c r="K130" s="471"/>
      <c r="L130" s="472"/>
      <c r="M130" s="473"/>
      <c r="N130" s="78"/>
      <c r="O130" s="358"/>
      <c r="P130" s="486"/>
      <c r="Q130" s="471"/>
      <c r="R130" s="486"/>
      <c r="S130" s="471"/>
      <c r="T130" s="299"/>
      <c r="U130" s="342"/>
      <c r="V130" s="309"/>
      <c r="W130" s="7"/>
      <c r="X130" s="7"/>
      <c r="Y130" s="9"/>
      <c r="Z130" s="7"/>
      <c r="AA130" s="342"/>
      <c r="AB130" s="556"/>
      <c r="AC130" s="557"/>
      <c r="AD130" s="486"/>
      <c r="AE130" s="527"/>
      <c r="AF130" s="527"/>
      <c r="AG130" s="327"/>
      <c r="AH130" s="274"/>
      <c r="AI130" s="602"/>
      <c r="AJ130" s="113"/>
      <c r="AK130" s="68"/>
      <c r="AL130" s="287"/>
      <c r="AM130" s="283"/>
    </row>
    <row r="131" spans="1:39" s="6" customFormat="1" ht="12.75" outlineLevel="1">
      <c r="A131" s="195"/>
      <c r="B131" s="638"/>
      <c r="C131" s="330"/>
      <c r="D131" s="381"/>
      <c r="E131" s="335"/>
      <c r="F131" s="335"/>
      <c r="G131" s="335"/>
      <c r="H131" s="283"/>
      <c r="I131" s="8"/>
      <c r="J131" s="9"/>
      <c r="K131" s="464"/>
      <c r="L131" s="465"/>
      <c r="M131" s="466"/>
      <c r="N131" s="120"/>
      <c r="O131" s="357"/>
      <c r="P131" s="470"/>
      <c r="Q131" s="464"/>
      <c r="R131" s="470"/>
      <c r="S131" s="464"/>
      <c r="T131" s="19"/>
      <c r="U131" s="342"/>
      <c r="V131" s="307"/>
      <c r="W131" s="10"/>
      <c r="X131" s="10"/>
      <c r="Y131" s="18"/>
      <c r="Z131" s="10"/>
      <c r="AA131" s="342"/>
      <c r="AB131" s="551"/>
      <c r="AC131" s="552"/>
      <c r="AD131" s="486"/>
      <c r="AE131" s="527"/>
      <c r="AF131" s="527"/>
      <c r="AG131" s="327"/>
      <c r="AH131" s="274"/>
      <c r="AI131" s="602"/>
      <c r="AJ131" s="113"/>
      <c r="AK131" s="68"/>
      <c r="AL131" s="287"/>
      <c r="AM131" s="283"/>
    </row>
    <row r="132" spans="1:39" s="6" customFormat="1" ht="13.5" outlineLevel="1" thickBot="1">
      <c r="A132" s="195"/>
      <c r="B132" s="638"/>
      <c r="C132" s="330"/>
      <c r="D132" s="381"/>
      <c r="E132" s="335"/>
      <c r="F132" s="335"/>
      <c r="G132" s="335"/>
      <c r="H132" s="283"/>
      <c r="I132" s="8"/>
      <c r="J132" s="9"/>
      <c r="K132" s="471"/>
      <c r="L132" s="472"/>
      <c r="M132" s="473"/>
      <c r="N132" s="78"/>
      <c r="O132" s="358"/>
      <c r="P132" s="486"/>
      <c r="Q132" s="471"/>
      <c r="R132" s="486"/>
      <c r="S132" s="471"/>
      <c r="T132" s="299"/>
      <c r="U132" s="342"/>
      <c r="V132" s="309"/>
      <c r="W132" s="7"/>
      <c r="X132" s="7"/>
      <c r="Y132" s="9"/>
      <c r="Z132" s="7"/>
      <c r="AA132" s="342"/>
      <c r="AB132" s="556"/>
      <c r="AC132" s="557"/>
      <c r="AD132" s="486"/>
      <c r="AE132" s="527"/>
      <c r="AF132" s="527"/>
      <c r="AG132" s="327"/>
      <c r="AH132" s="274"/>
      <c r="AI132" s="602"/>
      <c r="AJ132" s="113"/>
      <c r="AK132" s="68"/>
      <c r="AL132" s="287"/>
      <c r="AM132" s="283"/>
    </row>
    <row r="133" spans="1:39" s="11" customFormat="1" ht="26.25" thickBot="1">
      <c r="A133" s="333" t="str">
        <f>FIXED($D$8,0,1)</f>
        <v>0</v>
      </c>
      <c r="B133" s="635" t="str">
        <f>FIXED($I$4,0,1)</f>
        <v>0</v>
      </c>
      <c r="C133" s="20" t="s">
        <v>33</v>
      </c>
      <c r="D133" s="384" t="s">
        <v>86</v>
      </c>
      <c r="E133" s="453"/>
      <c r="F133" s="430"/>
      <c r="G133" s="430"/>
      <c r="H133" s="282"/>
      <c r="I133" s="14"/>
      <c r="J133" s="12"/>
      <c r="K133" s="458">
        <f>SUM(K130:K132)</f>
        <v>0</v>
      </c>
      <c r="L133" s="459">
        <f>SUM(L130:L132)</f>
        <v>0</v>
      </c>
      <c r="M133" s="460">
        <f>SUM(M130:M132)</f>
        <v>0</v>
      </c>
      <c r="N133" s="118"/>
      <c r="O133" s="352"/>
      <c r="P133" s="500">
        <f>SUM(P130:P132)</f>
        <v>0</v>
      </c>
      <c r="Q133" s="458">
        <f>SUM(Q130:Q132)</f>
        <v>0</v>
      </c>
      <c r="R133" s="500">
        <f>SUM(R130:R132)</f>
        <v>0</v>
      </c>
      <c r="S133" s="458">
        <f>SUM(S130:S132)</f>
        <v>0</v>
      </c>
      <c r="T133" s="298"/>
      <c r="U133" s="341"/>
      <c r="V133" s="308"/>
      <c r="W133" s="134"/>
      <c r="X133" s="134"/>
      <c r="Y133" s="159"/>
      <c r="Z133" s="134"/>
      <c r="AA133" s="341"/>
      <c r="AB133" s="553">
        <f>SUM(AB130:AB132)</f>
        <v>0</v>
      </c>
      <c r="AC133" s="554"/>
      <c r="AD133" s="495">
        <f>SUM(AD130:AD132)</f>
        <v>0</v>
      </c>
      <c r="AE133" s="555"/>
      <c r="AF133" s="458">
        <f>AD133</f>
        <v>0</v>
      </c>
      <c r="AG133" s="89">
        <f>IF((AF133-E133)&gt;0,(AF133-E133),0)</f>
        <v>0</v>
      </c>
      <c r="AH133" s="276"/>
      <c r="AI133" s="601">
        <f>IF($AK$2="PME",40%,IF($AK$2="ETI",20%,10%))</f>
        <v>0.4</v>
      </c>
      <c r="AJ133" s="81">
        <f>IF(AK2="choisir","",AF133*AI133)</f>
        <v>0</v>
      </c>
      <c r="AK133" s="53" t="str">
        <f>IF(Q133&lt;&gt;0,IF((Q133+AB133)-AD133=0,"OK","!"),IF(P133&lt;&gt;0,IF((P133+AB133)-AD133=0,"OK","!"),IF((K133+AB133)-AD133=0,"OK","!")))</f>
        <v>OK</v>
      </c>
      <c r="AL133" s="293"/>
      <c r="AM133" s="282"/>
    </row>
    <row r="134" spans="1:39" s="6" customFormat="1" ht="12.75" outlineLevel="1">
      <c r="A134" s="195"/>
      <c r="B134" s="638"/>
      <c r="C134" s="330"/>
      <c r="D134" s="381"/>
      <c r="E134" s="335"/>
      <c r="F134" s="430"/>
      <c r="G134" s="335"/>
      <c r="H134" s="283"/>
      <c r="I134" s="8"/>
      <c r="J134" s="9"/>
      <c r="K134" s="464"/>
      <c r="L134" s="465"/>
      <c r="M134" s="466"/>
      <c r="N134" s="120"/>
      <c r="O134" s="357"/>
      <c r="P134" s="470"/>
      <c r="Q134" s="464"/>
      <c r="R134" s="470"/>
      <c r="S134" s="464"/>
      <c r="T134" s="19"/>
      <c r="U134" s="342"/>
      <c r="V134" s="307"/>
      <c r="W134" s="10"/>
      <c r="X134" s="10"/>
      <c r="Y134" s="18"/>
      <c r="Z134" s="10"/>
      <c r="AA134" s="342"/>
      <c r="AB134" s="551"/>
      <c r="AC134" s="552"/>
      <c r="AD134" s="486"/>
      <c r="AE134" s="527"/>
      <c r="AF134" s="527"/>
      <c r="AG134" s="327"/>
      <c r="AH134" s="274"/>
      <c r="AI134" s="602"/>
      <c r="AJ134" s="113"/>
      <c r="AK134" s="68"/>
      <c r="AL134" s="287"/>
      <c r="AM134" s="283"/>
    </row>
    <row r="135" spans="1:39" s="6" customFormat="1" ht="12.75" outlineLevel="1">
      <c r="A135" s="195"/>
      <c r="B135" s="638"/>
      <c r="C135" s="330"/>
      <c r="D135" s="381"/>
      <c r="E135" s="335"/>
      <c r="F135" s="335"/>
      <c r="G135" s="335"/>
      <c r="H135" s="283"/>
      <c r="I135" s="8"/>
      <c r="J135" s="9"/>
      <c r="K135" s="471"/>
      <c r="L135" s="472"/>
      <c r="M135" s="473"/>
      <c r="N135" s="78"/>
      <c r="O135" s="358"/>
      <c r="P135" s="486"/>
      <c r="Q135" s="471"/>
      <c r="R135" s="486"/>
      <c r="S135" s="471"/>
      <c r="T135" s="299"/>
      <c r="U135" s="342"/>
      <c r="V135" s="309"/>
      <c r="W135" s="7"/>
      <c r="X135" s="7"/>
      <c r="Y135" s="9"/>
      <c r="Z135" s="7"/>
      <c r="AA135" s="342"/>
      <c r="AB135" s="556"/>
      <c r="AC135" s="557"/>
      <c r="AD135" s="486"/>
      <c r="AE135" s="527"/>
      <c r="AF135" s="527"/>
      <c r="AG135" s="327"/>
      <c r="AH135" s="274"/>
      <c r="AI135" s="602"/>
      <c r="AJ135" s="113"/>
      <c r="AK135" s="68"/>
      <c r="AL135" s="287"/>
      <c r="AM135" s="283"/>
    </row>
    <row r="136" spans="1:39" s="6" customFormat="1" ht="13.5" outlineLevel="1" thickBot="1">
      <c r="A136" s="195"/>
      <c r="B136" s="638"/>
      <c r="C136" s="330"/>
      <c r="D136" s="381"/>
      <c r="E136" s="335"/>
      <c r="F136" s="335"/>
      <c r="G136" s="335"/>
      <c r="H136" s="283"/>
      <c r="I136" s="8"/>
      <c r="J136" s="9"/>
      <c r="K136" s="471"/>
      <c r="L136" s="472"/>
      <c r="M136" s="473"/>
      <c r="N136" s="78"/>
      <c r="O136" s="358"/>
      <c r="P136" s="486"/>
      <c r="Q136" s="471"/>
      <c r="R136" s="486"/>
      <c r="S136" s="471"/>
      <c r="T136" s="299"/>
      <c r="U136" s="342"/>
      <c r="V136" s="309"/>
      <c r="W136" s="7"/>
      <c r="X136" s="7"/>
      <c r="Y136" s="9"/>
      <c r="Z136" s="7"/>
      <c r="AA136" s="342"/>
      <c r="AB136" s="556"/>
      <c r="AC136" s="557"/>
      <c r="AD136" s="486"/>
      <c r="AE136" s="527"/>
      <c r="AF136" s="527"/>
      <c r="AG136" s="327"/>
      <c r="AH136" s="274"/>
      <c r="AI136" s="602"/>
      <c r="AJ136" s="113"/>
      <c r="AK136" s="68"/>
      <c r="AL136" s="287"/>
      <c r="AM136" s="283"/>
    </row>
    <row r="137" spans="1:39" s="11" customFormat="1" ht="26.25" thickBot="1">
      <c r="A137" s="333" t="str">
        <f>FIXED($D$8,0,1)</f>
        <v>0</v>
      </c>
      <c r="B137" s="635" t="str">
        <f>FIXED($I$4,0,1)</f>
        <v>0</v>
      </c>
      <c r="C137" s="20" t="s">
        <v>34</v>
      </c>
      <c r="D137" s="384" t="s">
        <v>87</v>
      </c>
      <c r="E137" s="453"/>
      <c r="F137" s="430"/>
      <c r="G137" s="430"/>
      <c r="H137" s="282"/>
      <c r="I137" s="14"/>
      <c r="J137" s="12"/>
      <c r="K137" s="458">
        <f>SUM(K134:K136)</f>
        <v>0</v>
      </c>
      <c r="L137" s="459">
        <f>SUM(L134:L136)</f>
        <v>0</v>
      </c>
      <c r="M137" s="460">
        <f>SUM(M134:M136)</f>
        <v>0</v>
      </c>
      <c r="N137" s="118"/>
      <c r="O137" s="352"/>
      <c r="P137" s="500">
        <f>SUM(P134:P136)</f>
        <v>0</v>
      </c>
      <c r="Q137" s="458">
        <f>SUM(Q134:Q136)</f>
        <v>0</v>
      </c>
      <c r="R137" s="500">
        <f>SUM(R134:R136)</f>
        <v>0</v>
      </c>
      <c r="S137" s="458">
        <f>SUM(S134:S136)</f>
        <v>0</v>
      </c>
      <c r="T137" s="298"/>
      <c r="U137" s="341"/>
      <c r="V137" s="308"/>
      <c r="W137" s="134"/>
      <c r="X137" s="134"/>
      <c r="Y137" s="159"/>
      <c r="Z137" s="134"/>
      <c r="AA137" s="341"/>
      <c r="AB137" s="553">
        <f>SUM(AB134:AB136)</f>
        <v>0</v>
      </c>
      <c r="AC137" s="554"/>
      <c r="AD137" s="495">
        <f>SUM(AD134:AD136)</f>
        <v>0</v>
      </c>
      <c r="AE137" s="555"/>
      <c r="AF137" s="458">
        <f>AD137</f>
        <v>0</v>
      </c>
      <c r="AG137" s="89">
        <f>IF((AF137-E137)&gt;0,(AF137-E137),0)</f>
        <v>0</v>
      </c>
      <c r="AH137" s="276"/>
      <c r="AI137" s="601">
        <f>IF($AK$2="PME",40%,IF($AK$2="ETI",20%,10%))</f>
        <v>0.4</v>
      </c>
      <c r="AJ137" s="81">
        <f>IF(AK2="choisir","",AF137*AI137)</f>
        <v>0</v>
      </c>
      <c r="AK137" s="53" t="str">
        <f>IF(Q137&lt;&gt;0,IF((Q137+AB137)-AD137=0,"OK","!"),IF(P137&lt;&gt;0,IF((P137+AB137)-AD137=0,"OK","!"),IF((K137+AB137)-AD137=0,"OK","!")))</f>
        <v>OK</v>
      </c>
      <c r="AL137" s="293"/>
      <c r="AM137" s="282"/>
    </row>
    <row r="138" spans="1:39" s="6" customFormat="1" ht="12.75" outlineLevel="1">
      <c r="A138" s="195"/>
      <c r="B138" s="638"/>
      <c r="C138" s="26"/>
      <c r="D138" s="386" t="s">
        <v>35</v>
      </c>
      <c r="E138" s="335"/>
      <c r="F138" s="335"/>
      <c r="G138" s="335"/>
      <c r="H138" s="283"/>
      <c r="I138" s="8"/>
      <c r="J138" s="9"/>
      <c r="K138" s="471"/>
      <c r="L138" s="472"/>
      <c r="M138" s="473"/>
      <c r="N138" s="78"/>
      <c r="O138" s="358"/>
      <c r="P138" s="486"/>
      <c r="Q138" s="471"/>
      <c r="R138" s="486"/>
      <c r="S138" s="471"/>
      <c r="T138" s="299"/>
      <c r="U138" s="342"/>
      <c r="V138" s="309"/>
      <c r="W138" s="7"/>
      <c r="X138" s="7"/>
      <c r="Y138" s="9"/>
      <c r="Z138" s="7"/>
      <c r="AA138" s="342"/>
      <c r="AB138" s="556"/>
      <c r="AC138" s="557"/>
      <c r="AD138" s="486"/>
      <c r="AE138" s="527"/>
      <c r="AF138" s="527"/>
      <c r="AG138" s="88"/>
      <c r="AH138" s="274"/>
      <c r="AI138" s="600"/>
      <c r="AJ138" s="113"/>
      <c r="AK138" s="68"/>
      <c r="AL138" s="287"/>
      <c r="AM138" s="283"/>
    </row>
    <row r="139" spans="1:39" s="6" customFormat="1" ht="12.75" outlineLevel="1">
      <c r="A139" s="195"/>
      <c r="B139" s="638"/>
      <c r="C139" s="330"/>
      <c r="D139" s="387" t="s">
        <v>36</v>
      </c>
      <c r="E139" s="335"/>
      <c r="F139" s="335"/>
      <c r="G139" s="335"/>
      <c r="H139" s="283"/>
      <c r="I139" s="8"/>
      <c r="J139" s="9"/>
      <c r="K139" s="464"/>
      <c r="L139" s="465"/>
      <c r="M139" s="466"/>
      <c r="N139" s="120"/>
      <c r="O139" s="357"/>
      <c r="P139" s="470"/>
      <c r="Q139" s="464"/>
      <c r="R139" s="470"/>
      <c r="S139" s="464"/>
      <c r="T139" s="19"/>
      <c r="U139" s="342"/>
      <c r="V139" s="307"/>
      <c r="W139" s="10"/>
      <c r="X139" s="10"/>
      <c r="Y139" s="18"/>
      <c r="Z139" s="10"/>
      <c r="AA139" s="342"/>
      <c r="AB139" s="551"/>
      <c r="AC139" s="552"/>
      <c r="AD139" s="486"/>
      <c r="AE139" s="527"/>
      <c r="AF139" s="527"/>
      <c r="AG139" s="327"/>
      <c r="AH139" s="274"/>
      <c r="AI139" s="600"/>
      <c r="AJ139" s="113"/>
      <c r="AK139" s="68"/>
      <c r="AL139" s="287"/>
      <c r="AM139" s="283"/>
    </row>
    <row r="140" spans="1:39" s="6" customFormat="1" ht="12.75" outlineLevel="1">
      <c r="A140" s="195"/>
      <c r="B140" s="638"/>
      <c r="C140" s="330"/>
      <c r="D140" s="387" t="s">
        <v>37</v>
      </c>
      <c r="E140" s="335"/>
      <c r="F140" s="335"/>
      <c r="G140" s="335"/>
      <c r="H140" s="283"/>
      <c r="I140" s="8"/>
      <c r="J140" s="9"/>
      <c r="K140" s="471"/>
      <c r="L140" s="472"/>
      <c r="M140" s="473"/>
      <c r="N140" s="78"/>
      <c r="O140" s="358"/>
      <c r="P140" s="486"/>
      <c r="Q140" s="471"/>
      <c r="R140" s="486"/>
      <c r="S140" s="471"/>
      <c r="T140" s="299"/>
      <c r="U140" s="342"/>
      <c r="V140" s="309"/>
      <c r="W140" s="7"/>
      <c r="X140" s="7"/>
      <c r="Y140" s="9"/>
      <c r="Z140" s="7"/>
      <c r="AA140" s="342"/>
      <c r="AB140" s="556"/>
      <c r="AC140" s="557"/>
      <c r="AD140" s="486"/>
      <c r="AE140" s="527"/>
      <c r="AF140" s="527"/>
      <c r="AG140" s="327"/>
      <c r="AH140" s="274"/>
      <c r="AI140" s="600"/>
      <c r="AJ140" s="113"/>
      <c r="AK140" s="68"/>
      <c r="AL140" s="287"/>
      <c r="AM140" s="283"/>
    </row>
    <row r="141" spans="1:39" s="6" customFormat="1" ht="12.75" outlineLevel="1">
      <c r="A141" s="195"/>
      <c r="B141" s="638"/>
      <c r="C141" s="330"/>
      <c r="D141" s="387" t="s">
        <v>38</v>
      </c>
      <c r="E141" s="335"/>
      <c r="F141" s="335"/>
      <c r="G141" s="335"/>
      <c r="H141" s="283"/>
      <c r="I141" s="8"/>
      <c r="J141" s="9"/>
      <c r="K141" s="471"/>
      <c r="L141" s="472"/>
      <c r="M141" s="473"/>
      <c r="N141" s="78"/>
      <c r="O141" s="358"/>
      <c r="P141" s="486"/>
      <c r="Q141" s="471"/>
      <c r="R141" s="486"/>
      <c r="S141" s="471"/>
      <c r="T141" s="299"/>
      <c r="U141" s="342"/>
      <c r="V141" s="309"/>
      <c r="W141" s="7"/>
      <c r="X141" s="7"/>
      <c r="Y141" s="9"/>
      <c r="Z141" s="7"/>
      <c r="AA141" s="342"/>
      <c r="AB141" s="556"/>
      <c r="AC141" s="557"/>
      <c r="AD141" s="486"/>
      <c r="AE141" s="527"/>
      <c r="AF141" s="527"/>
      <c r="AG141" s="327"/>
      <c r="AH141" s="274"/>
      <c r="AI141" s="600"/>
      <c r="AJ141" s="113"/>
      <c r="AK141" s="68"/>
      <c r="AL141" s="287"/>
      <c r="AM141" s="283"/>
    </row>
    <row r="142" spans="1:39" s="6" customFormat="1" ht="12.75" outlineLevel="1">
      <c r="A142" s="195"/>
      <c r="B142" s="638"/>
      <c r="C142" s="330"/>
      <c r="D142" s="387" t="s">
        <v>39</v>
      </c>
      <c r="E142" s="335"/>
      <c r="F142" s="335"/>
      <c r="G142" s="335"/>
      <c r="H142" s="283"/>
      <c r="I142" s="8"/>
      <c r="J142" s="9"/>
      <c r="K142" s="471"/>
      <c r="L142" s="472"/>
      <c r="M142" s="473"/>
      <c r="N142" s="78"/>
      <c r="O142" s="358"/>
      <c r="P142" s="486"/>
      <c r="Q142" s="471"/>
      <c r="R142" s="486"/>
      <c r="S142" s="471"/>
      <c r="T142" s="299"/>
      <c r="U142" s="342"/>
      <c r="V142" s="309"/>
      <c r="W142" s="7"/>
      <c r="X142" s="7"/>
      <c r="Y142" s="9"/>
      <c r="Z142" s="7"/>
      <c r="AA142" s="342"/>
      <c r="AB142" s="556"/>
      <c r="AC142" s="557"/>
      <c r="AD142" s="486"/>
      <c r="AE142" s="527"/>
      <c r="AF142" s="527"/>
      <c r="AG142" s="327"/>
      <c r="AH142" s="274"/>
      <c r="AI142" s="600"/>
      <c r="AJ142" s="113"/>
      <c r="AK142" s="68"/>
      <c r="AL142" s="287"/>
      <c r="AM142" s="283"/>
    </row>
    <row r="143" spans="1:39" s="6" customFormat="1" ht="12.75" outlineLevel="1">
      <c r="A143" s="195"/>
      <c r="B143" s="638"/>
      <c r="C143" s="330"/>
      <c r="D143" s="387" t="s">
        <v>40</v>
      </c>
      <c r="E143" s="335"/>
      <c r="F143" s="335"/>
      <c r="G143" s="335"/>
      <c r="H143" s="283"/>
      <c r="I143" s="8"/>
      <c r="J143" s="9"/>
      <c r="K143" s="471"/>
      <c r="L143" s="472"/>
      <c r="M143" s="473"/>
      <c r="N143" s="78"/>
      <c r="O143" s="358"/>
      <c r="P143" s="486"/>
      <c r="Q143" s="471"/>
      <c r="R143" s="486"/>
      <c r="S143" s="471"/>
      <c r="T143" s="299"/>
      <c r="U143" s="342"/>
      <c r="V143" s="309"/>
      <c r="W143" s="7"/>
      <c r="X143" s="7"/>
      <c r="Y143" s="9"/>
      <c r="Z143" s="7"/>
      <c r="AA143" s="342"/>
      <c r="AB143" s="556"/>
      <c r="AC143" s="557"/>
      <c r="AD143" s="486"/>
      <c r="AE143" s="527"/>
      <c r="AF143" s="527"/>
      <c r="AG143" s="327"/>
      <c r="AH143" s="274"/>
      <c r="AI143" s="600"/>
      <c r="AJ143" s="113"/>
      <c r="AK143" s="68"/>
      <c r="AL143" s="287"/>
      <c r="AM143" s="283"/>
    </row>
    <row r="144" spans="1:39" s="6" customFormat="1" ht="25.5" outlineLevel="1">
      <c r="A144" s="195"/>
      <c r="B144" s="638"/>
      <c r="C144" s="330"/>
      <c r="D144" s="387" t="s">
        <v>88</v>
      </c>
      <c r="E144" s="335"/>
      <c r="F144" s="335"/>
      <c r="G144" s="335"/>
      <c r="H144" s="283"/>
      <c r="I144" s="8"/>
      <c r="J144" s="9"/>
      <c r="K144" s="471"/>
      <c r="L144" s="472"/>
      <c r="M144" s="473"/>
      <c r="N144" s="78"/>
      <c r="O144" s="358"/>
      <c r="P144" s="486"/>
      <c r="Q144" s="471"/>
      <c r="R144" s="486"/>
      <c r="S144" s="471"/>
      <c r="T144" s="299"/>
      <c r="U144" s="342"/>
      <c r="V144" s="309"/>
      <c r="W144" s="7"/>
      <c r="X144" s="7"/>
      <c r="Y144" s="9"/>
      <c r="Z144" s="7"/>
      <c r="AA144" s="342"/>
      <c r="AB144" s="556"/>
      <c r="AC144" s="557"/>
      <c r="AD144" s="486"/>
      <c r="AE144" s="527"/>
      <c r="AF144" s="527"/>
      <c r="AG144" s="327"/>
      <c r="AH144" s="274"/>
      <c r="AI144" s="600"/>
      <c r="AJ144" s="113"/>
      <c r="AK144" s="68"/>
      <c r="AL144" s="287"/>
      <c r="AM144" s="283"/>
    </row>
    <row r="145" spans="1:39" s="6" customFormat="1" ht="13.5" outlineLevel="1" thickBot="1">
      <c r="A145" s="195"/>
      <c r="B145" s="638"/>
      <c r="C145" s="330"/>
      <c r="D145" s="377" t="s">
        <v>216</v>
      </c>
      <c r="E145" s="335"/>
      <c r="F145" s="335"/>
      <c r="G145" s="335"/>
      <c r="H145" s="283"/>
      <c r="I145" s="8"/>
      <c r="J145" s="9"/>
      <c r="K145" s="471"/>
      <c r="L145" s="472"/>
      <c r="M145" s="473"/>
      <c r="N145" s="78"/>
      <c r="O145" s="358"/>
      <c r="P145" s="486"/>
      <c r="Q145" s="471"/>
      <c r="R145" s="486"/>
      <c r="S145" s="471"/>
      <c r="T145" s="299"/>
      <c r="U145" s="342"/>
      <c r="V145" s="309"/>
      <c r="W145" s="7"/>
      <c r="X145" s="7"/>
      <c r="Y145" s="9"/>
      <c r="Z145" s="7"/>
      <c r="AA145" s="342"/>
      <c r="AB145" s="556"/>
      <c r="AC145" s="557"/>
      <c r="AD145" s="486"/>
      <c r="AE145" s="527"/>
      <c r="AF145" s="527"/>
      <c r="AG145" s="327"/>
      <c r="AH145" s="274"/>
      <c r="AI145" s="600"/>
      <c r="AJ145" s="113"/>
      <c r="AK145" s="68"/>
      <c r="AL145" s="287"/>
      <c r="AM145" s="283"/>
    </row>
    <row r="146" spans="1:39" s="11" customFormat="1" ht="26.25" thickBot="1">
      <c r="A146" s="333" t="str">
        <f>FIXED($D$8,0,1)</f>
        <v>0</v>
      </c>
      <c r="B146" s="635" t="str">
        <f>FIXED($I$4,0,1)</f>
        <v>0</v>
      </c>
      <c r="C146" s="20" t="s">
        <v>41</v>
      </c>
      <c r="D146" s="384" t="s">
        <v>42</v>
      </c>
      <c r="E146" s="453"/>
      <c r="F146" s="430"/>
      <c r="G146" s="430"/>
      <c r="H146" s="282"/>
      <c r="I146" s="14"/>
      <c r="J146" s="12"/>
      <c r="K146" s="458">
        <f>SUM(K138:K145)</f>
        <v>0</v>
      </c>
      <c r="L146" s="459">
        <f>SUM(L138:L145)</f>
        <v>0</v>
      </c>
      <c r="M146" s="460">
        <f>SUM(M138:M145)</f>
        <v>0</v>
      </c>
      <c r="N146" s="118"/>
      <c r="O146" s="352"/>
      <c r="P146" s="500">
        <f>SUM(P138:P145)</f>
        <v>0</v>
      </c>
      <c r="Q146" s="458">
        <f>SUM(Q138:Q145)</f>
        <v>0</v>
      </c>
      <c r="R146" s="500">
        <f>SUM(R138:R145)</f>
        <v>0</v>
      </c>
      <c r="S146" s="458">
        <f>SUM(S138:S145)</f>
        <v>0</v>
      </c>
      <c r="T146" s="298"/>
      <c r="U146" s="341"/>
      <c r="V146" s="308"/>
      <c r="W146" s="134"/>
      <c r="X146" s="134"/>
      <c r="Y146" s="159"/>
      <c r="Z146" s="134"/>
      <c r="AA146" s="341"/>
      <c r="AB146" s="553">
        <f>SUM(AB138:AB145)</f>
        <v>0</v>
      </c>
      <c r="AC146" s="554"/>
      <c r="AD146" s="495">
        <f>SUM(AD138:AD145)</f>
        <v>0</v>
      </c>
      <c r="AE146" s="555"/>
      <c r="AF146" s="458">
        <f>AD146</f>
        <v>0</v>
      </c>
      <c r="AG146" s="89">
        <f>IF((AF146-E146)&gt;0,(AF146-E146),0)</f>
        <v>0</v>
      </c>
      <c r="AH146" s="276"/>
      <c r="AI146" s="592">
        <f>IF($AK$2="PME",$AK$5,IF($AK$2="ETI",$AK$6,$AK$7))</f>
        <v>0.35</v>
      </c>
      <c r="AJ146" s="81">
        <f>IF(AK2="choisir","",AF146*AI146)</f>
        <v>0</v>
      </c>
      <c r="AK146" s="53" t="str">
        <f>IF(Q146&lt;&gt;0,IF((Q146+AB146)-AD146=0,"OK","!"),IF(P146&lt;&gt;0,IF((P146+AB146)-AD146=0,"OK","!"),IF((K146+AB146)-AD146=0,"OK","!")))</f>
        <v>OK</v>
      </c>
      <c r="AL146" s="293"/>
      <c r="AM146" s="282"/>
    </row>
    <row r="147" spans="1:39" s="6" customFormat="1" ht="25.5" outlineLevel="1">
      <c r="A147" s="195"/>
      <c r="B147" s="638"/>
      <c r="C147" s="26"/>
      <c r="D147" s="382" t="s">
        <v>212</v>
      </c>
      <c r="E147" s="335"/>
      <c r="F147" s="335"/>
      <c r="G147" s="335"/>
      <c r="H147" s="283"/>
      <c r="I147" s="8"/>
      <c r="J147" s="9"/>
      <c r="K147" s="471"/>
      <c r="L147" s="472"/>
      <c r="M147" s="473"/>
      <c r="N147" s="78"/>
      <c r="O147" s="358"/>
      <c r="P147" s="486"/>
      <c r="Q147" s="471"/>
      <c r="R147" s="486"/>
      <c r="S147" s="471"/>
      <c r="T147" s="299"/>
      <c r="U147" s="342"/>
      <c r="V147" s="309"/>
      <c r="W147" s="7"/>
      <c r="X147" s="7"/>
      <c r="Y147" s="9"/>
      <c r="Z147" s="7"/>
      <c r="AA147" s="342"/>
      <c r="AB147" s="556"/>
      <c r="AC147" s="557"/>
      <c r="AD147" s="486"/>
      <c r="AE147" s="527"/>
      <c r="AF147" s="527"/>
      <c r="AG147" s="88"/>
      <c r="AH147" s="274"/>
      <c r="AI147" s="600"/>
      <c r="AJ147" s="113"/>
      <c r="AK147" s="68"/>
      <c r="AL147" s="287"/>
      <c r="AM147" s="283"/>
    </row>
    <row r="148" spans="1:39" s="6" customFormat="1" ht="25.5" outlineLevel="1">
      <c r="A148" s="195"/>
      <c r="B148" s="639"/>
      <c r="C148" s="443"/>
      <c r="D148" s="10" t="s">
        <v>208</v>
      </c>
      <c r="E148" s="335"/>
      <c r="F148" s="335"/>
      <c r="G148" s="335"/>
      <c r="H148" s="371"/>
      <c r="I148" s="8"/>
      <c r="J148" s="8"/>
      <c r="K148" s="464"/>
      <c r="L148" s="465"/>
      <c r="M148" s="466"/>
      <c r="N148" s="120"/>
      <c r="O148" s="357"/>
      <c r="P148" s="470"/>
      <c r="Q148" s="464"/>
      <c r="R148" s="470"/>
      <c r="S148" s="464"/>
      <c r="T148" s="19"/>
      <c r="U148" s="342"/>
      <c r="V148" s="307"/>
      <c r="W148" s="10"/>
      <c r="X148" s="10"/>
      <c r="Y148" s="18"/>
      <c r="Z148" s="10"/>
      <c r="AA148" s="342"/>
      <c r="AB148" s="551"/>
      <c r="AC148" s="552"/>
      <c r="AD148" s="486"/>
      <c r="AE148" s="527"/>
      <c r="AF148" s="527"/>
      <c r="AG148" s="327"/>
      <c r="AH148" s="274"/>
      <c r="AI148" s="600"/>
      <c r="AJ148" s="113"/>
      <c r="AK148" s="68"/>
      <c r="AL148" s="287"/>
      <c r="AM148" s="283"/>
    </row>
    <row r="149" spans="1:39" s="6" customFormat="1" ht="25.5" outlineLevel="1">
      <c r="A149" s="195"/>
      <c r="B149" s="639"/>
      <c r="C149" s="443"/>
      <c r="D149" s="10" t="s">
        <v>209</v>
      </c>
      <c r="E149" s="335"/>
      <c r="F149" s="335"/>
      <c r="G149" s="335"/>
      <c r="H149" s="283"/>
      <c r="I149" s="8"/>
      <c r="J149" s="9"/>
      <c r="K149" s="471"/>
      <c r="L149" s="472"/>
      <c r="M149" s="473"/>
      <c r="N149" s="78"/>
      <c r="O149" s="358"/>
      <c r="P149" s="486"/>
      <c r="Q149" s="471"/>
      <c r="R149" s="486"/>
      <c r="S149" s="471"/>
      <c r="T149" s="299"/>
      <c r="U149" s="342"/>
      <c r="V149" s="309"/>
      <c r="W149" s="7"/>
      <c r="X149" s="7"/>
      <c r="Y149" s="9"/>
      <c r="Z149" s="7"/>
      <c r="AA149" s="342"/>
      <c r="AB149" s="556"/>
      <c r="AC149" s="557"/>
      <c r="AD149" s="486"/>
      <c r="AE149" s="527"/>
      <c r="AF149" s="527"/>
      <c r="AG149" s="327"/>
      <c r="AH149" s="274"/>
      <c r="AI149" s="600"/>
      <c r="AJ149" s="113"/>
      <c r="AK149" s="68"/>
      <c r="AL149" s="287"/>
      <c r="AM149" s="283"/>
    </row>
    <row r="150" spans="1:39" s="6" customFormat="1" ht="13.5" outlineLevel="1" thickBot="1">
      <c r="A150" s="195"/>
      <c r="B150" s="639"/>
      <c r="C150" s="443"/>
      <c r="D150" s="377" t="s">
        <v>216</v>
      </c>
      <c r="E150" s="335"/>
      <c r="F150" s="335"/>
      <c r="G150" s="335"/>
      <c r="H150" s="283"/>
      <c r="I150" s="8"/>
      <c r="J150" s="9"/>
      <c r="K150" s="471"/>
      <c r="L150" s="472"/>
      <c r="M150" s="473"/>
      <c r="N150" s="78"/>
      <c r="O150" s="358"/>
      <c r="P150" s="486"/>
      <c r="Q150" s="471"/>
      <c r="R150" s="486"/>
      <c r="S150" s="471"/>
      <c r="T150" s="299"/>
      <c r="U150" s="342"/>
      <c r="V150" s="309"/>
      <c r="W150" s="7"/>
      <c r="X150" s="7"/>
      <c r="Y150" s="9"/>
      <c r="Z150" s="7"/>
      <c r="AA150" s="342"/>
      <c r="AB150" s="556"/>
      <c r="AC150" s="557"/>
      <c r="AD150" s="486"/>
      <c r="AE150" s="527"/>
      <c r="AF150" s="527"/>
      <c r="AG150" s="327"/>
      <c r="AH150" s="274"/>
      <c r="AI150" s="600"/>
      <c r="AJ150" s="113"/>
      <c r="AK150" s="68"/>
      <c r="AL150" s="287"/>
      <c r="AM150" s="283"/>
    </row>
    <row r="151" spans="1:39" s="11" customFormat="1" ht="26.25" customHeight="1" thickBot="1">
      <c r="A151" s="333" t="str">
        <f>FIXED($D$8,0,1)</f>
        <v>0</v>
      </c>
      <c r="B151" s="635" t="str">
        <f>FIXED($I$4,0,1)</f>
        <v>0</v>
      </c>
      <c r="C151" s="11" t="s">
        <v>210</v>
      </c>
      <c r="D151" s="444" t="s">
        <v>211</v>
      </c>
      <c r="E151" s="453"/>
      <c r="F151" s="430"/>
      <c r="G151" s="430"/>
      <c r="H151" s="282"/>
      <c r="I151" s="14"/>
      <c r="J151" s="12"/>
      <c r="K151" s="458">
        <f>SUM(K147:K150)</f>
        <v>0</v>
      </c>
      <c r="L151" s="459">
        <f>SUM(L147:L150)</f>
        <v>0</v>
      </c>
      <c r="M151" s="460">
        <f>SUM(M147:M150)</f>
        <v>0</v>
      </c>
      <c r="N151" s="118"/>
      <c r="O151" s="352"/>
      <c r="P151" s="500">
        <f>SUM(P147:P150)</f>
        <v>0</v>
      </c>
      <c r="Q151" s="458">
        <f>SUM(Q147:Q150)</f>
        <v>0</v>
      </c>
      <c r="R151" s="500">
        <f>SUM(R147:R150)</f>
        <v>0</v>
      </c>
      <c r="S151" s="458">
        <f>SUM(S147:S150)</f>
        <v>0</v>
      </c>
      <c r="T151" s="298"/>
      <c r="U151" s="341"/>
      <c r="V151" s="308"/>
      <c r="W151" s="134"/>
      <c r="X151" s="134"/>
      <c r="Y151" s="159"/>
      <c r="Z151" s="134"/>
      <c r="AA151" s="341"/>
      <c r="AB151" s="553">
        <f>SUM(AB147:AB150)</f>
        <v>0</v>
      </c>
      <c r="AC151" s="554"/>
      <c r="AD151" s="495">
        <f>SUM(AD147:AD150)</f>
        <v>0</v>
      </c>
      <c r="AE151" s="555"/>
      <c r="AF151" s="458">
        <f>AD151</f>
        <v>0</v>
      </c>
      <c r="AG151" s="89">
        <f>IF((AF151-E151)&gt;0,(AF151-E151),0)</f>
        <v>0</v>
      </c>
      <c r="AH151" s="276"/>
      <c r="AI151" s="601">
        <f>IF($AK$2="PME",40%,IF($AK$2="ETI",20%,10%))</f>
        <v>0.4</v>
      </c>
      <c r="AJ151" s="81">
        <f>IF(AK2="choisir","",AF151*AI151)</f>
        <v>0</v>
      </c>
      <c r="AK151" s="53" t="str">
        <f>IF(Q151&lt;&gt;0,IF((Q151+AB151)-AD151=0,"OK","!"),IF(P151&lt;&gt;0,IF((P151+AB151)-AD151=0,"OK","!"),IF((K151+AB151)-AD151=0,"OK","!")))</f>
        <v>OK</v>
      </c>
      <c r="AL151" s="293"/>
      <c r="AM151" s="282"/>
    </row>
    <row r="152" spans="1:39" s="6" customFormat="1" ht="12.75" outlineLevel="1">
      <c r="A152" s="195"/>
      <c r="B152" s="638"/>
      <c r="C152" s="26"/>
      <c r="D152" s="382" t="s">
        <v>43</v>
      </c>
      <c r="E152" s="335"/>
      <c r="F152" s="335"/>
      <c r="G152" s="335"/>
      <c r="H152" s="283"/>
      <c r="I152" s="8"/>
      <c r="J152" s="9"/>
      <c r="K152" s="471"/>
      <c r="L152" s="472"/>
      <c r="M152" s="473"/>
      <c r="N152" s="78"/>
      <c r="O152" s="358"/>
      <c r="P152" s="486"/>
      <c r="Q152" s="471"/>
      <c r="R152" s="486"/>
      <c r="S152" s="471"/>
      <c r="T152" s="299"/>
      <c r="U152" s="342"/>
      <c r="V152" s="309"/>
      <c r="W152" s="7"/>
      <c r="X152" s="7"/>
      <c r="Y152" s="9"/>
      <c r="Z152" s="7"/>
      <c r="AA152" s="342"/>
      <c r="AB152" s="556"/>
      <c r="AC152" s="557"/>
      <c r="AD152" s="486"/>
      <c r="AE152" s="527"/>
      <c r="AF152" s="527"/>
      <c r="AG152" s="88"/>
      <c r="AH152" s="274"/>
      <c r="AI152" s="600"/>
      <c r="AJ152" s="113"/>
      <c r="AK152" s="68"/>
      <c r="AL152" s="287"/>
      <c r="AM152" s="283"/>
    </row>
    <row r="153" spans="1:39" s="6" customFormat="1" ht="12.75" outlineLevel="1">
      <c r="A153" s="195"/>
      <c r="B153" s="638"/>
      <c r="C153" s="330"/>
      <c r="D153" s="381" t="s">
        <v>44</v>
      </c>
      <c r="E153" s="335"/>
      <c r="F153" s="335"/>
      <c r="G153" s="335"/>
      <c r="H153" s="283"/>
      <c r="I153" s="8"/>
      <c r="J153" s="9"/>
      <c r="K153" s="471"/>
      <c r="L153" s="472"/>
      <c r="M153" s="473"/>
      <c r="N153" s="77"/>
      <c r="O153" s="359"/>
      <c r="P153" s="486"/>
      <c r="Q153" s="471"/>
      <c r="R153" s="486"/>
      <c r="S153" s="471"/>
      <c r="T153" s="299"/>
      <c r="U153" s="342"/>
      <c r="V153" s="309"/>
      <c r="W153" s="7"/>
      <c r="X153" s="7"/>
      <c r="Y153" s="9"/>
      <c r="Z153" s="7"/>
      <c r="AA153" s="342"/>
      <c r="AB153" s="556"/>
      <c r="AC153" s="557"/>
      <c r="AD153" s="486"/>
      <c r="AE153" s="527"/>
      <c r="AF153" s="527"/>
      <c r="AG153" s="327"/>
      <c r="AH153" s="274"/>
      <c r="AI153" s="600"/>
      <c r="AJ153" s="113"/>
      <c r="AK153" s="68"/>
      <c r="AL153" s="287"/>
      <c r="AM153" s="283"/>
    </row>
    <row r="154" spans="1:39" s="6" customFormat="1" ht="12.75" outlineLevel="1">
      <c r="A154" s="195"/>
      <c r="B154" s="638"/>
      <c r="C154" s="330"/>
      <c r="D154" s="381" t="s">
        <v>45</v>
      </c>
      <c r="E154" s="335"/>
      <c r="F154" s="335"/>
      <c r="G154" s="335"/>
      <c r="H154" s="371"/>
      <c r="I154" s="8"/>
      <c r="J154" s="8"/>
      <c r="K154" s="464"/>
      <c r="L154" s="465"/>
      <c r="M154" s="466"/>
      <c r="N154" s="120"/>
      <c r="O154" s="357"/>
      <c r="P154" s="470"/>
      <c r="Q154" s="464"/>
      <c r="R154" s="470"/>
      <c r="S154" s="464"/>
      <c r="T154" s="19"/>
      <c r="U154" s="342"/>
      <c r="V154" s="307"/>
      <c r="W154" s="10"/>
      <c r="X154" s="10"/>
      <c r="Y154" s="18"/>
      <c r="Z154" s="10"/>
      <c r="AA154" s="342"/>
      <c r="AB154" s="551"/>
      <c r="AC154" s="552"/>
      <c r="AD154" s="486"/>
      <c r="AE154" s="527"/>
      <c r="AF154" s="527"/>
      <c r="AG154" s="327"/>
      <c r="AH154" s="274"/>
      <c r="AI154" s="600"/>
      <c r="AJ154" s="113"/>
      <c r="AK154" s="68"/>
      <c r="AL154" s="287"/>
      <c r="AM154" s="283"/>
    </row>
    <row r="155" spans="1:39" s="6" customFormat="1" ht="12.75" outlineLevel="1">
      <c r="A155" s="195"/>
      <c r="B155" s="638"/>
      <c r="C155" s="330"/>
      <c r="D155" s="381" t="s">
        <v>46</v>
      </c>
      <c r="E155" s="335"/>
      <c r="F155" s="335"/>
      <c r="G155" s="335"/>
      <c r="H155" s="283"/>
      <c r="I155" s="8"/>
      <c r="J155" s="9"/>
      <c r="K155" s="471"/>
      <c r="L155" s="472"/>
      <c r="M155" s="473"/>
      <c r="N155" s="78"/>
      <c r="O155" s="358"/>
      <c r="P155" s="486"/>
      <c r="Q155" s="471"/>
      <c r="R155" s="486"/>
      <c r="S155" s="471"/>
      <c r="T155" s="299"/>
      <c r="U155" s="342"/>
      <c r="V155" s="309"/>
      <c r="W155" s="7"/>
      <c r="X155" s="7"/>
      <c r="Y155" s="9"/>
      <c r="Z155" s="7"/>
      <c r="AA155" s="342"/>
      <c r="AB155" s="556"/>
      <c r="AC155" s="557"/>
      <c r="AD155" s="486"/>
      <c r="AE155" s="527"/>
      <c r="AF155" s="527"/>
      <c r="AG155" s="327"/>
      <c r="AH155" s="274"/>
      <c r="AI155" s="600"/>
      <c r="AJ155" s="113"/>
      <c r="AK155" s="68"/>
      <c r="AL155" s="287"/>
      <c r="AM155" s="283"/>
    </row>
    <row r="156" spans="1:39" s="6" customFormat="1" ht="13.5" outlineLevel="1" thickBot="1">
      <c r="A156" s="195"/>
      <c r="B156" s="638"/>
      <c r="C156" s="330"/>
      <c r="D156" s="377" t="s">
        <v>216</v>
      </c>
      <c r="E156" s="335"/>
      <c r="F156" s="335"/>
      <c r="G156" s="335"/>
      <c r="H156" s="283"/>
      <c r="I156" s="8"/>
      <c r="J156" s="9"/>
      <c r="K156" s="471"/>
      <c r="L156" s="472"/>
      <c r="M156" s="473"/>
      <c r="N156" s="78"/>
      <c r="O156" s="358"/>
      <c r="P156" s="486"/>
      <c r="Q156" s="471"/>
      <c r="R156" s="486"/>
      <c r="S156" s="471"/>
      <c r="T156" s="299"/>
      <c r="U156" s="342"/>
      <c r="V156" s="309"/>
      <c r="W156" s="7"/>
      <c r="X156" s="7"/>
      <c r="Y156" s="9"/>
      <c r="Z156" s="7"/>
      <c r="AA156" s="342"/>
      <c r="AB156" s="556"/>
      <c r="AC156" s="557"/>
      <c r="AD156" s="486"/>
      <c r="AE156" s="527"/>
      <c r="AF156" s="527"/>
      <c r="AG156" s="327"/>
      <c r="AH156" s="274"/>
      <c r="AI156" s="600"/>
      <c r="AJ156" s="113"/>
      <c r="AK156" s="68"/>
      <c r="AL156" s="287"/>
      <c r="AM156" s="283"/>
    </row>
    <row r="157" spans="1:39" s="11" customFormat="1" ht="15" thickBot="1">
      <c r="A157" s="333" t="str">
        <f>FIXED($D$8,0,1)</f>
        <v>0</v>
      </c>
      <c r="B157" s="635" t="str">
        <f>FIXED($I$4,0,1)</f>
        <v>0</v>
      </c>
      <c r="C157" s="20" t="s">
        <v>47</v>
      </c>
      <c r="D157" s="384" t="s">
        <v>48</v>
      </c>
      <c r="E157" s="453"/>
      <c r="F157" s="430"/>
      <c r="G157" s="430"/>
      <c r="H157" s="282"/>
      <c r="I157" s="14"/>
      <c r="J157" s="12"/>
      <c r="K157" s="458">
        <f>SUM(K152:K156)</f>
        <v>0</v>
      </c>
      <c r="L157" s="459">
        <f>SUM(L152:L156)</f>
        <v>0</v>
      </c>
      <c r="M157" s="460">
        <f>SUM(M152:M156)</f>
        <v>0</v>
      </c>
      <c r="N157" s="118"/>
      <c r="O157" s="352"/>
      <c r="P157" s="500">
        <f>SUM(P152:P156)</f>
        <v>0</v>
      </c>
      <c r="Q157" s="458">
        <f>SUM(Q152:Q156)</f>
        <v>0</v>
      </c>
      <c r="R157" s="500">
        <f>SUM(R152:R156)</f>
        <v>0</v>
      </c>
      <c r="S157" s="458">
        <f>SUM(S152:S156)</f>
        <v>0</v>
      </c>
      <c r="T157" s="298"/>
      <c r="U157" s="341"/>
      <c r="V157" s="308"/>
      <c r="W157" s="134"/>
      <c r="X157" s="134"/>
      <c r="Y157" s="159"/>
      <c r="Z157" s="134"/>
      <c r="AA157" s="341"/>
      <c r="AB157" s="553">
        <f>SUM(AB152:AB156)</f>
        <v>0</v>
      </c>
      <c r="AC157" s="554"/>
      <c r="AD157" s="495">
        <f>SUM(AD152:AD156)</f>
        <v>0</v>
      </c>
      <c r="AE157" s="555"/>
      <c r="AF157" s="458">
        <f>AD157</f>
        <v>0</v>
      </c>
      <c r="AG157" s="89">
        <f>IF((AF157-E157)&gt;0,(AF157-E157),0)</f>
        <v>0</v>
      </c>
      <c r="AH157" s="276"/>
      <c r="AI157" s="592">
        <f>IF($AK$2="PME",$AK$5,IF($AK$2="ETI",$AK$6,$AK$7))</f>
        <v>0.35</v>
      </c>
      <c r="AJ157" s="81">
        <f>IF(AK2="choisir","",AF157*AI157)</f>
        <v>0</v>
      </c>
      <c r="AK157" s="53" t="str">
        <f>IF(Q157&lt;&gt;0,IF((Q157+AB157)-AD157=0,"OK","!"),IF(P157&lt;&gt;0,IF((P157+AB157)-AD157=0,"OK","!"),IF((K157+AB157)-AD157=0,"OK","!")))</f>
        <v>OK</v>
      </c>
      <c r="AL157" s="293"/>
      <c r="AM157" s="282"/>
    </row>
    <row r="158" spans="1:39" s="6" customFormat="1" ht="12.75" outlineLevel="1">
      <c r="A158" s="195"/>
      <c r="B158" s="638"/>
      <c r="C158" s="319"/>
      <c r="D158" s="388" t="s">
        <v>49</v>
      </c>
      <c r="E158" s="335"/>
      <c r="F158" s="335"/>
      <c r="G158" s="335"/>
      <c r="H158" s="283"/>
      <c r="I158" s="8"/>
      <c r="J158" s="9"/>
      <c r="K158" s="471"/>
      <c r="L158" s="472"/>
      <c r="M158" s="473"/>
      <c r="N158" s="78"/>
      <c r="O158" s="358"/>
      <c r="P158" s="486"/>
      <c r="Q158" s="471"/>
      <c r="R158" s="486"/>
      <c r="S158" s="471"/>
      <c r="T158" s="299"/>
      <c r="U158" s="342"/>
      <c r="V158" s="309"/>
      <c r="W158" s="7"/>
      <c r="X158" s="7"/>
      <c r="Y158" s="9"/>
      <c r="Z158" s="7"/>
      <c r="AA158" s="342"/>
      <c r="AB158" s="556"/>
      <c r="AC158" s="557"/>
      <c r="AD158" s="486"/>
      <c r="AE158" s="527"/>
      <c r="AF158" s="527"/>
      <c r="AG158" s="88"/>
      <c r="AH158" s="274"/>
      <c r="AI158" s="600"/>
      <c r="AJ158" s="113"/>
      <c r="AK158" s="68"/>
      <c r="AL158" s="287"/>
      <c r="AM158" s="283"/>
    </row>
    <row r="159" spans="1:39" s="6" customFormat="1" ht="12.75" outlineLevel="1">
      <c r="A159" s="195"/>
      <c r="B159" s="638"/>
      <c r="C159" s="319"/>
      <c r="D159" s="389" t="s">
        <v>224</v>
      </c>
      <c r="E159" s="335"/>
      <c r="F159" s="335"/>
      <c r="G159" s="335"/>
      <c r="H159" s="283"/>
      <c r="I159" s="8"/>
      <c r="J159" s="9"/>
      <c r="K159" s="471"/>
      <c r="L159" s="472"/>
      <c r="M159" s="473"/>
      <c r="N159" s="78"/>
      <c r="O159" s="358"/>
      <c r="P159" s="486"/>
      <c r="Q159" s="471"/>
      <c r="R159" s="486"/>
      <c r="S159" s="471"/>
      <c r="T159" s="299"/>
      <c r="U159" s="342"/>
      <c r="V159" s="309"/>
      <c r="W159" s="7"/>
      <c r="X159" s="7"/>
      <c r="Y159" s="9"/>
      <c r="Z159" s="7"/>
      <c r="AA159" s="342"/>
      <c r="AB159" s="556"/>
      <c r="AC159" s="557"/>
      <c r="AD159" s="486"/>
      <c r="AE159" s="527"/>
      <c r="AF159" s="527"/>
      <c r="AG159" s="327"/>
      <c r="AH159" s="274"/>
      <c r="AI159" s="600"/>
      <c r="AJ159" s="113"/>
      <c r="AK159" s="68"/>
      <c r="AL159" s="287"/>
      <c r="AM159" s="283"/>
    </row>
    <row r="160" spans="1:39" s="6" customFormat="1" ht="12.75" outlineLevel="1">
      <c r="A160" s="195"/>
      <c r="B160" s="638"/>
      <c r="C160" s="319"/>
      <c r="D160" s="389" t="s">
        <v>225</v>
      </c>
      <c r="E160" s="335"/>
      <c r="F160" s="335"/>
      <c r="G160" s="335"/>
      <c r="H160" s="283"/>
      <c r="I160" s="8"/>
      <c r="J160" s="9"/>
      <c r="K160" s="464"/>
      <c r="L160" s="465"/>
      <c r="M160" s="466"/>
      <c r="N160" s="120"/>
      <c r="O160" s="357"/>
      <c r="P160" s="470"/>
      <c r="Q160" s="464"/>
      <c r="R160" s="470"/>
      <c r="S160" s="464"/>
      <c r="T160" s="19"/>
      <c r="U160" s="342"/>
      <c r="V160" s="307"/>
      <c r="W160" s="10"/>
      <c r="X160" s="10"/>
      <c r="Y160" s="18"/>
      <c r="Z160" s="10"/>
      <c r="AA160" s="342"/>
      <c r="AB160" s="551"/>
      <c r="AC160" s="552"/>
      <c r="AD160" s="486"/>
      <c r="AE160" s="527"/>
      <c r="AF160" s="527"/>
      <c r="AG160" s="327"/>
      <c r="AH160" s="274"/>
      <c r="AI160" s="600"/>
      <c r="AJ160" s="113"/>
      <c r="AK160" s="68"/>
      <c r="AL160" s="287"/>
      <c r="AM160" s="283"/>
    </row>
    <row r="161" spans="1:39" s="6" customFormat="1" ht="38.25" outlineLevel="1">
      <c r="A161" s="195"/>
      <c r="B161" s="638"/>
      <c r="C161" s="319"/>
      <c r="D161" s="7" t="s">
        <v>222</v>
      </c>
      <c r="E161" s="335"/>
      <c r="F161" s="335"/>
      <c r="G161" s="335"/>
      <c r="H161" s="283"/>
      <c r="I161" s="8"/>
      <c r="J161" s="9"/>
      <c r="K161" s="471"/>
      <c r="L161" s="472"/>
      <c r="M161" s="473"/>
      <c r="N161" s="78"/>
      <c r="O161" s="358"/>
      <c r="P161" s="486"/>
      <c r="Q161" s="471"/>
      <c r="R161" s="486"/>
      <c r="S161" s="471"/>
      <c r="T161" s="299"/>
      <c r="U161" s="342"/>
      <c r="V161" s="309"/>
      <c r="W161" s="7"/>
      <c r="X161" s="7"/>
      <c r="Y161" s="9"/>
      <c r="Z161" s="7"/>
      <c r="AA161" s="342"/>
      <c r="AB161" s="556"/>
      <c r="AC161" s="557"/>
      <c r="AD161" s="486"/>
      <c r="AE161" s="527"/>
      <c r="AF161" s="527"/>
      <c r="AG161" s="327"/>
      <c r="AH161" s="274"/>
      <c r="AI161" s="600"/>
      <c r="AJ161" s="113"/>
      <c r="AK161" s="68"/>
      <c r="AL161" s="287"/>
      <c r="AM161" s="283"/>
    </row>
    <row r="162" spans="1:39" s="6" customFormat="1" ht="38.25" outlineLevel="1">
      <c r="A162" s="195"/>
      <c r="B162" s="638"/>
      <c r="C162" s="319"/>
      <c r="D162" s="7" t="s">
        <v>223</v>
      </c>
      <c r="E162" s="335"/>
      <c r="F162" s="335"/>
      <c r="G162" s="335"/>
      <c r="H162" s="283"/>
      <c r="I162" s="8"/>
      <c r="J162" s="9"/>
      <c r="K162" s="471"/>
      <c r="L162" s="472"/>
      <c r="M162" s="473"/>
      <c r="N162" s="78"/>
      <c r="O162" s="358"/>
      <c r="P162" s="486"/>
      <c r="Q162" s="471"/>
      <c r="R162" s="486"/>
      <c r="S162" s="471"/>
      <c r="T162" s="299"/>
      <c r="U162" s="342"/>
      <c r="V162" s="309"/>
      <c r="W162" s="7"/>
      <c r="X162" s="7"/>
      <c r="Y162" s="9"/>
      <c r="Z162" s="7"/>
      <c r="AA162" s="342"/>
      <c r="AB162" s="556"/>
      <c r="AC162" s="557"/>
      <c r="AD162" s="486"/>
      <c r="AE162" s="527"/>
      <c r="AF162" s="527"/>
      <c r="AG162" s="327"/>
      <c r="AH162" s="274"/>
      <c r="AI162" s="600"/>
      <c r="AJ162" s="113"/>
      <c r="AK162" s="68"/>
      <c r="AL162" s="287"/>
      <c r="AM162" s="283"/>
    </row>
    <row r="163" spans="1:39" s="6" customFormat="1" ht="13.5" outlineLevel="1" thickBot="1">
      <c r="A163" s="195"/>
      <c r="B163" s="638"/>
      <c r="C163" s="319"/>
      <c r="D163" s="377" t="s">
        <v>216</v>
      </c>
      <c r="E163" s="335"/>
      <c r="F163" s="335"/>
      <c r="G163" s="335"/>
      <c r="H163" s="283"/>
      <c r="I163" s="8"/>
      <c r="J163" s="9"/>
      <c r="K163" s="471"/>
      <c r="L163" s="472"/>
      <c r="M163" s="473"/>
      <c r="N163" s="78"/>
      <c r="O163" s="358"/>
      <c r="P163" s="486"/>
      <c r="Q163" s="471"/>
      <c r="R163" s="486"/>
      <c r="S163" s="471"/>
      <c r="T163" s="299"/>
      <c r="U163" s="342"/>
      <c r="V163" s="309"/>
      <c r="W163" s="7"/>
      <c r="X163" s="7"/>
      <c r="Y163" s="9"/>
      <c r="Z163" s="7"/>
      <c r="AA163" s="342"/>
      <c r="AB163" s="556"/>
      <c r="AC163" s="557"/>
      <c r="AD163" s="486"/>
      <c r="AE163" s="527"/>
      <c r="AF163" s="527"/>
      <c r="AG163" s="327"/>
      <c r="AH163" s="274"/>
      <c r="AI163" s="600"/>
      <c r="AJ163" s="113"/>
      <c r="AK163" s="68"/>
      <c r="AL163" s="287"/>
      <c r="AM163" s="283"/>
    </row>
    <row r="164" spans="1:39" s="11" customFormat="1" ht="26.25" thickBot="1">
      <c r="A164" s="333" t="str">
        <f>FIXED($D$8,0,1)</f>
        <v>0</v>
      </c>
      <c r="B164" s="635" t="str">
        <f>FIXED($I$4,0,1)</f>
        <v>0</v>
      </c>
      <c r="C164" s="20" t="s">
        <v>50</v>
      </c>
      <c r="D164" s="384" t="s">
        <v>89</v>
      </c>
      <c r="E164" s="453"/>
      <c r="F164" s="430"/>
      <c r="G164" s="430"/>
      <c r="H164" s="282"/>
      <c r="I164" s="14"/>
      <c r="J164" s="12"/>
      <c r="K164" s="458">
        <f>SUM(K158:K163)</f>
        <v>0</v>
      </c>
      <c r="L164" s="459">
        <f>SUM(L158:L163)</f>
        <v>0</v>
      </c>
      <c r="M164" s="460">
        <f>SUM(M158:M163)</f>
        <v>0</v>
      </c>
      <c r="N164" s="118"/>
      <c r="O164" s="352"/>
      <c r="P164" s="500">
        <f>SUM(P158:P163)</f>
        <v>0</v>
      </c>
      <c r="Q164" s="458">
        <f>SUM(Q158:Q163)</f>
        <v>0</v>
      </c>
      <c r="R164" s="500">
        <f>SUM(R158:R163)</f>
        <v>0</v>
      </c>
      <c r="S164" s="458">
        <f>SUM(S158:S163)</f>
        <v>0</v>
      </c>
      <c r="T164" s="298"/>
      <c r="U164" s="341"/>
      <c r="V164" s="308"/>
      <c r="W164" s="134"/>
      <c r="X164" s="134"/>
      <c r="Y164" s="159"/>
      <c r="Z164" s="134"/>
      <c r="AA164" s="341"/>
      <c r="AB164" s="553">
        <f>SUM(AB158:AB163)</f>
        <v>0</v>
      </c>
      <c r="AC164" s="554"/>
      <c r="AD164" s="495">
        <f>SUM(AD158:AD163)</f>
        <v>0</v>
      </c>
      <c r="AE164" s="555"/>
      <c r="AF164" s="559">
        <f>IF(AD164&gt;10%*SUM(AF151,AF146,AF137,AF133,AF129,AF122,AF115,AF111,AF107,AF103,AF88,AF80,AF72,AF62,AF52,AF42,AF32,AF22),10%*SUM(AF151,AF146,AF137,AF133,AF129,AF122,AF115,AF111,AF107,AF103,AF88,AF80,AF72,AF62,AF52,AF42,AF32,AF22),AD164)</f>
        <v>0</v>
      </c>
      <c r="AG164" s="89">
        <f>IF((AF164-E164)&gt;0,(AF164-E164),0)</f>
        <v>0</v>
      </c>
      <c r="AH164" s="276"/>
      <c r="AI164" s="592">
        <f>IF($AK$2="PME",$AK$5,IF($AK$2="ETI",$AK$6,$AK$7))</f>
        <v>0.35</v>
      </c>
      <c r="AJ164" s="81">
        <f>IF(AK2="choisir","",AF164*AI164)</f>
        <v>0</v>
      </c>
      <c r="AK164" s="53" t="str">
        <f>IF(Q164&lt;&gt;0,IF((Q164+AB164)-AD164=0,"OK","!"),IF(P164&lt;&gt;0,IF((P164+AB164)-AD164=0,"OK","!"),IF((K164+AB164)-AD164=0,"OK","!")))</f>
        <v>OK</v>
      </c>
      <c r="AL164" s="293"/>
      <c r="AM164" s="282"/>
    </row>
    <row r="165" spans="1:39" s="16" customFormat="1" ht="12.75" outlineLevel="1">
      <c r="A165" s="195"/>
      <c r="B165" s="638"/>
      <c r="C165" s="26"/>
      <c r="D165" s="381" t="s">
        <v>51</v>
      </c>
      <c r="E165" s="335"/>
      <c r="F165" s="335"/>
      <c r="G165" s="335"/>
      <c r="H165" s="281"/>
      <c r="I165" s="17"/>
      <c r="J165" s="18"/>
      <c r="K165" s="464"/>
      <c r="L165" s="465"/>
      <c r="M165" s="466"/>
      <c r="N165" s="120"/>
      <c r="O165" s="357"/>
      <c r="P165" s="470"/>
      <c r="Q165" s="464"/>
      <c r="R165" s="470"/>
      <c r="S165" s="464"/>
      <c r="T165" s="19"/>
      <c r="U165" s="83"/>
      <c r="V165" s="307"/>
      <c r="W165" s="10"/>
      <c r="X165" s="10"/>
      <c r="Y165" s="18"/>
      <c r="Z165" s="10"/>
      <c r="AA165" s="83"/>
      <c r="AB165" s="551"/>
      <c r="AC165" s="552"/>
      <c r="AD165" s="470"/>
      <c r="AE165" s="464"/>
      <c r="AF165" s="560" t="s">
        <v>61</v>
      </c>
      <c r="AG165" s="90"/>
      <c r="AH165" s="273"/>
      <c r="AI165" s="581"/>
      <c r="AJ165" s="84"/>
      <c r="AK165" s="30"/>
      <c r="AL165" s="291"/>
      <c r="AM165" s="281"/>
    </row>
    <row r="166" spans="1:39" s="16" customFormat="1" ht="4.5" customHeight="1" outlineLevel="1">
      <c r="A166" s="195"/>
      <c r="B166" s="638"/>
      <c r="C166" s="26"/>
      <c r="D166" s="382"/>
      <c r="E166" s="335"/>
      <c r="F166" s="335"/>
      <c r="G166" s="335"/>
      <c r="H166" s="281"/>
      <c r="I166" s="17"/>
      <c r="J166" s="18"/>
      <c r="K166" s="464"/>
      <c r="L166" s="465"/>
      <c r="M166" s="466"/>
      <c r="N166" s="120"/>
      <c r="O166" s="357"/>
      <c r="P166" s="470"/>
      <c r="Q166" s="464"/>
      <c r="R166" s="470"/>
      <c r="S166" s="464"/>
      <c r="T166" s="19"/>
      <c r="U166" s="83"/>
      <c r="V166" s="307"/>
      <c r="W166" s="10"/>
      <c r="X166" s="10"/>
      <c r="Y166" s="18"/>
      <c r="Z166" s="10"/>
      <c r="AA166" s="83"/>
      <c r="AB166" s="551"/>
      <c r="AC166" s="552"/>
      <c r="AD166" s="470"/>
      <c r="AE166" s="464"/>
      <c r="AF166" s="464"/>
      <c r="AG166" s="90"/>
      <c r="AH166" s="273"/>
      <c r="AI166" s="581"/>
      <c r="AJ166" s="84"/>
      <c r="AK166" s="30"/>
      <c r="AL166" s="291"/>
      <c r="AM166" s="281"/>
    </row>
    <row r="167" spans="1:42" s="13" customFormat="1" ht="12.75">
      <c r="A167" s="333" t="str">
        <f>FIXED($D$8,0,1)</f>
        <v>0</v>
      </c>
      <c r="B167" s="635" t="str">
        <f>FIXED($I$4,0,1)</f>
        <v>0</v>
      </c>
      <c r="C167" s="20"/>
      <c r="D167" s="384" t="s">
        <v>90</v>
      </c>
      <c r="E167" s="80"/>
      <c r="F167" s="80"/>
      <c r="G167" s="428"/>
      <c r="H167" s="372"/>
      <c r="I167" s="14"/>
      <c r="J167" s="15"/>
      <c r="K167" s="474"/>
      <c r="L167" s="475"/>
      <c r="M167" s="476"/>
      <c r="N167" s="119"/>
      <c r="O167" s="360"/>
      <c r="P167" s="502"/>
      <c r="Q167" s="474"/>
      <c r="R167" s="502"/>
      <c r="S167" s="474"/>
      <c r="T167" s="300"/>
      <c r="U167" s="82"/>
      <c r="V167" s="310"/>
      <c r="W167" s="135"/>
      <c r="X167" s="135"/>
      <c r="Y167" s="15"/>
      <c r="Z167" s="135"/>
      <c r="AA167" s="82"/>
      <c r="AB167" s="561"/>
      <c r="AC167" s="562"/>
      <c r="AD167" s="502"/>
      <c r="AE167" s="474"/>
      <c r="AF167" s="474"/>
      <c r="AG167" s="91"/>
      <c r="AH167" s="38"/>
      <c r="AI167" s="582"/>
      <c r="AJ167" s="39"/>
      <c r="AK167" s="39"/>
      <c r="AL167" s="294"/>
      <c r="AM167" s="50"/>
      <c r="AN167" s="40"/>
      <c r="AO167" s="173"/>
      <c r="AP167" s="173"/>
    </row>
    <row r="168" spans="1:40" s="16" customFormat="1" ht="13.5" customHeight="1" thickBot="1">
      <c r="A168" s="196"/>
      <c r="B168" s="640"/>
      <c r="C168" s="27"/>
      <c r="D168" s="56"/>
      <c r="E168" s="574"/>
      <c r="F168" s="425"/>
      <c r="G168" s="425"/>
      <c r="H168" s="373"/>
      <c r="I168" s="121"/>
      <c r="J168" s="122"/>
      <c r="K168" s="477"/>
      <c r="L168" s="478"/>
      <c r="M168" s="479"/>
      <c r="N168" s="123"/>
      <c r="O168" s="361"/>
      <c r="P168" s="503"/>
      <c r="Q168" s="477"/>
      <c r="R168" s="503"/>
      <c r="S168" s="477"/>
      <c r="T168" s="301"/>
      <c r="U168" s="86"/>
      <c r="V168" s="314"/>
      <c r="W168" s="136"/>
      <c r="X168" s="136"/>
      <c r="Y168" s="122"/>
      <c r="Z168" s="136"/>
      <c r="AA168" s="86"/>
      <c r="AB168" s="563"/>
      <c r="AC168" s="564"/>
      <c r="AD168" s="503"/>
      <c r="AE168" s="477"/>
      <c r="AF168" s="477"/>
      <c r="AG168" s="170"/>
      <c r="AH168" s="315"/>
      <c r="AI168" s="583"/>
      <c r="AJ168" s="316"/>
      <c r="AK168" s="174"/>
      <c r="AL168" s="178"/>
      <c r="AM168" s="177"/>
      <c r="AN168" s="174"/>
    </row>
    <row r="169" spans="1:42" s="31" customFormat="1" ht="32.25" thickBot="1">
      <c r="A169" s="124"/>
      <c r="B169" s="641"/>
      <c r="C169" s="125"/>
      <c r="D169" s="126"/>
      <c r="E169" s="522" t="s">
        <v>56</v>
      </c>
      <c r="F169" s="609"/>
      <c r="G169" s="426"/>
      <c r="H169" s="374"/>
      <c r="I169" s="127"/>
      <c r="J169" s="128"/>
      <c r="K169" s="480" t="str">
        <f>+K11</f>
        <v>Montant total facturé HT (€)</v>
      </c>
      <c r="L169" s="481" t="str">
        <f>+L11</f>
        <v>Montant total facturé TTC (€)</v>
      </c>
      <c r="M169" s="480" t="str">
        <f>M11</f>
        <v>Montant total acquitté TTC (€)</v>
      </c>
      <c r="N169" s="129"/>
      <c r="O169" s="362"/>
      <c r="P169" s="504" t="str">
        <f>P$11</f>
        <v>Montant éligible facturé HT après analyse</v>
      </c>
      <c r="Q169" s="480" t="str">
        <f>Q$11</f>
        <v>Montant éligible acquitté HT après analyse</v>
      </c>
      <c r="R169" s="480" t="str">
        <f>R$11</f>
        <v>Montant non éligible acquitté HT après analyse</v>
      </c>
      <c r="S169" s="480" t="str">
        <f>S$11</f>
        <v>Vérification total acquitté HT après analyse</v>
      </c>
      <c r="T169" s="411"/>
      <c r="U169" s="302"/>
      <c r="V169" s="317"/>
      <c r="W169" s="137"/>
      <c r="X169" s="137"/>
      <c r="Y169" s="160"/>
      <c r="Z169" s="137"/>
      <c r="AA169" s="130"/>
      <c r="AB169" s="565" t="str">
        <f>AB$11</f>
        <v>Modification éligibilité avant plafond proposé - HT (en + / -)</v>
      </c>
      <c r="AC169" s="565"/>
      <c r="AD169" s="566" t="str">
        <f>$AD$11</f>
        <v>Eligible proposé sur l'analysé avant plafond (€ HT)</v>
      </c>
      <c r="AE169" s="567"/>
      <c r="AF169" s="565" t="str">
        <f>$AF$11</f>
        <v>Total éligible après plafond en € HT</v>
      </c>
      <c r="AG169" s="131"/>
      <c r="AH169" s="280" t="s">
        <v>215</v>
      </c>
      <c r="AI169" s="584" t="s">
        <v>191</v>
      </c>
      <c r="AJ169" s="87" t="str">
        <f>$AJ$11</f>
        <v>Montant d'aide </v>
      </c>
      <c r="AK169" s="57"/>
      <c r="AL169" s="295"/>
      <c r="AM169" s="177"/>
      <c r="AN169" s="174"/>
      <c r="AO169" s="175"/>
      <c r="AP169" s="175"/>
    </row>
    <row r="170" spans="1:40" s="21" customFormat="1" ht="36.75" customHeight="1" thickBot="1">
      <c r="A170" s="132"/>
      <c r="B170" s="642"/>
      <c r="C170" s="133"/>
      <c r="D170" s="318" t="s">
        <v>52</v>
      </c>
      <c r="E170" s="101">
        <f>SUM(E22,E32,E42,E52,E62,E72,E80,E88,E164,E151,E146,E137,E133,E129,E122,E115,E111,E107,E103,E157)</f>
        <v>0</v>
      </c>
      <c r="F170" s="610"/>
      <c r="G170" s="427"/>
      <c r="H170" s="375"/>
      <c r="I170" s="97"/>
      <c r="J170" s="98"/>
      <c r="K170" s="482">
        <f>SUM(K22,K32,K42,K52,K62,K72,K80,K88,K164,K151,K146,K137,K133,K129,K122,K115,K111,K107,K103)</f>
        <v>0</v>
      </c>
      <c r="L170" s="482">
        <f>SUM(L22,L32,L42,L52,L62,L72,L80,L88,L164,L151,L146,L137,L133,L129,L122,L115,L111,L107,L103)</f>
        <v>0</v>
      </c>
      <c r="M170" s="482">
        <f>SUM(M22,M32,M42,M52,M62,M72,M80,M88,M164,M151,M146,M137,M133,M129,M122,M115,M111,M107,M103)</f>
        <v>0</v>
      </c>
      <c r="N170" s="455"/>
      <c r="O170" s="456"/>
      <c r="P170" s="482">
        <f>SUM(P22,P32,P42,P52,P62,P72,P80,P88,P164,P151,P146,P137,P133,P129,P122,P115,P111,P107,P103)</f>
        <v>0</v>
      </c>
      <c r="Q170" s="482">
        <f>SUM(Q22,Q32,Q42,Q52,Q62,Q72,Q80,Q88,Q164,Q151,Q146,Q137,Q133,Q129,Q122,Q115,Q111,Q107,Q103)</f>
        <v>0</v>
      </c>
      <c r="R170" s="505">
        <f>SUM(R22,R32,R42,R52,R62,R72,R80,R88,R164,R151,R146,R137,R133,R129,R122,R115,R111,R107,R103)</f>
        <v>0</v>
      </c>
      <c r="S170" s="505">
        <f>SUM(S22,S32,S42,S52,S62,S72,S80,S88,S164,S151,S146,S137,S133,S129,S122,S115,S111,S107,S103)</f>
        <v>0</v>
      </c>
      <c r="T170" s="412"/>
      <c r="U170" s="303"/>
      <c r="V170" s="311"/>
      <c r="W170" s="138"/>
      <c r="X170" s="138"/>
      <c r="Y170" s="161"/>
      <c r="Z170" s="138"/>
      <c r="AA170" s="116"/>
      <c r="AB170" s="568">
        <f>SUM(AB22,AB32,AB42,AB52,AB62,AB72,AB80,AB88,AB164,AB151,AB146,AB137,AB133,AB129,AB122,AB115,AB111,AB107,AB103)</f>
        <v>0</v>
      </c>
      <c r="AC170" s="569"/>
      <c r="AD170" s="568">
        <f>SUM(AD22,AD32,AD42,AD52,AD62,AD72,AD80,AD88,AD164,AD151,AD146,AD137,AD133,AD129,AD122,AD115,AD111,AD107,AD103)</f>
        <v>0</v>
      </c>
      <c r="AE170" s="570"/>
      <c r="AF170" s="568">
        <f>SUM(AF22,AF32,AF42,AF52,AF62,AF72,AF80,AF88,AF164,AF151,AF146,AF137,AF133,AF129,AF122,AF115,AF111,AF107,AF103)</f>
        <v>0</v>
      </c>
      <c r="AG170" s="101">
        <f>SUM(AG22,AG32,AG42,AG52,AG62,AG72,AG80,AG88,AG164,AG151,AG146,AG137,AG133,AG129,AG122,AG115,AG111,AG107,AG103)</f>
        <v>0</v>
      </c>
      <c r="AH170" s="363" t="str">
        <f>IF(AG170&gt;E170*25%,"au-delà des 25% autorisés","en deça des 25% autorisés")</f>
        <v>en deça des 25% autorisés</v>
      </c>
      <c r="AI170" s="585">
        <f>IF(AF170&lt;&gt;0,AJ170/AF170,"")</f>
      </c>
      <c r="AJ170" s="101">
        <f>IF(AK2="choisir","",IF(SUM(AJ22,AJ32,AJ42,AJ52,AJ62,AJ72,AJ80,AJ88,AJ164,AJ151,AJ146,AJ137,AJ133,AJ129,AJ122,AJ115,AJ111,AJ107,AJ103,AJ157)&gt;L7,L7,SUM(AJ22,AJ32,AJ42,AJ52,AJ62,AJ72,AJ80,AJ88,AJ164,AJ151,AJ146,AJ137,AJ133,AJ129,AJ122,AJ115,AJ111,AJ107,AJ103,AJ157)))</f>
        <v>0</v>
      </c>
      <c r="AK170" s="296" t="str">
        <f>IF(Q170&lt;&gt;0,IF((Q170+AB170)-AD170=0,"OK","!"),IF(P170&lt;&gt;0,IF((P170+AB170)-AD170=0,"OK","!"),IF((K170+AB170)-AD170=0,"OK","!")))</f>
        <v>OK</v>
      </c>
      <c r="AL170" s="620">
        <f>IF(AK2="choisir","",IF(SUM(AJ22,AJ32,AJ42,AJ52,AJ62,AJ72,AJ80,AJ88,AJ164,AJ151,AJ146,AJ137,AJ133,AJ129,AJ122,AJ115,AJ111,AJ107,AJ103,AJ157)&gt;L7,"aide à payer plafonnée au montant d'aide notifié",""))</f>
      </c>
      <c r="AM170" s="177"/>
      <c r="AN170" s="174"/>
    </row>
    <row r="171" spans="1:40" ht="13.5" thickBot="1">
      <c r="A171" s="167"/>
      <c r="B171" s="28"/>
      <c r="C171" s="29"/>
      <c r="D171" s="400">
        <f>IF(E171&lt;&gt;"","contrôle de cohérence : ","")</f>
      </c>
      <c r="E171" s="401">
        <f>IF((E170-L6)&lt;&gt;0,"écart avec K5","")</f>
      </c>
      <c r="F171" s="401"/>
      <c r="G171" s="105"/>
      <c r="H171" s="59"/>
      <c r="I171" s="60"/>
      <c r="J171" s="61"/>
      <c r="K171" s="63"/>
      <c r="L171" s="63"/>
      <c r="M171" s="62"/>
      <c r="N171" s="61"/>
      <c r="O171" s="197"/>
      <c r="P171" s="408"/>
      <c r="Q171" s="409"/>
      <c r="R171" s="409"/>
      <c r="S171" s="409"/>
      <c r="T171" s="410"/>
      <c r="U171" s="410"/>
      <c r="V171" s="217"/>
      <c r="W171" s="732" t="s">
        <v>118</v>
      </c>
      <c r="X171" s="732"/>
      <c r="Y171" s="732"/>
      <c r="Z171" s="732"/>
      <c r="AA171" s="732"/>
      <c r="AB171" s="732"/>
      <c r="AC171" s="733"/>
      <c r="AD171" s="165"/>
      <c r="AE171" s="64"/>
      <c r="AF171" s="59"/>
      <c r="AG171" s="65"/>
      <c r="AH171" s="166"/>
      <c r="AI171" s="586"/>
      <c r="AJ171" s="346"/>
      <c r="AK171" s="59"/>
      <c r="AL171" s="59"/>
      <c r="AM171" s="174"/>
      <c r="AN171" s="174"/>
    </row>
    <row r="172" spans="1:40" ht="12.75" customHeight="1">
      <c r="A172" s="198"/>
      <c r="B172" s="643"/>
      <c r="C172" s="25"/>
      <c r="D172" s="58"/>
      <c r="E172" s="102"/>
      <c r="F172" s="102"/>
      <c r="G172" s="106"/>
      <c r="H172" s="74"/>
      <c r="I172" s="74"/>
      <c r="J172" s="256"/>
      <c r="K172" s="734" t="s">
        <v>76</v>
      </c>
      <c r="L172" s="735"/>
      <c r="M172" s="735"/>
      <c r="N172" s="736"/>
      <c r="O172" s="155"/>
      <c r="P172" s="743" t="s">
        <v>110</v>
      </c>
      <c r="Q172" s="744"/>
      <c r="R172" s="744"/>
      <c r="S172" s="744"/>
      <c r="T172" s="744"/>
      <c r="U172" s="745"/>
      <c r="V172" s="213"/>
      <c r="W172" s="213"/>
      <c r="X172" s="752" t="s">
        <v>117</v>
      </c>
      <c r="Y172" s="753"/>
      <c r="Z172" s="754"/>
      <c r="AA172" s="74"/>
      <c r="AB172" s="74"/>
      <c r="AC172" s="761" t="s">
        <v>116</v>
      </c>
      <c r="AD172" s="167"/>
      <c r="AE172" s="722" t="s">
        <v>119</v>
      </c>
      <c r="AF172" s="723"/>
      <c r="AG172" s="157"/>
      <c r="AH172" s="158"/>
      <c r="AI172" s="587"/>
      <c r="AJ172" s="114"/>
      <c r="AK172" s="59"/>
      <c r="AL172" s="59"/>
      <c r="AM172" s="174"/>
      <c r="AN172" s="174"/>
    </row>
    <row r="173" spans="1:40" ht="12.75">
      <c r="A173" s="506"/>
      <c r="B173" s="644"/>
      <c r="C173" s="507"/>
      <c r="D173" s="58"/>
      <c r="E173" s="102"/>
      <c r="F173" s="102"/>
      <c r="G173" s="106"/>
      <c r="H173" s="74"/>
      <c r="I173" s="74"/>
      <c r="J173" s="74"/>
      <c r="K173" s="737"/>
      <c r="L173" s="738"/>
      <c r="M173" s="738"/>
      <c r="N173" s="739"/>
      <c r="O173" s="155"/>
      <c r="P173" s="746"/>
      <c r="Q173" s="747"/>
      <c r="R173" s="747"/>
      <c r="S173" s="747"/>
      <c r="T173" s="747"/>
      <c r="U173" s="748"/>
      <c r="V173" s="213"/>
      <c r="W173" s="213"/>
      <c r="X173" s="755"/>
      <c r="Y173" s="756"/>
      <c r="Z173" s="757"/>
      <c r="AA173" s="74"/>
      <c r="AB173" s="74"/>
      <c r="AC173" s="762"/>
      <c r="AD173" s="156"/>
      <c r="AE173" s="724"/>
      <c r="AF173" s="725"/>
      <c r="AG173" s="157"/>
      <c r="AH173" s="158"/>
      <c r="AI173" s="587"/>
      <c r="AJ173" s="114"/>
      <c r="AK173" s="59"/>
      <c r="AL173" s="59"/>
      <c r="AM173" s="174"/>
      <c r="AN173" s="174"/>
    </row>
    <row r="174" spans="1:40" ht="66.75" customHeight="1" thickBot="1">
      <c r="A174" s="28"/>
      <c r="B174" s="28"/>
      <c r="C174" s="29"/>
      <c r="D174" s="58"/>
      <c r="E174" s="102"/>
      <c r="F174" s="102"/>
      <c r="G174" s="106"/>
      <c r="H174" s="74"/>
      <c r="I174" s="74"/>
      <c r="J174" s="74"/>
      <c r="K174" s="740"/>
      <c r="L174" s="741"/>
      <c r="M174" s="741"/>
      <c r="N174" s="742"/>
      <c r="O174" s="155"/>
      <c r="P174" s="749"/>
      <c r="Q174" s="750"/>
      <c r="R174" s="750"/>
      <c r="S174" s="750"/>
      <c r="T174" s="750"/>
      <c r="U174" s="751"/>
      <c r="V174" s="213"/>
      <c r="W174" s="213"/>
      <c r="X174" s="758"/>
      <c r="Y174" s="759"/>
      <c r="Z174" s="760"/>
      <c r="AA174" s="74"/>
      <c r="AB174" s="74"/>
      <c r="AC174" s="763"/>
      <c r="AD174" s="156"/>
      <c r="AE174" s="726"/>
      <c r="AF174" s="727"/>
      <c r="AG174" s="157"/>
      <c r="AH174" s="158"/>
      <c r="AI174" s="587"/>
      <c r="AJ174" s="114"/>
      <c r="AK174" s="59"/>
      <c r="AL174" s="59"/>
      <c r="AM174" s="174"/>
      <c r="AN174" s="174"/>
    </row>
    <row r="175" spans="1:40" ht="6.75" customHeight="1">
      <c r="A175" s="3"/>
      <c r="B175" s="645"/>
      <c r="C175" s="508"/>
      <c r="D175" s="28"/>
      <c r="E175" s="99"/>
      <c r="F175" s="99"/>
      <c r="G175" s="104"/>
      <c r="H175" s="28"/>
      <c r="I175" s="516"/>
      <c r="J175" s="256"/>
      <c r="K175" s="517"/>
      <c r="L175" s="517"/>
      <c r="M175" s="517"/>
      <c r="N175" s="256"/>
      <c r="O175" s="516"/>
      <c r="P175" s="517"/>
      <c r="Q175" s="518"/>
      <c r="R175" s="517"/>
      <c r="S175" s="518"/>
      <c r="T175" s="393"/>
      <c r="U175" s="393"/>
      <c r="V175" s="519"/>
      <c r="W175" s="393"/>
      <c r="X175" s="393"/>
      <c r="Y175" s="256"/>
      <c r="Z175" s="393"/>
      <c r="AA175" s="28"/>
      <c r="AB175" s="28"/>
      <c r="AC175" s="28"/>
      <c r="AD175" s="28"/>
      <c r="AE175" s="28"/>
      <c r="AF175" s="28"/>
      <c r="AG175" s="520"/>
      <c r="AH175" s="521"/>
      <c r="AI175" s="588"/>
      <c r="AJ175" s="521"/>
      <c r="AK175" s="521"/>
      <c r="AL175" s="521"/>
      <c r="AM175" s="177"/>
      <c r="AN175" s="174"/>
    </row>
    <row r="176" spans="4:40" ht="12.75">
      <c r="D176" s="3"/>
      <c r="E176" s="509"/>
      <c r="F176" s="509"/>
      <c r="G176" s="510"/>
      <c r="H176" s="3"/>
      <c r="I176" s="4"/>
      <c r="J176" s="511"/>
      <c r="K176" s="512"/>
      <c r="L176" s="513"/>
      <c r="M176" s="514"/>
      <c r="N176" s="5"/>
      <c r="O176" s="4"/>
      <c r="P176" s="515"/>
      <c r="Q176" s="33"/>
      <c r="R176" s="515"/>
      <c r="S176" s="33"/>
      <c r="T176" s="139"/>
      <c r="U176" s="139"/>
      <c r="V176" s="218"/>
      <c r="W176" s="139"/>
      <c r="X176" s="139"/>
      <c r="Y176" s="5"/>
      <c r="Z176" s="139"/>
      <c r="AA176" s="3"/>
      <c r="AB176" s="3"/>
      <c r="AC176" s="3"/>
      <c r="AD176" s="3"/>
      <c r="AE176" s="3"/>
      <c r="AF176" s="3"/>
      <c r="AG176" s="171"/>
      <c r="AH176" s="176"/>
      <c r="AI176" s="589"/>
      <c r="AJ176" s="176"/>
      <c r="AK176" s="176"/>
      <c r="AL176" s="176"/>
      <c r="AM176" s="174"/>
      <c r="AN176" s="174"/>
    </row>
    <row r="177" spans="33:40" ht="12.75">
      <c r="AG177" s="172"/>
      <c r="AH177" s="174"/>
      <c r="AI177" s="590"/>
      <c r="AJ177" s="174"/>
      <c r="AK177" s="174"/>
      <c r="AL177" s="174"/>
      <c r="AM177" s="174"/>
      <c r="AN177" s="174"/>
    </row>
    <row r="178" spans="33:40" ht="12.75">
      <c r="AG178" s="172"/>
      <c r="AH178" s="174"/>
      <c r="AI178" s="590"/>
      <c r="AJ178" s="174"/>
      <c r="AK178" s="174"/>
      <c r="AL178" s="174"/>
      <c r="AM178" s="174"/>
      <c r="AN178" s="174"/>
    </row>
    <row r="179" spans="33:40" ht="12.75">
      <c r="AG179" s="172"/>
      <c r="AH179" s="174"/>
      <c r="AI179" s="590"/>
      <c r="AJ179" s="174"/>
      <c r="AK179" s="174"/>
      <c r="AL179" s="174"/>
      <c r="AM179" s="174"/>
      <c r="AN179" s="174"/>
    </row>
    <row r="180" spans="33:40" ht="12.75">
      <c r="AG180" s="172"/>
      <c r="AH180" s="174"/>
      <c r="AI180" s="590"/>
      <c r="AJ180" s="174"/>
      <c r="AK180" s="174"/>
      <c r="AL180" s="174"/>
      <c r="AM180" s="174"/>
      <c r="AN180" s="174"/>
    </row>
    <row r="181" ht="12.75">
      <c r="AG181" s="172"/>
    </row>
    <row r="182" ht="12.75">
      <c r="AG182" s="172"/>
    </row>
  </sheetData>
  <sheetProtection/>
  <mergeCells count="35">
    <mergeCell ref="V8:W8"/>
    <mergeCell ref="V3:W3"/>
    <mergeCell ref="I5:J5"/>
    <mergeCell ref="AJ5:AJ7"/>
    <mergeCell ref="I6:J6"/>
    <mergeCell ref="V6:W6"/>
    <mergeCell ref="V7:W7"/>
    <mergeCell ref="I1:J1"/>
    <mergeCell ref="V1:AC1"/>
    <mergeCell ref="AJ1:AK1"/>
    <mergeCell ref="I2:J2"/>
    <mergeCell ref="V2:W2"/>
    <mergeCell ref="AI9:AL10"/>
    <mergeCell ref="H10:L10"/>
    <mergeCell ref="M10:O10"/>
    <mergeCell ref="V10:W10"/>
    <mergeCell ref="X10:Y10"/>
    <mergeCell ref="I4:J4"/>
    <mergeCell ref="P9:U10"/>
    <mergeCell ref="V9:Y9"/>
    <mergeCell ref="AD9:AH10"/>
    <mergeCell ref="V5:W5"/>
    <mergeCell ref="AE172:AF174"/>
    <mergeCell ref="Z10:AB10"/>
    <mergeCell ref="Y2:Y7"/>
    <mergeCell ref="AC2:AC10"/>
    <mergeCell ref="I3:J3"/>
    <mergeCell ref="D9:F10"/>
    <mergeCell ref="G9:O9"/>
    <mergeCell ref="D15:D16"/>
    <mergeCell ref="W171:AC171"/>
    <mergeCell ref="K172:N174"/>
    <mergeCell ref="P172:U174"/>
    <mergeCell ref="X172:Z174"/>
    <mergeCell ref="AC172:AC174"/>
  </mergeCells>
  <conditionalFormatting sqref="AK170 AK12:AK164">
    <cfRule type="cellIs" priority="12" dxfId="83" operator="equal" stopIfTrue="1">
      <formula>"OK"</formula>
    </cfRule>
  </conditionalFormatting>
  <conditionalFormatting sqref="AK170">
    <cfRule type="cellIs" priority="11" dxfId="83" operator="between" stopIfTrue="1">
      <formula>0.001</formula>
      <formula>-0.001</formula>
    </cfRule>
  </conditionalFormatting>
  <conditionalFormatting sqref="AL22 AL32 AL42 AL62 AL72 AL52 AL80 AL88">
    <cfRule type="cellIs" priority="8" dxfId="84" operator="equal" stopIfTrue="1">
      <formula>"S/O"</formula>
    </cfRule>
    <cfRule type="cellIs" priority="9" dxfId="85" operator="equal" stopIfTrue="1">
      <formula>"Plafond non atteint :instruire toutes les factures"</formula>
    </cfRule>
    <cfRule type="cellIs" priority="10" dxfId="86" operator="equal" stopIfTrue="1">
      <formula>"Les factures contrôlés permettent de plafonner le batiment"</formula>
    </cfRule>
  </conditionalFormatting>
  <conditionalFormatting sqref="AL42 AL62 AL72 AL32 AL52 AL80 AL88">
    <cfRule type="cellIs" priority="5" dxfId="84" operator="equal" stopIfTrue="1">
      <formula>"S/O"</formula>
    </cfRule>
    <cfRule type="cellIs" priority="6" dxfId="85" operator="equal" stopIfTrue="1">
      <formula>"Le plafond en batiment n'est pas atteint, vous devez instruire tous les devis"</formula>
    </cfRule>
    <cfRule type="cellIs" priority="7" dxfId="86" operator="equal" stopIfTrue="1">
      <formula>"Les devis analysés permettent de plafonner le batiment"</formula>
    </cfRule>
  </conditionalFormatting>
  <conditionalFormatting sqref="AK5">
    <cfRule type="cellIs" priority="4" dxfId="87" operator="equal" stopIfTrue="1">
      <formula>$AK$2="GE"</formula>
    </cfRule>
  </conditionalFormatting>
  <conditionalFormatting sqref="I12:I167">
    <cfRule type="cellIs" priority="3" dxfId="88" operator="notBetween" stopIfTrue="1">
      <formula>$L$1</formula>
      <formula>$L$5</formula>
    </cfRule>
  </conditionalFormatting>
  <conditionalFormatting sqref="O1:O65536">
    <cfRule type="cellIs" priority="2" dxfId="88" operator="greaterThan" stopIfTrue="1">
      <formula>"L4"</formula>
    </cfRule>
  </conditionalFormatting>
  <conditionalFormatting sqref="I12:I157">
    <cfRule type="cellIs" priority="1" dxfId="88" operator="lessThan" stopIfTrue="1">
      <formula>$L$1</formula>
    </cfRule>
  </conditionalFormatting>
  <dataValidations count="4">
    <dataValidation type="list" allowBlank="1" showInputMessage="1" showErrorMessage="1" sqref="AK3:AK4">
      <formula1>"choisir ,oui,non"</formula1>
    </dataValidation>
    <dataValidation type="list" allowBlank="1" showInputMessage="1" showErrorMessage="1" sqref="AK2">
      <formula1>"choisir,PME,ETI,GE"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I1:J1">
      <formula1>"choisir,1er acompte,2e acompte,Solde,Paiement unique"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2"/>
  <sheetViews>
    <sheetView zoomScale="85" zoomScaleNormal="85" zoomScalePageLayoutView="0" workbookViewId="0" topLeftCell="H1">
      <selection activeCell="P1" sqref="P1:AM16384"/>
    </sheetView>
  </sheetViews>
  <sheetFormatPr defaultColWidth="12" defaultRowHeight="12.75" outlineLevelRow="1"/>
  <cols>
    <col min="1" max="2" width="22.16015625" style="1" hidden="1" customWidth="1"/>
    <col min="3" max="3" width="28.16015625" style="2" hidden="1" customWidth="1"/>
    <col min="4" max="4" width="41.16015625" style="1" customWidth="1"/>
    <col min="5" max="5" width="18.16015625" style="103" customWidth="1"/>
    <col min="6" max="6" width="13.33203125" style="103" customWidth="1"/>
    <col min="7" max="7" width="13.16015625" style="107" customWidth="1"/>
    <col min="8" max="8" width="22.66015625" style="1" customWidth="1"/>
    <col min="9" max="9" width="13.5" style="22" customWidth="1"/>
    <col min="10" max="10" width="18.5" style="23" bestFit="1" customWidth="1"/>
    <col min="11" max="11" width="21.16015625" style="34" customWidth="1"/>
    <col min="12" max="12" width="20.66015625" style="35" customWidth="1"/>
    <col min="13" max="13" width="21.16015625" style="37" customWidth="1"/>
    <col min="14" max="14" width="12.66015625" style="23" customWidth="1"/>
    <col min="15" max="15" width="16.66015625" style="22" customWidth="1"/>
    <col min="16" max="16" width="21.16015625" style="36" hidden="1" customWidth="1"/>
    <col min="17" max="17" width="22.5" style="32" hidden="1" customWidth="1"/>
    <col min="18" max="18" width="22.66015625" style="36" hidden="1" customWidth="1"/>
    <col min="19" max="19" width="21.33203125" style="32" hidden="1" customWidth="1"/>
    <col min="20" max="20" width="32.83203125" style="140" hidden="1" customWidth="1"/>
    <col min="21" max="21" width="15.66015625" style="140" hidden="1" customWidth="1"/>
    <col min="22" max="22" width="12.83203125" style="219" hidden="1" customWidth="1"/>
    <col min="23" max="23" width="38" style="140" hidden="1" customWidth="1"/>
    <col min="24" max="24" width="38.83203125" style="140" hidden="1" customWidth="1"/>
    <col min="25" max="25" width="14.16015625" style="23" hidden="1" customWidth="1"/>
    <col min="26" max="26" width="58.83203125" style="140" hidden="1" customWidth="1"/>
    <col min="27" max="27" width="18.66015625" style="1" hidden="1" customWidth="1"/>
    <col min="28" max="28" width="34.16015625" style="1" hidden="1" customWidth="1"/>
    <col min="29" max="29" width="62" style="1" hidden="1" customWidth="1"/>
    <col min="30" max="30" width="29.66015625" style="1" hidden="1" customWidth="1"/>
    <col min="31" max="31" width="18.66015625" style="1" hidden="1" customWidth="1"/>
    <col min="32" max="32" width="30.16015625" style="1" hidden="1" customWidth="1"/>
    <col min="33" max="33" width="21.5" style="44" hidden="1" customWidth="1"/>
    <col min="34" max="34" width="45.16015625" style="144" hidden="1" customWidth="1"/>
    <col min="35" max="35" width="13.5" style="591" hidden="1" customWidth="1"/>
    <col min="36" max="36" width="20.66015625" style="115" hidden="1" customWidth="1"/>
    <col min="37" max="37" width="10.33203125" style="69" hidden="1" customWidth="1"/>
    <col min="38" max="38" width="30.5" style="69" hidden="1" customWidth="1"/>
    <col min="39" max="39" width="12" style="1" hidden="1" customWidth="1"/>
    <col min="40" max="16384" width="12" style="1" customWidth="1"/>
  </cols>
  <sheetData>
    <row r="1" spans="1:39" s="3" customFormat="1" ht="27" customHeight="1" thickBot="1">
      <c r="A1" s="1"/>
      <c r="B1" s="629"/>
      <c r="C1" s="25"/>
      <c r="D1" s="28"/>
      <c r="E1" s="28"/>
      <c r="F1" s="28"/>
      <c r="G1" s="28"/>
      <c r="H1" s="447" t="s">
        <v>123</v>
      </c>
      <c r="I1" s="677" t="s">
        <v>190</v>
      </c>
      <c r="J1" s="678"/>
      <c r="K1" s="445" t="s">
        <v>196</v>
      </c>
      <c r="L1" s="183"/>
      <c r="M1" s="393"/>
      <c r="N1" s="393"/>
      <c r="O1" s="60"/>
      <c r="P1" s="66"/>
      <c r="Q1" s="67"/>
      <c r="R1" s="66"/>
      <c r="S1" s="67"/>
      <c r="T1" s="145"/>
      <c r="U1" s="145"/>
      <c r="V1" s="679" t="s">
        <v>186</v>
      </c>
      <c r="W1" s="680"/>
      <c r="X1" s="680"/>
      <c r="Y1" s="680"/>
      <c r="Z1" s="680"/>
      <c r="AA1" s="680"/>
      <c r="AB1" s="680"/>
      <c r="AC1" s="681"/>
      <c r="AD1" s="59"/>
      <c r="AE1" s="117"/>
      <c r="AF1" s="117"/>
      <c r="AG1" s="117"/>
      <c r="AH1" s="141"/>
      <c r="AI1" s="578"/>
      <c r="AJ1" s="682" t="s">
        <v>77</v>
      </c>
      <c r="AK1" s="683"/>
      <c r="AL1" s="95"/>
      <c r="AM1" s="94"/>
    </row>
    <row r="2" spans="2:39" ht="27.75" customHeight="1" thickBot="1">
      <c r="B2" s="629"/>
      <c r="C2" s="25"/>
      <c r="D2" s="28"/>
      <c r="E2" s="189"/>
      <c r="F2" s="189"/>
      <c r="G2" s="190"/>
      <c r="H2" s="448" t="s">
        <v>78</v>
      </c>
      <c r="I2" s="684"/>
      <c r="J2" s="685"/>
      <c r="K2" s="446" t="s">
        <v>207</v>
      </c>
      <c r="L2" s="396"/>
      <c r="M2" s="187"/>
      <c r="N2" s="186"/>
      <c r="O2" s="60"/>
      <c r="P2" s="75"/>
      <c r="Q2" s="67"/>
      <c r="R2" s="75"/>
      <c r="S2" s="67"/>
      <c r="T2" s="145"/>
      <c r="U2" s="145"/>
      <c r="V2" s="686" t="s">
        <v>201</v>
      </c>
      <c r="W2" s="687"/>
      <c r="X2" s="414"/>
      <c r="Y2" s="688"/>
      <c r="Z2" s="168" t="s">
        <v>104</v>
      </c>
      <c r="AA2" s="162" t="s">
        <v>121</v>
      </c>
      <c r="AB2" s="208" t="s">
        <v>125</v>
      </c>
      <c r="AC2" s="710" t="s">
        <v>102</v>
      </c>
      <c r="AD2" s="59"/>
      <c r="AE2" s="92"/>
      <c r="AF2" s="59"/>
      <c r="AG2" s="93"/>
      <c r="AH2" s="142"/>
      <c r="AI2" s="578"/>
      <c r="AJ2" s="110" t="s">
        <v>75</v>
      </c>
      <c r="AK2" s="108" t="s">
        <v>227</v>
      </c>
      <c r="AL2" s="95"/>
      <c r="AM2" s="94"/>
    </row>
    <row r="3" spans="2:39" ht="27" customHeight="1">
      <c r="B3" s="629"/>
      <c r="C3" s="25"/>
      <c r="D3" s="28"/>
      <c r="E3" s="189"/>
      <c r="F3" s="189"/>
      <c r="G3" s="190"/>
      <c r="H3" s="449" t="s">
        <v>188</v>
      </c>
      <c r="I3" s="713"/>
      <c r="J3" s="714"/>
      <c r="K3" s="397" t="s">
        <v>62</v>
      </c>
      <c r="L3" s="184"/>
      <c r="M3" s="188"/>
      <c r="N3" s="186"/>
      <c r="O3" s="60"/>
      <c r="P3" s="66"/>
      <c r="Q3" s="67"/>
      <c r="R3" s="66"/>
      <c r="S3" s="67"/>
      <c r="T3" s="145"/>
      <c r="U3" s="145"/>
      <c r="V3" s="715" t="s">
        <v>126</v>
      </c>
      <c r="W3" s="716"/>
      <c r="X3" s="169" t="s">
        <v>103</v>
      </c>
      <c r="Y3" s="689"/>
      <c r="Z3" s="203" t="s">
        <v>105</v>
      </c>
      <c r="AA3" s="18" t="s">
        <v>106</v>
      </c>
      <c r="AB3" s="209"/>
      <c r="AC3" s="711"/>
      <c r="AD3" s="59"/>
      <c r="AE3" s="92"/>
      <c r="AF3" s="59"/>
      <c r="AG3" s="93"/>
      <c r="AH3" s="142"/>
      <c r="AI3" s="578"/>
      <c r="AJ3" s="111" t="s">
        <v>79</v>
      </c>
      <c r="AK3" s="109" t="s">
        <v>220</v>
      </c>
      <c r="AL3" s="95"/>
      <c r="AM3" s="94"/>
    </row>
    <row r="4" spans="2:39" ht="27" customHeight="1" thickBot="1">
      <c r="B4" s="629"/>
      <c r="C4" s="25"/>
      <c r="D4" s="28"/>
      <c r="E4" s="189"/>
      <c r="F4" s="189"/>
      <c r="G4" s="190"/>
      <c r="H4" s="449" t="s">
        <v>231</v>
      </c>
      <c r="I4" s="713"/>
      <c r="J4" s="721"/>
      <c r="K4" s="397"/>
      <c r="L4" s="184"/>
      <c r="M4" s="188"/>
      <c r="N4" s="186"/>
      <c r="O4" s="60"/>
      <c r="P4" s="66"/>
      <c r="Q4" s="67"/>
      <c r="R4" s="66"/>
      <c r="S4" s="67"/>
      <c r="T4" s="145"/>
      <c r="U4" s="145"/>
      <c r="V4" s="621"/>
      <c r="W4" s="622"/>
      <c r="X4" s="623"/>
      <c r="Y4" s="689"/>
      <c r="Z4" s="624"/>
      <c r="AA4" s="625"/>
      <c r="AB4" s="626"/>
      <c r="AC4" s="711"/>
      <c r="AD4" s="59"/>
      <c r="AE4" s="92"/>
      <c r="AF4" s="59"/>
      <c r="AG4" s="93"/>
      <c r="AH4" s="142"/>
      <c r="AI4" s="578"/>
      <c r="AJ4" s="627"/>
      <c r="AK4" s="628"/>
      <c r="AL4" s="96"/>
      <c r="AM4" s="94"/>
    </row>
    <row r="5" spans="2:39" ht="42.75" customHeight="1" thickBot="1">
      <c r="B5" s="629"/>
      <c r="C5" s="25"/>
      <c r="D5" s="28"/>
      <c r="E5" s="189"/>
      <c r="F5" s="189"/>
      <c r="G5" s="190"/>
      <c r="H5" s="449" t="s">
        <v>122</v>
      </c>
      <c r="I5" s="717" t="str">
        <f ca="1">LEFT(MID(CELL("filename",A1),FIND("[",CELL("filename",A1))+1,SUM(FIND({"[";"]"},CELL("filename",A1))*{-1;1})-6),13)</f>
        <v>INV0000000000</v>
      </c>
      <c r="J5" s="718"/>
      <c r="K5" s="571" t="s">
        <v>189</v>
      </c>
      <c r="L5" s="572">
        <f>IF(I6="Approfondi",IF(ISBLANK(L2),"",DATE(YEAR(L3)+2,MONTH(L3),DAY(L3))),IF(ISBLANK(L2),"",IF(MID(I5,6,2)=13,DATE(YEAR(L2)+1,MONTH(L2),DAY(L2)),DATE(YEAR(L2)+1,MONTH(L2)+3,DAY(L2)))))</f>
      </c>
      <c r="M5" s="619">
        <f>IF(L5="","",DATE(YEAR(L5),MONTH(L5)+2,DAY(L5)))</f>
      </c>
      <c r="N5" s="186"/>
      <c r="O5" s="60"/>
      <c r="P5" s="66"/>
      <c r="Q5" s="67"/>
      <c r="R5" s="66"/>
      <c r="S5" s="67"/>
      <c r="T5" s="145"/>
      <c r="U5" s="145"/>
      <c r="V5" s="691" t="s">
        <v>113</v>
      </c>
      <c r="W5" s="692"/>
      <c r="X5" s="202">
        <v>1</v>
      </c>
      <c r="Y5" s="689"/>
      <c r="Z5" s="204" t="s">
        <v>108</v>
      </c>
      <c r="AA5" s="164" t="s">
        <v>107</v>
      </c>
      <c r="AB5" s="210"/>
      <c r="AC5" s="711"/>
      <c r="AD5" s="59"/>
      <c r="AE5" s="92"/>
      <c r="AF5" s="59"/>
      <c r="AG5" s="93"/>
      <c r="AH5" s="142"/>
      <c r="AI5" s="578"/>
      <c r="AJ5" s="659" t="s">
        <v>60</v>
      </c>
      <c r="AK5" s="577">
        <f>IF(OR(AK2="choisir",AK2="ETI",AK2="GE"),"",IF((AND(AK2="PME",AK3="OUI")),40%,35%))</f>
        <v>0.35</v>
      </c>
      <c r="AL5" s="96"/>
      <c r="AM5" s="94"/>
    </row>
    <row r="6" spans="2:39" ht="27" customHeight="1" thickBot="1">
      <c r="B6" s="629"/>
      <c r="C6" s="25"/>
      <c r="D6" s="28"/>
      <c r="E6" s="189"/>
      <c r="F6" s="189"/>
      <c r="G6" s="190"/>
      <c r="H6" s="450" t="s">
        <v>63</v>
      </c>
      <c r="I6" s="693" t="s">
        <v>190</v>
      </c>
      <c r="J6" s="694"/>
      <c r="K6" s="394" t="s">
        <v>64</v>
      </c>
      <c r="L6" s="395"/>
      <c r="M6" s="154"/>
      <c r="N6" s="186"/>
      <c r="O6" s="60"/>
      <c r="P6" s="66"/>
      <c r="Q6" s="67"/>
      <c r="R6" s="66"/>
      <c r="S6" s="67"/>
      <c r="T6" s="145"/>
      <c r="U6" s="145"/>
      <c r="V6" s="691" t="s">
        <v>128</v>
      </c>
      <c r="W6" s="692"/>
      <c r="X6" s="202">
        <v>0.5</v>
      </c>
      <c r="Y6" s="689"/>
      <c r="Z6" s="205" t="s">
        <v>114</v>
      </c>
      <c r="AA6" s="206"/>
      <c r="AB6" s="201"/>
      <c r="AC6" s="711"/>
      <c r="AD6" s="28"/>
      <c r="AE6" s="92"/>
      <c r="AF6" s="59"/>
      <c r="AG6" s="93"/>
      <c r="AH6" s="142"/>
      <c r="AI6" s="578"/>
      <c r="AJ6" s="660"/>
      <c r="AK6" s="575">
        <f>IF(OR(AK2="choisir",AK2="PME",AK2="GE"),"",IF(AND(AK2="ETI",AK3="OUI"),20%,17.5%))</f>
      </c>
      <c r="AL6" s="96"/>
      <c r="AM6" s="94"/>
    </row>
    <row r="7" spans="2:39" ht="27" customHeight="1" thickBot="1">
      <c r="B7" s="629"/>
      <c r="C7" s="25"/>
      <c r="D7" s="417" t="str">
        <f ca="1">CONCATENATE("N°SIRET DU ",MID(CELL("filename",A1),FIND("]",CELL("filename",A1))+1,10))</f>
        <v>N°SIRET DU SITE 5</v>
      </c>
      <c r="E7" s="152"/>
      <c r="F7" s="152"/>
      <c r="G7" s="152"/>
      <c r="H7" s="153"/>
      <c r="I7" s="153"/>
      <c r="J7" s="154"/>
      <c r="K7" s="214" t="s">
        <v>228</v>
      </c>
      <c r="L7" s="185"/>
      <c r="M7" s="62"/>
      <c r="N7" s="61"/>
      <c r="O7" s="60"/>
      <c r="P7" s="66"/>
      <c r="Q7" s="67"/>
      <c r="R7" s="66"/>
      <c r="S7" s="67"/>
      <c r="T7" s="145"/>
      <c r="U7" s="145"/>
      <c r="V7" s="691" t="s">
        <v>129</v>
      </c>
      <c r="W7" s="692"/>
      <c r="X7" s="202">
        <v>0.2</v>
      </c>
      <c r="Y7" s="690"/>
      <c r="Z7" s="207" t="s">
        <v>115</v>
      </c>
      <c r="AA7" s="206"/>
      <c r="AB7" s="163"/>
      <c r="AC7" s="711"/>
      <c r="AD7" s="28"/>
      <c r="AE7" s="92"/>
      <c r="AF7" s="59"/>
      <c r="AG7" s="93"/>
      <c r="AH7" s="142"/>
      <c r="AI7" s="578"/>
      <c r="AJ7" s="661"/>
      <c r="AK7" s="576">
        <f>IF(OR(AK2="choisir",AK2="ETI",AK2="PME"),"",IF(AND(AK2="ge",AK3="OUI"),10%,8.75%))</f>
      </c>
      <c r="AL7" s="96"/>
      <c r="AM7" s="94"/>
    </row>
    <row r="8" spans="2:39" ht="27.75" customHeight="1" thickBot="1">
      <c r="B8" s="629"/>
      <c r="C8" s="25"/>
      <c r="D8" s="191"/>
      <c r="E8" s="99"/>
      <c r="F8" s="99"/>
      <c r="G8" s="104"/>
      <c r="H8" s="59"/>
      <c r="I8" s="60"/>
      <c r="J8" s="61"/>
      <c r="K8" s="517"/>
      <c r="L8" s="523"/>
      <c r="M8" s="62"/>
      <c r="N8" s="61"/>
      <c r="O8" s="60"/>
      <c r="P8" s="75"/>
      <c r="Q8" s="67"/>
      <c r="R8" s="66"/>
      <c r="S8" s="66"/>
      <c r="T8" s="415" t="s">
        <v>198</v>
      </c>
      <c r="U8" s="416"/>
      <c r="V8" s="719" t="s">
        <v>124</v>
      </c>
      <c r="W8" s="720"/>
      <c r="X8" s="313">
        <v>1</v>
      </c>
      <c r="Y8" s="413"/>
      <c r="Z8" s="212" t="s">
        <v>127</v>
      </c>
      <c r="AA8" s="212"/>
      <c r="AB8" s="212"/>
      <c r="AC8" s="711"/>
      <c r="AD8" s="59"/>
      <c r="AE8" s="59"/>
      <c r="AF8" s="59"/>
      <c r="AG8" s="65"/>
      <c r="AH8" s="143"/>
      <c r="AI8" s="579"/>
      <c r="AJ8" s="112"/>
      <c r="AK8" s="96"/>
      <c r="AL8" s="96"/>
      <c r="AM8" s="573"/>
    </row>
    <row r="9" spans="1:39" s="71" customFormat="1" ht="24.75" customHeight="1" thickBot="1">
      <c r="A9" s="192"/>
      <c r="B9" s="630"/>
      <c r="C9" s="193"/>
      <c r="D9" s="764" t="s">
        <v>213</v>
      </c>
      <c r="E9" s="765"/>
      <c r="F9" s="766"/>
      <c r="G9" s="671" t="s">
        <v>0</v>
      </c>
      <c r="H9" s="672"/>
      <c r="I9" s="672"/>
      <c r="J9" s="672"/>
      <c r="K9" s="672"/>
      <c r="L9" s="672"/>
      <c r="M9" s="672"/>
      <c r="N9" s="672"/>
      <c r="O9" s="673"/>
      <c r="P9" s="695" t="s">
        <v>109</v>
      </c>
      <c r="Q9" s="696"/>
      <c r="R9" s="696"/>
      <c r="S9" s="696"/>
      <c r="T9" s="696"/>
      <c r="U9" s="697"/>
      <c r="V9" s="701" t="s">
        <v>130</v>
      </c>
      <c r="W9" s="702"/>
      <c r="X9" s="702"/>
      <c r="Y9" s="703"/>
      <c r="Z9" s="211"/>
      <c r="AA9" s="211"/>
      <c r="AB9" s="211"/>
      <c r="AC9" s="711"/>
      <c r="AD9" s="704" t="s">
        <v>57</v>
      </c>
      <c r="AE9" s="705"/>
      <c r="AF9" s="705"/>
      <c r="AG9" s="705"/>
      <c r="AH9" s="706"/>
      <c r="AI9" s="662" t="s">
        <v>70</v>
      </c>
      <c r="AJ9" s="663"/>
      <c r="AK9" s="663"/>
      <c r="AL9" s="664"/>
      <c r="AM9" s="70"/>
    </row>
    <row r="10" spans="1:39" s="71" customFormat="1" ht="22.5" customHeight="1" thickBot="1">
      <c r="A10" s="72"/>
      <c r="B10" s="631"/>
      <c r="C10" s="73"/>
      <c r="D10" s="767"/>
      <c r="E10" s="768"/>
      <c r="F10" s="769"/>
      <c r="G10" s="441"/>
      <c r="H10" s="674" t="s">
        <v>1</v>
      </c>
      <c r="I10" s="675"/>
      <c r="J10" s="675"/>
      <c r="K10" s="675"/>
      <c r="L10" s="676"/>
      <c r="M10" s="770" t="s">
        <v>91</v>
      </c>
      <c r="N10" s="771"/>
      <c r="O10" s="772"/>
      <c r="P10" s="698"/>
      <c r="Q10" s="699"/>
      <c r="R10" s="699"/>
      <c r="S10" s="699"/>
      <c r="T10" s="699"/>
      <c r="U10" s="700"/>
      <c r="V10" s="668" t="s">
        <v>112</v>
      </c>
      <c r="W10" s="669"/>
      <c r="X10" s="670"/>
      <c r="Y10" s="670"/>
      <c r="Z10" s="728" t="s">
        <v>200</v>
      </c>
      <c r="AA10" s="729"/>
      <c r="AB10" s="729"/>
      <c r="AC10" s="712"/>
      <c r="AD10" s="707"/>
      <c r="AE10" s="708"/>
      <c r="AF10" s="708"/>
      <c r="AG10" s="708"/>
      <c r="AH10" s="709"/>
      <c r="AI10" s="665"/>
      <c r="AJ10" s="666"/>
      <c r="AK10" s="666"/>
      <c r="AL10" s="667"/>
      <c r="AM10" s="70"/>
    </row>
    <row r="11" spans="1:39" s="71" customFormat="1" ht="81" customHeight="1" thickBot="1">
      <c r="A11" s="179" t="s">
        <v>120</v>
      </c>
      <c r="B11" s="632" t="s">
        <v>231</v>
      </c>
      <c r="C11" s="180" t="s">
        <v>2</v>
      </c>
      <c r="D11" s="398" t="s">
        <v>71</v>
      </c>
      <c r="E11" s="399" t="s">
        <v>219</v>
      </c>
      <c r="F11" s="611" t="s">
        <v>226</v>
      </c>
      <c r="G11" s="442" t="s">
        <v>214</v>
      </c>
      <c r="H11" s="434" t="s">
        <v>100</v>
      </c>
      <c r="I11" s="435" t="s">
        <v>3</v>
      </c>
      <c r="J11" s="436" t="s">
        <v>4</v>
      </c>
      <c r="K11" s="437" t="s">
        <v>53</v>
      </c>
      <c r="L11" s="438" t="s">
        <v>54</v>
      </c>
      <c r="M11" s="439" t="s">
        <v>55</v>
      </c>
      <c r="N11" s="436" t="s">
        <v>82</v>
      </c>
      <c r="O11" s="440" t="s">
        <v>5</v>
      </c>
      <c r="P11" s="402" t="s">
        <v>93</v>
      </c>
      <c r="Q11" s="403" t="s">
        <v>92</v>
      </c>
      <c r="R11" s="403" t="s">
        <v>194</v>
      </c>
      <c r="S11" s="404" t="s">
        <v>195</v>
      </c>
      <c r="T11" s="405" t="s">
        <v>111</v>
      </c>
      <c r="U11" s="405" t="s">
        <v>197</v>
      </c>
      <c r="V11" s="305" t="s">
        <v>132</v>
      </c>
      <c r="W11" s="216" t="s">
        <v>131</v>
      </c>
      <c r="X11" s="220" t="s">
        <v>101</v>
      </c>
      <c r="Y11" s="220" t="s">
        <v>199</v>
      </c>
      <c r="Z11" s="215" t="s">
        <v>202</v>
      </c>
      <c r="AA11" s="199" t="s">
        <v>80</v>
      </c>
      <c r="AB11" s="200" t="s">
        <v>203</v>
      </c>
      <c r="AC11" s="258" t="s">
        <v>187</v>
      </c>
      <c r="AD11" s="304" t="s">
        <v>83</v>
      </c>
      <c r="AE11" s="181" t="s">
        <v>72</v>
      </c>
      <c r="AF11" s="181" t="s">
        <v>73</v>
      </c>
      <c r="AG11" s="182" t="s">
        <v>74</v>
      </c>
      <c r="AH11" s="269" t="s">
        <v>67</v>
      </c>
      <c r="AI11" s="580" t="s">
        <v>58</v>
      </c>
      <c r="AJ11" s="270" t="s">
        <v>59</v>
      </c>
      <c r="AK11" s="271" t="s">
        <v>81</v>
      </c>
      <c r="AL11" s="272" t="s">
        <v>185</v>
      </c>
      <c r="AM11" s="70"/>
    </row>
    <row r="12" spans="1:39" s="232" customFormat="1" ht="15" outlineLevel="1">
      <c r="A12" s="221"/>
      <c r="B12" s="633"/>
      <c r="C12" s="222"/>
      <c r="D12" s="376" t="s">
        <v>133</v>
      </c>
      <c r="E12" s="365"/>
      <c r="F12" s="421"/>
      <c r="G12" s="418"/>
      <c r="H12" s="326"/>
      <c r="I12" s="451"/>
      <c r="J12" s="614"/>
      <c r="K12" s="615"/>
      <c r="L12" s="616"/>
      <c r="M12" s="617"/>
      <c r="N12" s="614"/>
      <c r="O12" s="618"/>
      <c r="P12" s="483"/>
      <c r="Q12" s="484"/>
      <c r="R12" s="484"/>
      <c r="S12" s="483"/>
      <c r="T12" s="257"/>
      <c r="U12" s="336"/>
      <c r="V12" s="254"/>
      <c r="W12" s="267"/>
      <c r="X12" s="229"/>
      <c r="Y12" s="229"/>
      <c r="Z12" s="230"/>
      <c r="AA12" s="336"/>
      <c r="AB12" s="524"/>
      <c r="AC12" s="525"/>
      <c r="AD12" s="526"/>
      <c r="AE12" s="527"/>
      <c r="AF12" s="528"/>
      <c r="AG12" s="248"/>
      <c r="AH12" s="278"/>
      <c r="AI12" s="596"/>
      <c r="AJ12" s="259"/>
      <c r="AK12" s="263"/>
      <c r="AL12" s="284"/>
      <c r="AM12" s="231"/>
    </row>
    <row r="13" spans="1:39" s="322" customFormat="1" ht="14.25" outlineLevel="1">
      <c r="A13" s="223"/>
      <c r="B13" s="634"/>
      <c r="C13" s="319"/>
      <c r="D13" s="377" t="s">
        <v>134</v>
      </c>
      <c r="E13" s="335"/>
      <c r="F13" s="419"/>
      <c r="G13" s="419"/>
      <c r="H13" s="345"/>
      <c r="I13" s="323"/>
      <c r="J13" s="325"/>
      <c r="K13" s="324"/>
      <c r="L13" s="348"/>
      <c r="M13" s="350"/>
      <c r="N13" s="325"/>
      <c r="O13" s="351"/>
      <c r="P13" s="457"/>
      <c r="Q13" s="324"/>
      <c r="R13" s="324"/>
      <c r="S13" s="485"/>
      <c r="T13" s="345"/>
      <c r="U13" s="337"/>
      <c r="V13" s="343"/>
      <c r="W13" s="325"/>
      <c r="X13" s="325"/>
      <c r="Y13" s="325"/>
      <c r="Z13" s="345"/>
      <c r="AA13" s="337"/>
      <c r="AB13" s="465"/>
      <c r="AC13" s="529"/>
      <c r="AD13" s="350"/>
      <c r="AE13" s="527"/>
      <c r="AF13" s="470"/>
      <c r="AG13" s="327"/>
      <c r="AH13" s="274"/>
      <c r="AI13" s="594"/>
      <c r="AJ13" s="113"/>
      <c r="AK13" s="68"/>
      <c r="AL13" s="285"/>
      <c r="AM13" s="321"/>
    </row>
    <row r="14" spans="1:39" s="322" customFormat="1" ht="14.25" outlineLevel="1">
      <c r="A14" s="223"/>
      <c r="B14" s="634"/>
      <c r="C14" s="319"/>
      <c r="D14" s="377" t="s">
        <v>135</v>
      </c>
      <c r="E14" s="335"/>
      <c r="F14" s="419"/>
      <c r="G14" s="419"/>
      <c r="H14" s="345"/>
      <c r="I14" s="325"/>
      <c r="J14" s="325"/>
      <c r="K14" s="324"/>
      <c r="L14" s="348"/>
      <c r="M14" s="350"/>
      <c r="N14" s="325"/>
      <c r="O14" s="349"/>
      <c r="P14" s="457"/>
      <c r="Q14" s="324"/>
      <c r="R14" s="324"/>
      <c r="S14" s="485"/>
      <c r="T14" s="345"/>
      <c r="U14" s="337"/>
      <c r="V14" s="343"/>
      <c r="W14" s="325"/>
      <c r="X14" s="325"/>
      <c r="Y14" s="325"/>
      <c r="Z14" s="345"/>
      <c r="AA14" s="337"/>
      <c r="AB14" s="472"/>
      <c r="AC14" s="529"/>
      <c r="AD14" s="350"/>
      <c r="AE14" s="527"/>
      <c r="AF14" s="470"/>
      <c r="AG14" s="327"/>
      <c r="AH14" s="274"/>
      <c r="AI14" s="594"/>
      <c r="AJ14" s="113"/>
      <c r="AK14" s="264"/>
      <c r="AL14" s="285"/>
      <c r="AM14" s="321"/>
    </row>
    <row r="15" spans="1:39" s="322" customFormat="1" ht="14.25" outlineLevel="1">
      <c r="A15" s="223"/>
      <c r="B15" s="634"/>
      <c r="C15" s="319"/>
      <c r="D15" s="730" t="s">
        <v>136</v>
      </c>
      <c r="E15" s="367"/>
      <c r="F15" s="420"/>
      <c r="G15" s="420"/>
      <c r="H15" s="345"/>
      <c r="I15" s="325"/>
      <c r="J15" s="325"/>
      <c r="K15" s="324"/>
      <c r="L15" s="348"/>
      <c r="M15" s="350"/>
      <c r="N15" s="325"/>
      <c r="O15" s="349"/>
      <c r="P15" s="457"/>
      <c r="Q15" s="324"/>
      <c r="R15" s="324"/>
      <c r="S15" s="485"/>
      <c r="T15" s="345"/>
      <c r="U15" s="337"/>
      <c r="V15" s="343"/>
      <c r="W15" s="325"/>
      <c r="X15" s="325"/>
      <c r="Y15" s="325"/>
      <c r="Z15" s="345"/>
      <c r="AA15" s="337"/>
      <c r="AB15" s="472"/>
      <c r="AC15" s="529"/>
      <c r="AD15" s="350"/>
      <c r="AE15" s="527"/>
      <c r="AF15" s="470"/>
      <c r="AG15" s="327"/>
      <c r="AH15" s="274"/>
      <c r="AI15" s="594"/>
      <c r="AJ15" s="113"/>
      <c r="AK15" s="264"/>
      <c r="AL15" s="285"/>
      <c r="AM15" s="321"/>
    </row>
    <row r="16" spans="1:39" s="322" customFormat="1" ht="14.25" outlineLevel="1">
      <c r="A16" s="223"/>
      <c r="B16" s="634"/>
      <c r="C16" s="319"/>
      <c r="D16" s="731"/>
      <c r="E16" s="367"/>
      <c r="F16" s="420"/>
      <c r="G16" s="420"/>
      <c r="H16" s="345"/>
      <c r="I16" s="325"/>
      <c r="J16" s="325"/>
      <c r="K16" s="324"/>
      <c r="L16" s="348"/>
      <c r="M16" s="350"/>
      <c r="N16" s="325"/>
      <c r="O16" s="349"/>
      <c r="P16" s="457"/>
      <c r="Q16" s="324"/>
      <c r="R16" s="324"/>
      <c r="S16" s="324"/>
      <c r="T16" s="345"/>
      <c r="U16" s="337"/>
      <c r="V16" s="343"/>
      <c r="W16" s="325"/>
      <c r="X16" s="325"/>
      <c r="Y16" s="325"/>
      <c r="Z16" s="345"/>
      <c r="AA16" s="337"/>
      <c r="AB16" s="472"/>
      <c r="AC16" s="529"/>
      <c r="AD16" s="350"/>
      <c r="AE16" s="527"/>
      <c r="AF16" s="470"/>
      <c r="AG16" s="327"/>
      <c r="AH16" s="274"/>
      <c r="AI16" s="594"/>
      <c r="AJ16" s="113"/>
      <c r="AK16" s="55"/>
      <c r="AL16" s="285"/>
      <c r="AM16" s="321"/>
    </row>
    <row r="17" spans="1:39" s="322" customFormat="1" ht="14.25" outlineLevel="1">
      <c r="A17" s="223"/>
      <c r="B17" s="634"/>
      <c r="C17" s="319"/>
      <c r="D17" s="378" t="s">
        <v>137</v>
      </c>
      <c r="E17" s="335"/>
      <c r="F17" s="419"/>
      <c r="G17" s="419"/>
      <c r="H17" s="345"/>
      <c r="I17" s="325"/>
      <c r="J17" s="325"/>
      <c r="K17" s="324"/>
      <c r="L17" s="348"/>
      <c r="M17" s="350"/>
      <c r="N17" s="325"/>
      <c r="O17" s="349"/>
      <c r="P17" s="457"/>
      <c r="Q17" s="324"/>
      <c r="R17" s="324"/>
      <c r="S17" s="324"/>
      <c r="T17" s="345"/>
      <c r="U17" s="337"/>
      <c r="V17" s="343"/>
      <c r="W17" s="325"/>
      <c r="X17" s="325"/>
      <c r="Y17" s="325"/>
      <c r="Z17" s="345"/>
      <c r="AA17" s="337"/>
      <c r="AB17" s="472"/>
      <c r="AC17" s="529"/>
      <c r="AD17" s="350"/>
      <c r="AE17" s="527"/>
      <c r="AF17" s="470"/>
      <c r="AG17" s="327"/>
      <c r="AH17" s="274"/>
      <c r="AI17" s="594"/>
      <c r="AJ17" s="113"/>
      <c r="AK17" s="55"/>
      <c r="AL17" s="285"/>
      <c r="AM17" s="321"/>
    </row>
    <row r="18" spans="1:39" s="322" customFormat="1" ht="14.25" outlineLevel="1">
      <c r="A18" s="223"/>
      <c r="B18" s="634"/>
      <c r="C18" s="319"/>
      <c r="D18" s="378" t="s">
        <v>138</v>
      </c>
      <c r="E18" s="335"/>
      <c r="F18" s="419"/>
      <c r="G18" s="419"/>
      <c r="H18" s="345"/>
      <c r="I18" s="325"/>
      <c r="J18" s="325"/>
      <c r="K18" s="324"/>
      <c r="L18" s="348"/>
      <c r="M18" s="350"/>
      <c r="N18" s="325"/>
      <c r="O18" s="349"/>
      <c r="P18" s="457"/>
      <c r="Q18" s="324"/>
      <c r="R18" s="324"/>
      <c r="S18" s="485"/>
      <c r="T18" s="345"/>
      <c r="U18" s="337"/>
      <c r="V18" s="343"/>
      <c r="W18" s="325"/>
      <c r="X18" s="325"/>
      <c r="Y18" s="325"/>
      <c r="Z18" s="345"/>
      <c r="AA18" s="337"/>
      <c r="AB18" s="472"/>
      <c r="AC18" s="529"/>
      <c r="AD18" s="350"/>
      <c r="AE18" s="527"/>
      <c r="AF18" s="470"/>
      <c r="AG18" s="327"/>
      <c r="AH18" s="274"/>
      <c r="AI18" s="594"/>
      <c r="AJ18" s="113"/>
      <c r="AK18" s="55"/>
      <c r="AL18" s="285"/>
      <c r="AM18" s="321"/>
    </row>
    <row r="19" spans="1:39" s="322" customFormat="1" ht="14.25" outlineLevel="1">
      <c r="A19" s="223"/>
      <c r="B19" s="634"/>
      <c r="C19" s="319"/>
      <c r="D19" s="379" t="s">
        <v>139</v>
      </c>
      <c r="E19" s="335"/>
      <c r="F19" s="419"/>
      <c r="G19" s="419"/>
      <c r="H19" s="345"/>
      <c r="I19" s="325"/>
      <c r="J19" s="325"/>
      <c r="K19" s="324"/>
      <c r="L19" s="348"/>
      <c r="M19" s="350"/>
      <c r="N19" s="325"/>
      <c r="O19" s="349"/>
      <c r="P19" s="457"/>
      <c r="Q19" s="324"/>
      <c r="R19" s="324"/>
      <c r="S19" s="485"/>
      <c r="T19" s="345"/>
      <c r="U19" s="337"/>
      <c r="V19" s="343"/>
      <c r="W19" s="325"/>
      <c r="X19" s="325"/>
      <c r="Y19" s="325"/>
      <c r="Z19" s="345"/>
      <c r="AA19" s="337"/>
      <c r="AB19" s="472"/>
      <c r="AC19" s="529"/>
      <c r="AD19" s="350"/>
      <c r="AE19" s="527"/>
      <c r="AF19" s="470"/>
      <c r="AG19" s="327"/>
      <c r="AH19" s="274"/>
      <c r="AI19" s="594"/>
      <c r="AJ19" s="113"/>
      <c r="AK19" s="55"/>
      <c r="AL19" s="285"/>
      <c r="AM19" s="321"/>
    </row>
    <row r="20" spans="1:39" s="322" customFormat="1" ht="14.25" outlineLevel="1">
      <c r="A20" s="223"/>
      <c r="B20" s="634"/>
      <c r="C20" s="319"/>
      <c r="D20" s="377" t="s">
        <v>216</v>
      </c>
      <c r="E20" s="335"/>
      <c r="F20" s="419"/>
      <c r="G20" s="432" t="s">
        <v>205</v>
      </c>
      <c r="H20" s="345"/>
      <c r="I20" s="325"/>
      <c r="J20" s="325"/>
      <c r="K20" s="324"/>
      <c r="L20" s="348"/>
      <c r="M20" s="350"/>
      <c r="N20" s="325"/>
      <c r="O20" s="349"/>
      <c r="P20" s="457"/>
      <c r="Q20" s="324"/>
      <c r="R20" s="324"/>
      <c r="S20" s="485"/>
      <c r="T20" s="345"/>
      <c r="U20" s="337"/>
      <c r="V20" s="343"/>
      <c r="W20" s="325"/>
      <c r="X20" s="325"/>
      <c r="Y20" s="325"/>
      <c r="Z20" s="345"/>
      <c r="AA20" s="337"/>
      <c r="AB20" s="472"/>
      <c r="AC20" s="529"/>
      <c r="AD20" s="350"/>
      <c r="AE20" s="527"/>
      <c r="AF20" s="470"/>
      <c r="AG20" s="327"/>
      <c r="AH20" s="274"/>
      <c r="AI20" s="594"/>
      <c r="AJ20" s="113"/>
      <c r="AK20" s="55"/>
      <c r="AL20" s="285"/>
      <c r="AM20" s="321"/>
    </row>
    <row r="21" spans="1:39" s="322" customFormat="1" ht="15" outlineLevel="1" thickBot="1">
      <c r="A21" s="223"/>
      <c r="B21" s="634"/>
      <c r="C21" s="319"/>
      <c r="D21" s="377" t="s">
        <v>216</v>
      </c>
      <c r="E21" s="334"/>
      <c r="F21" s="605"/>
      <c r="G21" s="433"/>
      <c r="H21" s="345"/>
      <c r="I21" s="323"/>
      <c r="K21" s="324"/>
      <c r="L21" s="457"/>
      <c r="M21" s="350"/>
      <c r="N21" s="325"/>
      <c r="O21" s="351"/>
      <c r="P21" s="486"/>
      <c r="Q21" s="471"/>
      <c r="R21" s="471"/>
      <c r="S21" s="486"/>
      <c r="U21" s="338"/>
      <c r="V21" s="320"/>
      <c r="W21" s="344"/>
      <c r="X21" s="325"/>
      <c r="Y21" s="325"/>
      <c r="Z21" s="326"/>
      <c r="AA21" s="338"/>
      <c r="AB21" s="472"/>
      <c r="AC21" s="529"/>
      <c r="AD21" s="530"/>
      <c r="AE21" s="527"/>
      <c r="AF21" s="470"/>
      <c r="AG21" s="327"/>
      <c r="AH21" s="274"/>
      <c r="AI21" s="594"/>
      <c r="AJ21" s="113"/>
      <c r="AK21" s="68"/>
      <c r="AL21" s="285"/>
      <c r="AM21" s="321"/>
    </row>
    <row r="22" spans="1:39" s="243" customFormat="1" ht="26.25" thickBot="1">
      <c r="A22" s="333" t="str">
        <f>FIXED($D$8,0,1)</f>
        <v>0</v>
      </c>
      <c r="B22" s="635" t="str">
        <f>FIXED($I$4,0,1)</f>
        <v>0</v>
      </c>
      <c r="C22" s="224" t="s">
        <v>168</v>
      </c>
      <c r="D22" s="380" t="s">
        <v>141</v>
      </c>
      <c r="E22" s="453"/>
      <c r="F22" s="612"/>
      <c r="G22" s="431"/>
      <c r="H22" s="282"/>
      <c r="I22" s="14"/>
      <c r="J22" s="12"/>
      <c r="K22" s="458">
        <f>SUM(K12:K21)</f>
        <v>0</v>
      </c>
      <c r="L22" s="459">
        <f>SUM(L12:L21)</f>
        <v>0</v>
      </c>
      <c r="M22" s="460">
        <f>SUM(M12:M21)</f>
        <v>0</v>
      </c>
      <c r="N22" s="118"/>
      <c r="O22" s="352"/>
      <c r="P22" s="487">
        <f>SUM(P12:P21)</f>
        <v>0</v>
      </c>
      <c r="Q22" s="488">
        <f>SUM(Q12:Q21)</f>
        <v>0</v>
      </c>
      <c r="R22" s="489">
        <f>SUM(R12:R21)</f>
        <v>0</v>
      </c>
      <c r="S22" s="488">
        <f>SUM(S12:S21)</f>
        <v>0</v>
      </c>
      <c r="T22" s="239"/>
      <c r="U22" s="406"/>
      <c r="V22" s="306"/>
      <c r="W22" s="12"/>
      <c r="X22" s="240"/>
      <c r="Y22" s="240"/>
      <c r="Z22" s="241"/>
      <c r="AA22" s="244"/>
      <c r="AB22" s="459">
        <f>SUM(AB12:AB21)</f>
        <v>0</v>
      </c>
      <c r="AC22" s="531"/>
      <c r="AD22" s="532">
        <f>SUM(AD12:AD21)</f>
        <v>0</v>
      </c>
      <c r="AE22" s="533"/>
      <c r="AF22" s="534" t="str">
        <f>IF(AE22=0,"0",IF(AD22/AE22&gt;400,400*AE22,AD22))</f>
        <v>0</v>
      </c>
      <c r="AG22" s="89">
        <f>IF((AF22-E22)&gt;0,(AF22-E22),0)</f>
        <v>0</v>
      </c>
      <c r="AH22" s="276"/>
      <c r="AI22" s="592">
        <f>IF($AK$2="PME",$AK$5,IF($AK$2="ETI",$AK$6,AK7))</f>
        <v>0.35</v>
      </c>
      <c r="AJ22" s="79">
        <f>IF(AK2="choisir","",AI22*AF22)</f>
        <v>0</v>
      </c>
      <c r="AK22" s="53" t="str">
        <f>IF(Q22&lt;&gt;0,IF((Q22+AB22)-AD22=0,"OK","!"),IF(P22&lt;&gt;0,IF((P22+AB22)-AD22=0,"OK","!"),IF((K22+AB22)-AD22=0,"OK","!")))</f>
        <v>OK</v>
      </c>
      <c r="AL22" s="286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42"/>
    </row>
    <row r="23" spans="1:39" s="232" customFormat="1" ht="15" outlineLevel="1">
      <c r="A23" s="223"/>
      <c r="B23" s="634"/>
      <c r="C23" s="24"/>
      <c r="D23" s="376" t="s">
        <v>142</v>
      </c>
      <c r="E23" s="365"/>
      <c r="F23" s="336"/>
      <c r="G23" s="421"/>
      <c r="H23" s="370"/>
      <c r="I23" s="323"/>
      <c r="J23" s="229"/>
      <c r="K23" s="253"/>
      <c r="L23" s="347"/>
      <c r="M23" s="353"/>
      <c r="N23" s="229"/>
      <c r="O23" s="354"/>
      <c r="P23" s="486"/>
      <c r="Q23" s="471"/>
      <c r="R23" s="486"/>
      <c r="S23" s="471"/>
      <c r="T23" s="228"/>
      <c r="U23" s="337"/>
      <c r="V23" s="254"/>
      <c r="W23" s="267"/>
      <c r="X23" s="229"/>
      <c r="Y23" s="229"/>
      <c r="Z23" s="230"/>
      <c r="AA23" s="337"/>
      <c r="AB23" s="472"/>
      <c r="AC23" s="525"/>
      <c r="AD23" s="486"/>
      <c r="AE23" s="527"/>
      <c r="AF23" s="464"/>
      <c r="AG23" s="88"/>
      <c r="AH23" s="274"/>
      <c r="AI23" s="593"/>
      <c r="AJ23" s="113"/>
      <c r="AK23" s="265"/>
      <c r="AL23" s="287"/>
      <c r="AM23" s="231"/>
    </row>
    <row r="24" spans="1:39" s="322" customFormat="1" ht="14.25" outlineLevel="1">
      <c r="A24" s="223"/>
      <c r="B24" s="634"/>
      <c r="C24" s="319"/>
      <c r="D24" s="381" t="s">
        <v>134</v>
      </c>
      <c r="E24" s="367"/>
      <c r="F24" s="337"/>
      <c r="G24" s="420"/>
      <c r="H24" s="345"/>
      <c r="I24" s="323"/>
      <c r="J24" s="325"/>
      <c r="K24" s="324"/>
      <c r="L24" s="348"/>
      <c r="M24" s="350"/>
      <c r="N24" s="325"/>
      <c r="O24" s="351"/>
      <c r="P24" s="486"/>
      <c r="Q24" s="471"/>
      <c r="R24" s="486"/>
      <c r="S24" s="471"/>
      <c r="T24" s="328"/>
      <c r="U24" s="337"/>
      <c r="V24" s="320"/>
      <c r="W24" s="55"/>
      <c r="X24" s="325"/>
      <c r="Y24" s="325"/>
      <c r="Z24" s="326"/>
      <c r="AA24" s="337"/>
      <c r="AB24" s="472"/>
      <c r="AC24" s="529"/>
      <c r="AD24" s="486"/>
      <c r="AE24" s="527"/>
      <c r="AF24" s="464"/>
      <c r="AG24" s="327"/>
      <c r="AH24" s="274"/>
      <c r="AI24" s="594"/>
      <c r="AJ24" s="113"/>
      <c r="AK24" s="68"/>
      <c r="AL24" s="287"/>
      <c r="AM24" s="321"/>
    </row>
    <row r="25" spans="1:39" s="322" customFormat="1" ht="14.25" outlineLevel="1">
      <c r="A25" s="223"/>
      <c r="B25" s="634"/>
      <c r="C25" s="319"/>
      <c r="D25" s="381" t="s">
        <v>143</v>
      </c>
      <c r="E25" s="367"/>
      <c r="F25" s="337"/>
      <c r="G25" s="420"/>
      <c r="H25" s="345"/>
      <c r="I25" s="323"/>
      <c r="J25" s="325"/>
      <c r="K25" s="324"/>
      <c r="L25" s="348"/>
      <c r="M25" s="350"/>
      <c r="N25" s="325"/>
      <c r="O25" s="351"/>
      <c r="P25" s="486"/>
      <c r="Q25" s="471"/>
      <c r="R25" s="486"/>
      <c r="S25" s="471"/>
      <c r="T25" s="328"/>
      <c r="U25" s="337"/>
      <c r="V25" s="320"/>
      <c r="W25" s="55"/>
      <c r="X25" s="325"/>
      <c r="Y25" s="325"/>
      <c r="Z25" s="326"/>
      <c r="AA25" s="337"/>
      <c r="AB25" s="472"/>
      <c r="AC25" s="529"/>
      <c r="AD25" s="486"/>
      <c r="AE25" s="527"/>
      <c r="AF25" s="464"/>
      <c r="AG25" s="327"/>
      <c r="AH25" s="274"/>
      <c r="AI25" s="594"/>
      <c r="AJ25" s="113"/>
      <c r="AK25" s="68"/>
      <c r="AL25" s="287"/>
      <c r="AM25" s="321"/>
    </row>
    <row r="26" spans="1:39" s="322" customFormat="1" ht="14.25" outlineLevel="1">
      <c r="A26" s="223"/>
      <c r="B26" s="634"/>
      <c r="C26" s="319"/>
      <c r="D26" s="381" t="s">
        <v>136</v>
      </c>
      <c r="E26" s="367"/>
      <c r="F26" s="337"/>
      <c r="G26" s="420"/>
      <c r="H26" s="345"/>
      <c r="I26" s="323"/>
      <c r="J26" s="325"/>
      <c r="K26" s="324"/>
      <c r="L26" s="348"/>
      <c r="M26" s="350"/>
      <c r="N26" s="325"/>
      <c r="O26" s="351"/>
      <c r="P26" s="486"/>
      <c r="Q26" s="471"/>
      <c r="R26" s="486"/>
      <c r="S26" s="471"/>
      <c r="T26" s="328"/>
      <c r="U26" s="337"/>
      <c r="V26" s="320"/>
      <c r="W26" s="55"/>
      <c r="X26" s="325"/>
      <c r="Y26" s="325"/>
      <c r="Z26" s="326"/>
      <c r="AA26" s="337"/>
      <c r="AB26" s="472"/>
      <c r="AC26" s="529"/>
      <c r="AD26" s="486"/>
      <c r="AE26" s="527"/>
      <c r="AF26" s="464"/>
      <c r="AG26" s="327"/>
      <c r="AH26" s="274"/>
      <c r="AI26" s="594"/>
      <c r="AJ26" s="113"/>
      <c r="AK26" s="68"/>
      <c r="AL26" s="287"/>
      <c r="AM26" s="321"/>
    </row>
    <row r="27" spans="1:39" s="322" customFormat="1" ht="14.25" outlineLevel="1">
      <c r="A27" s="223"/>
      <c r="B27" s="634"/>
      <c r="C27" s="319"/>
      <c r="D27" s="378" t="s">
        <v>137</v>
      </c>
      <c r="E27" s="367"/>
      <c r="F27" s="337"/>
      <c r="G27" s="420"/>
      <c r="H27" s="345"/>
      <c r="I27" s="323"/>
      <c r="J27" s="325"/>
      <c r="K27" s="324"/>
      <c r="L27" s="348"/>
      <c r="M27" s="350"/>
      <c r="N27" s="325"/>
      <c r="O27" s="351"/>
      <c r="P27" s="486"/>
      <c r="Q27" s="471"/>
      <c r="R27" s="486"/>
      <c r="S27" s="471"/>
      <c r="T27" s="328"/>
      <c r="U27" s="337"/>
      <c r="V27" s="320"/>
      <c r="W27" s="55"/>
      <c r="X27" s="325"/>
      <c r="Y27" s="325"/>
      <c r="Z27" s="326"/>
      <c r="AA27" s="337"/>
      <c r="AB27" s="472"/>
      <c r="AC27" s="529"/>
      <c r="AD27" s="486"/>
      <c r="AE27" s="527"/>
      <c r="AF27" s="464"/>
      <c r="AG27" s="327"/>
      <c r="AH27" s="274"/>
      <c r="AI27" s="594"/>
      <c r="AJ27" s="113"/>
      <c r="AK27" s="68"/>
      <c r="AL27" s="287"/>
      <c r="AM27" s="321"/>
    </row>
    <row r="28" spans="1:39" s="322" customFormat="1" ht="14.25" outlineLevel="1">
      <c r="A28" s="223"/>
      <c r="B28" s="634"/>
      <c r="C28" s="319"/>
      <c r="D28" s="378" t="s">
        <v>138</v>
      </c>
      <c r="E28" s="367"/>
      <c r="F28" s="337"/>
      <c r="G28" s="420"/>
      <c r="H28" s="345"/>
      <c r="I28" s="323"/>
      <c r="J28" s="325"/>
      <c r="K28" s="324"/>
      <c r="L28" s="348"/>
      <c r="M28" s="350"/>
      <c r="N28" s="325"/>
      <c r="O28" s="351"/>
      <c r="P28" s="486"/>
      <c r="Q28" s="471"/>
      <c r="R28" s="486"/>
      <c r="S28" s="471"/>
      <c r="T28" s="328"/>
      <c r="U28" s="337"/>
      <c r="V28" s="320"/>
      <c r="W28" s="55"/>
      <c r="X28" s="325"/>
      <c r="Y28" s="325"/>
      <c r="Z28" s="326"/>
      <c r="AA28" s="337"/>
      <c r="AB28" s="472"/>
      <c r="AC28" s="529"/>
      <c r="AD28" s="486"/>
      <c r="AE28" s="527"/>
      <c r="AF28" s="464"/>
      <c r="AG28" s="327"/>
      <c r="AH28" s="274"/>
      <c r="AI28" s="594"/>
      <c r="AJ28" s="113"/>
      <c r="AK28" s="68"/>
      <c r="AL28" s="287"/>
      <c r="AM28" s="321"/>
    </row>
    <row r="29" spans="1:39" s="322" customFormat="1" ht="14.25" outlineLevel="1">
      <c r="A29" s="223"/>
      <c r="B29" s="634"/>
      <c r="C29" s="319"/>
      <c r="D29" s="379" t="s">
        <v>139</v>
      </c>
      <c r="E29" s="367"/>
      <c r="F29" s="337"/>
      <c r="G29" s="420"/>
      <c r="H29" s="345"/>
      <c r="I29" s="323"/>
      <c r="J29" s="325"/>
      <c r="K29" s="324"/>
      <c r="L29" s="348"/>
      <c r="M29" s="350"/>
      <c r="N29" s="325"/>
      <c r="O29" s="351"/>
      <c r="P29" s="486"/>
      <c r="Q29" s="471"/>
      <c r="R29" s="486"/>
      <c r="S29" s="471"/>
      <c r="T29" s="328"/>
      <c r="U29" s="337"/>
      <c r="V29" s="320"/>
      <c r="W29" s="55"/>
      <c r="X29" s="325"/>
      <c r="Y29" s="325"/>
      <c r="Z29" s="326"/>
      <c r="AA29" s="337"/>
      <c r="AB29" s="472"/>
      <c r="AC29" s="529"/>
      <c r="AD29" s="486"/>
      <c r="AE29" s="527"/>
      <c r="AF29" s="464"/>
      <c r="AG29" s="327"/>
      <c r="AH29" s="274"/>
      <c r="AI29" s="594"/>
      <c r="AJ29" s="113"/>
      <c r="AK29" s="68"/>
      <c r="AL29" s="329"/>
      <c r="AM29" s="321"/>
    </row>
    <row r="30" spans="1:39" s="322" customFormat="1" ht="14.25" outlineLevel="1">
      <c r="A30" s="223"/>
      <c r="B30" s="634"/>
      <c r="C30" s="319"/>
      <c r="D30" s="377" t="s">
        <v>216</v>
      </c>
      <c r="E30" s="367"/>
      <c r="F30" s="337"/>
      <c r="G30" s="432" t="s">
        <v>205</v>
      </c>
      <c r="H30" s="345"/>
      <c r="I30" s="323"/>
      <c r="J30" s="325"/>
      <c r="K30" s="324"/>
      <c r="L30" s="348"/>
      <c r="M30" s="350"/>
      <c r="N30" s="325"/>
      <c r="O30" s="351"/>
      <c r="P30" s="486"/>
      <c r="Q30" s="471"/>
      <c r="R30" s="486"/>
      <c r="S30" s="471"/>
      <c r="T30" s="328"/>
      <c r="U30" s="337"/>
      <c r="V30" s="320"/>
      <c r="W30" s="55"/>
      <c r="X30" s="325"/>
      <c r="Y30" s="325"/>
      <c r="Z30" s="326"/>
      <c r="AA30" s="337"/>
      <c r="AB30" s="472"/>
      <c r="AC30" s="529"/>
      <c r="AD30" s="486"/>
      <c r="AE30" s="527"/>
      <c r="AF30" s="464"/>
      <c r="AG30" s="327"/>
      <c r="AH30" s="274"/>
      <c r="AI30" s="594"/>
      <c r="AJ30" s="113"/>
      <c r="AK30" s="68"/>
      <c r="AL30" s="287"/>
      <c r="AM30" s="321"/>
    </row>
    <row r="31" spans="1:39" s="322" customFormat="1" ht="15" outlineLevel="1" thickBot="1">
      <c r="A31" s="223"/>
      <c r="B31" s="634"/>
      <c r="C31" s="319"/>
      <c r="D31" s="377" t="s">
        <v>216</v>
      </c>
      <c r="E31" s="334"/>
      <c r="F31" s="613"/>
      <c r="G31" s="433"/>
      <c r="H31" s="345"/>
      <c r="I31" s="323"/>
      <c r="J31" s="325"/>
      <c r="K31" s="324"/>
      <c r="L31" s="348"/>
      <c r="M31" s="350"/>
      <c r="N31" s="325"/>
      <c r="O31" s="351"/>
      <c r="P31" s="486"/>
      <c r="Q31" s="471"/>
      <c r="R31" s="486"/>
      <c r="S31" s="471"/>
      <c r="T31" s="328"/>
      <c r="U31" s="337"/>
      <c r="V31" s="320"/>
      <c r="W31" s="55"/>
      <c r="X31" s="325"/>
      <c r="Y31" s="325"/>
      <c r="Z31" s="326"/>
      <c r="AA31" s="337"/>
      <c r="AB31" s="472"/>
      <c r="AC31" s="529"/>
      <c r="AD31" s="486"/>
      <c r="AE31" s="527"/>
      <c r="AF31" s="464"/>
      <c r="AG31" s="327"/>
      <c r="AH31" s="274"/>
      <c r="AI31" s="594"/>
      <c r="AJ31" s="113"/>
      <c r="AK31" s="68"/>
      <c r="AL31" s="287"/>
      <c r="AM31" s="321"/>
    </row>
    <row r="32" spans="1:39" s="243" customFormat="1" ht="26.25" thickBot="1">
      <c r="A32" s="333" t="str">
        <f>FIXED($D$8,0,1)</f>
        <v>0</v>
      </c>
      <c r="B32" s="635" t="str">
        <f>FIXED($I$4,0,1)</f>
        <v>0</v>
      </c>
      <c r="C32" s="224" t="s">
        <v>169</v>
      </c>
      <c r="D32" s="380" t="s">
        <v>144</v>
      </c>
      <c r="E32" s="453"/>
      <c r="F32" s="612"/>
      <c r="G32" s="431"/>
      <c r="H32" s="282"/>
      <c r="I32" s="14"/>
      <c r="J32" s="12"/>
      <c r="K32" s="458">
        <f>SUM(K23:K31)</f>
        <v>0</v>
      </c>
      <c r="L32" s="459">
        <f>SUM(L23:L31)</f>
        <v>0</v>
      </c>
      <c r="M32" s="460">
        <f>SUM(M23:M31)</f>
        <v>0</v>
      </c>
      <c r="N32" s="118"/>
      <c r="O32" s="352"/>
      <c r="P32" s="487">
        <f>SUM(P23:P31)</f>
        <v>0</v>
      </c>
      <c r="Q32" s="488">
        <f>SUM(Q23:Q31)</f>
        <v>0</v>
      </c>
      <c r="R32" s="487">
        <f>SUM(R23:R31)</f>
        <v>0</v>
      </c>
      <c r="S32" s="488">
        <f>SUM(S23:S31)</f>
        <v>0</v>
      </c>
      <c r="T32" s="239"/>
      <c r="U32" s="406"/>
      <c r="V32" s="306"/>
      <c r="W32" s="12"/>
      <c r="X32" s="240"/>
      <c r="Y32" s="240"/>
      <c r="Z32" s="241"/>
      <c r="AA32" s="244"/>
      <c r="AB32" s="459">
        <f>SUM(AB23:AB31)</f>
        <v>0</v>
      </c>
      <c r="AC32" s="531"/>
      <c r="AD32" s="532">
        <f>SUM(AD23:AD31)</f>
        <v>0</v>
      </c>
      <c r="AE32" s="533"/>
      <c r="AF32" s="534" t="str">
        <f>IF(AE32=0,"0",IF(AD32/AE32&gt;400,400*AE32,AD32))</f>
        <v>0</v>
      </c>
      <c r="AG32" s="89">
        <f>IF((AF32-E32)&gt;0,(AF32-E32),0)</f>
        <v>0</v>
      </c>
      <c r="AH32" s="276"/>
      <c r="AI32" s="592">
        <f>IF($AK$2="PME",$AK$5,IF($AK$2="ETI",$AK$6,AK7))</f>
        <v>0.35</v>
      </c>
      <c r="AJ32" s="79">
        <f>IF(AK2="choisir","",AI32*AF32)</f>
        <v>0</v>
      </c>
      <c r="AK32" s="53" t="str">
        <f>IF(Q32&lt;&gt;0,IF((Q32+AB32)-AD32=0,"OK","!"),IF(P32&lt;&gt;0,IF((P32+AB32)-AD32=0,"OK","!"),IF((K32+AB32)-AD32=0,"OK","!")))</f>
        <v>OK</v>
      </c>
      <c r="AL32" s="286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42"/>
    </row>
    <row r="33" spans="1:39" s="232" customFormat="1" ht="15" outlineLevel="1">
      <c r="A33" s="223"/>
      <c r="B33" s="634"/>
      <c r="C33" s="24"/>
      <c r="D33" s="382" t="s">
        <v>145</v>
      </c>
      <c r="E33" s="365"/>
      <c r="F33" s="421"/>
      <c r="G33" s="421"/>
      <c r="H33" s="370"/>
      <c r="I33" s="323"/>
      <c r="J33" s="229"/>
      <c r="K33" s="253"/>
      <c r="L33" s="347"/>
      <c r="M33" s="353"/>
      <c r="N33" s="229"/>
      <c r="O33" s="354"/>
      <c r="P33" s="490"/>
      <c r="Q33" s="491"/>
      <c r="R33" s="490"/>
      <c r="S33" s="491"/>
      <c r="T33" s="228"/>
      <c r="U33" s="337"/>
      <c r="V33" s="254"/>
      <c r="W33" s="267"/>
      <c r="X33" s="229"/>
      <c r="Y33" s="229"/>
      <c r="Z33" s="230"/>
      <c r="AA33" s="337"/>
      <c r="AB33" s="535"/>
      <c r="AC33" s="525"/>
      <c r="AD33" s="486"/>
      <c r="AE33" s="527"/>
      <c r="AF33" s="464"/>
      <c r="AG33" s="88"/>
      <c r="AH33" s="274"/>
      <c r="AI33" s="593"/>
      <c r="AJ33" s="113"/>
      <c r="AK33" s="265"/>
      <c r="AL33" s="287"/>
      <c r="AM33" s="231"/>
    </row>
    <row r="34" spans="1:39" s="322" customFormat="1" ht="14.25" outlineLevel="1">
      <c r="A34" s="223"/>
      <c r="B34" s="634"/>
      <c r="C34" s="319"/>
      <c r="D34" s="381" t="s">
        <v>146</v>
      </c>
      <c r="E34" s="367"/>
      <c r="F34" s="420"/>
      <c r="G34" s="420"/>
      <c r="H34" s="345"/>
      <c r="I34" s="323"/>
      <c r="J34" s="325"/>
      <c r="K34" s="324"/>
      <c r="L34" s="348"/>
      <c r="M34" s="350"/>
      <c r="N34" s="325"/>
      <c r="O34" s="351"/>
      <c r="P34" s="492"/>
      <c r="Q34" s="493"/>
      <c r="R34" s="492"/>
      <c r="S34" s="493"/>
      <c r="T34" s="328"/>
      <c r="U34" s="337"/>
      <c r="V34" s="320"/>
      <c r="W34" s="55"/>
      <c r="X34" s="325"/>
      <c r="Y34" s="325"/>
      <c r="Z34" s="326"/>
      <c r="AA34" s="337"/>
      <c r="AB34" s="536"/>
      <c r="AC34" s="529"/>
      <c r="AD34" s="486"/>
      <c r="AE34" s="527"/>
      <c r="AF34" s="464"/>
      <c r="AG34" s="327"/>
      <c r="AH34" s="274"/>
      <c r="AI34" s="594"/>
      <c r="AJ34" s="113"/>
      <c r="AK34" s="68"/>
      <c r="AL34" s="287"/>
      <c r="AM34" s="321"/>
    </row>
    <row r="35" spans="1:39" s="322" customFormat="1" ht="14.25" outlineLevel="1">
      <c r="A35" s="223"/>
      <c r="B35" s="634"/>
      <c r="C35" s="319"/>
      <c r="D35" s="381" t="s">
        <v>147</v>
      </c>
      <c r="E35" s="367"/>
      <c r="F35" s="420"/>
      <c r="G35" s="420"/>
      <c r="H35" s="345"/>
      <c r="I35" s="323"/>
      <c r="J35" s="325"/>
      <c r="K35" s="324"/>
      <c r="L35" s="348"/>
      <c r="M35" s="350"/>
      <c r="N35" s="325"/>
      <c r="O35" s="351"/>
      <c r="P35" s="492"/>
      <c r="Q35" s="493"/>
      <c r="R35" s="492"/>
      <c r="S35" s="493"/>
      <c r="T35" s="328"/>
      <c r="U35" s="337"/>
      <c r="V35" s="320"/>
      <c r="W35" s="55"/>
      <c r="X35" s="325"/>
      <c r="Y35" s="325"/>
      <c r="Z35" s="326"/>
      <c r="AA35" s="337"/>
      <c r="AB35" s="536"/>
      <c r="AC35" s="529"/>
      <c r="AD35" s="486"/>
      <c r="AE35" s="527"/>
      <c r="AF35" s="464"/>
      <c r="AG35" s="327"/>
      <c r="AH35" s="274"/>
      <c r="AI35" s="594"/>
      <c r="AJ35" s="113"/>
      <c r="AK35" s="68"/>
      <c r="AL35" s="287"/>
      <c r="AM35" s="321"/>
    </row>
    <row r="36" spans="1:39" s="322" customFormat="1" ht="14.25" outlineLevel="1">
      <c r="A36" s="223"/>
      <c r="B36" s="634"/>
      <c r="C36" s="319"/>
      <c r="E36" s="367"/>
      <c r="F36" s="420"/>
      <c r="G36" s="420"/>
      <c r="H36" s="345"/>
      <c r="I36" s="323"/>
      <c r="J36" s="325"/>
      <c r="K36" s="324"/>
      <c r="L36" s="348"/>
      <c r="M36" s="350"/>
      <c r="N36" s="325"/>
      <c r="O36" s="351"/>
      <c r="P36" s="492"/>
      <c r="Q36" s="493"/>
      <c r="R36" s="492"/>
      <c r="S36" s="493"/>
      <c r="T36" s="328"/>
      <c r="U36" s="337"/>
      <c r="V36" s="320"/>
      <c r="W36" s="55"/>
      <c r="X36" s="325"/>
      <c r="Y36" s="325"/>
      <c r="Z36" s="326"/>
      <c r="AA36" s="337"/>
      <c r="AB36" s="536"/>
      <c r="AC36" s="529"/>
      <c r="AD36" s="486"/>
      <c r="AE36" s="527"/>
      <c r="AF36" s="464"/>
      <c r="AG36" s="327"/>
      <c r="AH36" s="274"/>
      <c r="AI36" s="594"/>
      <c r="AJ36" s="113"/>
      <c r="AK36" s="68"/>
      <c r="AL36" s="287"/>
      <c r="AM36" s="321"/>
    </row>
    <row r="37" spans="1:39" s="322" customFormat="1" ht="14.25" outlineLevel="1">
      <c r="A37" s="223"/>
      <c r="B37" s="634"/>
      <c r="C37" s="319"/>
      <c r="D37" s="377" t="s">
        <v>216</v>
      </c>
      <c r="E37" s="367"/>
      <c r="F37" s="420"/>
      <c r="G37" s="420"/>
      <c r="H37" s="345"/>
      <c r="I37" s="323"/>
      <c r="J37" s="325"/>
      <c r="K37" s="324"/>
      <c r="L37" s="348"/>
      <c r="M37" s="350"/>
      <c r="N37" s="325"/>
      <c r="O37" s="351"/>
      <c r="P37" s="492"/>
      <c r="Q37" s="493"/>
      <c r="R37" s="492"/>
      <c r="S37" s="493"/>
      <c r="T37" s="328"/>
      <c r="U37" s="337"/>
      <c r="V37" s="320"/>
      <c r="W37" s="55"/>
      <c r="X37" s="325"/>
      <c r="Y37" s="325"/>
      <c r="Z37" s="326"/>
      <c r="AA37" s="337"/>
      <c r="AB37" s="536"/>
      <c r="AC37" s="529"/>
      <c r="AD37" s="486"/>
      <c r="AE37" s="527"/>
      <c r="AF37" s="464"/>
      <c r="AG37" s="327"/>
      <c r="AH37" s="274"/>
      <c r="AI37" s="594"/>
      <c r="AJ37" s="113"/>
      <c r="AK37" s="68"/>
      <c r="AL37" s="287"/>
      <c r="AM37" s="321"/>
    </row>
    <row r="38" spans="1:39" s="238" customFormat="1" ht="25.5" outlineLevel="1">
      <c r="A38" s="333" t="str">
        <f>FIXED($D$8,0,1)</f>
        <v>0</v>
      </c>
      <c r="B38" s="635" t="str">
        <f>FIXED($I$4,0,1)</f>
        <v>0</v>
      </c>
      <c r="C38" s="225" t="s">
        <v>170</v>
      </c>
      <c r="D38" s="383" t="s">
        <v>148</v>
      </c>
      <c r="E38" s="390"/>
      <c r="F38" s="422"/>
      <c r="G38" s="422"/>
      <c r="H38" s="366"/>
      <c r="I38" s="452"/>
      <c r="J38" s="235"/>
      <c r="K38" s="461">
        <f>SUM(K33:K37)</f>
        <v>0</v>
      </c>
      <c r="L38" s="462">
        <f>SUM(L33:L37)</f>
        <v>0</v>
      </c>
      <c r="M38" s="463">
        <f>SUM(M33:M37)</f>
        <v>0</v>
      </c>
      <c r="N38" s="235"/>
      <c r="O38" s="355"/>
      <c r="P38" s="494">
        <f>SUM(P33:P37)</f>
        <v>0</v>
      </c>
      <c r="Q38" s="461">
        <f>SUM(Q33:Q37)</f>
        <v>0</v>
      </c>
      <c r="R38" s="494">
        <f>SUM(R33:R37)</f>
        <v>0</v>
      </c>
      <c r="S38" s="461">
        <f>SUM(S33:S37)</f>
        <v>0</v>
      </c>
      <c r="T38" s="234"/>
      <c r="U38" s="245"/>
      <c r="V38" s="255"/>
      <c r="W38" s="233"/>
      <c r="X38" s="235"/>
      <c r="Y38" s="235"/>
      <c r="Z38" s="236"/>
      <c r="AA38" s="245"/>
      <c r="AB38" s="462">
        <f>SUM(AB33:AB37)</f>
        <v>0</v>
      </c>
      <c r="AC38" s="537"/>
      <c r="AD38" s="494">
        <f>SUM(AD33:AD37)</f>
        <v>0</v>
      </c>
      <c r="AE38" s="538"/>
      <c r="AF38" s="539" t="str">
        <f>IF(AD42-AD41=0,"0",IF(MID($I$5,6,2)&gt;="15",AD38,AD38*(AF42-AF41)/(AD42-AD41)))</f>
        <v>0</v>
      </c>
      <c r="AG38" s="249"/>
      <c r="AH38" s="277"/>
      <c r="AI38" s="597">
        <f>IF($AK$2="PME",$AK$5,IF($AK$2="ETI",$AK$6,AK7))</f>
        <v>0.35</v>
      </c>
      <c r="AJ38" s="260"/>
      <c r="AK38" s="266"/>
      <c r="AL38" s="288"/>
      <c r="AM38" s="237"/>
    </row>
    <row r="39" spans="1:39" s="322" customFormat="1" ht="14.25" outlineLevel="1">
      <c r="A39" s="223"/>
      <c r="B39" s="634"/>
      <c r="C39" s="330"/>
      <c r="D39" s="381" t="s">
        <v>149</v>
      </c>
      <c r="E39" s="367"/>
      <c r="F39" s="420"/>
      <c r="G39" s="420"/>
      <c r="H39" s="345"/>
      <c r="I39" s="323"/>
      <c r="J39" s="325"/>
      <c r="K39" s="464"/>
      <c r="L39" s="465"/>
      <c r="M39" s="466"/>
      <c r="N39" s="325"/>
      <c r="O39" s="351"/>
      <c r="P39" s="492"/>
      <c r="Q39" s="493"/>
      <c r="R39" s="492"/>
      <c r="S39" s="493"/>
      <c r="T39" s="328"/>
      <c r="U39" s="337"/>
      <c r="V39" s="320"/>
      <c r="W39" s="55"/>
      <c r="X39" s="325"/>
      <c r="Y39" s="325"/>
      <c r="Z39" s="326"/>
      <c r="AA39" s="337"/>
      <c r="AB39" s="536"/>
      <c r="AC39" s="529"/>
      <c r="AD39" s="540"/>
      <c r="AE39" s="527"/>
      <c r="AF39" s="464"/>
      <c r="AG39" s="331"/>
      <c r="AH39" s="273"/>
      <c r="AI39" s="594"/>
      <c r="AJ39" s="84"/>
      <c r="AK39" s="55"/>
      <c r="AL39" s="291"/>
      <c r="AM39" s="321"/>
    </row>
    <row r="40" spans="1:39" s="322" customFormat="1" ht="14.25" outlineLevel="1">
      <c r="A40" s="223"/>
      <c r="B40" s="634"/>
      <c r="C40" s="330"/>
      <c r="D40" s="377" t="s">
        <v>216</v>
      </c>
      <c r="E40" s="367"/>
      <c r="F40" s="420"/>
      <c r="G40" s="432" t="s">
        <v>205</v>
      </c>
      <c r="H40" s="345"/>
      <c r="I40" s="323"/>
      <c r="J40" s="325"/>
      <c r="K40" s="464"/>
      <c r="L40" s="465"/>
      <c r="M40" s="466"/>
      <c r="N40" s="325"/>
      <c r="O40" s="351"/>
      <c r="P40" s="492"/>
      <c r="Q40" s="493"/>
      <c r="R40" s="492"/>
      <c r="S40" s="493"/>
      <c r="T40" s="328"/>
      <c r="U40" s="337"/>
      <c r="V40" s="320"/>
      <c r="W40" s="55"/>
      <c r="X40" s="325"/>
      <c r="Y40" s="325"/>
      <c r="Z40" s="326"/>
      <c r="AA40" s="337"/>
      <c r="AB40" s="536"/>
      <c r="AC40" s="529"/>
      <c r="AD40" s="492"/>
      <c r="AE40" s="527"/>
      <c r="AF40" s="464"/>
      <c r="AG40" s="331"/>
      <c r="AH40" s="273"/>
      <c r="AI40" s="594"/>
      <c r="AJ40" s="84"/>
      <c r="AK40" s="55"/>
      <c r="AL40" s="291"/>
      <c r="AM40" s="321"/>
    </row>
    <row r="41" spans="1:39" s="238" customFormat="1" ht="26.25" outlineLevel="1" thickBot="1">
      <c r="A41" s="333" t="str">
        <f>FIXED($D$8,0,1)</f>
        <v>0</v>
      </c>
      <c r="B41" s="635" t="str">
        <f>FIXED($I$4,0,1)</f>
        <v>0</v>
      </c>
      <c r="C41" s="225" t="s">
        <v>171</v>
      </c>
      <c r="D41" s="383" t="s">
        <v>150</v>
      </c>
      <c r="E41" s="391"/>
      <c r="F41" s="606"/>
      <c r="G41" s="433"/>
      <c r="H41" s="366"/>
      <c r="I41" s="452"/>
      <c r="J41" s="235"/>
      <c r="K41" s="461">
        <f>SUM(K39:K40)</f>
        <v>0</v>
      </c>
      <c r="L41" s="462">
        <f>SUM(L39:L40)</f>
        <v>0</v>
      </c>
      <c r="M41" s="463">
        <f>SUM(M39:M40)</f>
        <v>0</v>
      </c>
      <c r="N41" s="235"/>
      <c r="O41" s="355"/>
      <c r="P41" s="494">
        <f>SUM(P39:P40)</f>
        <v>0</v>
      </c>
      <c r="Q41" s="461">
        <f>SUM(Q39:Q40)</f>
        <v>0</v>
      </c>
      <c r="R41" s="461">
        <f>SUM(R39:R40)</f>
        <v>0</v>
      </c>
      <c r="S41" s="461">
        <f>SUM(S39:S40)</f>
        <v>0</v>
      </c>
      <c r="T41" s="234"/>
      <c r="U41" s="246"/>
      <c r="V41" s="255"/>
      <c r="W41" s="233"/>
      <c r="X41" s="235"/>
      <c r="Y41" s="235"/>
      <c r="Z41" s="236"/>
      <c r="AA41" s="246" t="s">
        <v>184</v>
      </c>
      <c r="AB41" s="462">
        <f>SUM(AB39:AB40)</f>
        <v>0</v>
      </c>
      <c r="AC41" s="537"/>
      <c r="AD41" s="494">
        <f>SUM(AD39:AD40)</f>
        <v>0</v>
      </c>
      <c r="AE41" s="541" t="s">
        <v>184</v>
      </c>
      <c r="AF41" s="497">
        <f>IF(MID($I$5,6,2)&gt;="15",AD41,IF(AD41&gt;AF42,AF42,AD41))</f>
        <v>0</v>
      </c>
      <c r="AG41" s="249"/>
      <c r="AH41" s="277"/>
      <c r="AI41" s="597">
        <f>IF($AK$2="PME",40%,IF(AK2="ETI",20%,10%))</f>
        <v>0.4</v>
      </c>
      <c r="AJ41" s="260"/>
      <c r="AK41" s="266"/>
      <c r="AL41" s="288"/>
      <c r="AM41" s="237"/>
    </row>
    <row r="42" spans="1:39" s="243" customFormat="1" ht="26.25" thickBot="1">
      <c r="A42" s="333" t="str">
        <f>FIXED($D$8,0,1)</f>
        <v>0</v>
      </c>
      <c r="B42" s="635" t="str">
        <f>FIXED($I$4,0,1)</f>
        <v>0</v>
      </c>
      <c r="C42" s="20" t="s">
        <v>172</v>
      </c>
      <c r="D42" s="384" t="s">
        <v>151</v>
      </c>
      <c r="E42" s="453"/>
      <c r="F42" s="612"/>
      <c r="G42" s="431"/>
      <c r="H42" s="282"/>
      <c r="I42" s="14"/>
      <c r="J42" s="12"/>
      <c r="K42" s="458">
        <f>SUM(K41,K38)</f>
        <v>0</v>
      </c>
      <c r="L42" s="459">
        <f>SUM(L41,L38)</f>
        <v>0</v>
      </c>
      <c r="M42" s="460">
        <f>SUM(M41,M38)</f>
        <v>0</v>
      </c>
      <c r="N42" s="118"/>
      <c r="O42" s="352"/>
      <c r="P42" s="495">
        <f>SUM(P41,P38)</f>
        <v>0</v>
      </c>
      <c r="Q42" s="496">
        <f>SUM(Q41,Q38)</f>
        <v>0</v>
      </c>
      <c r="R42" s="496">
        <f>SUM(R41,R38)</f>
        <v>0</v>
      </c>
      <c r="S42" s="496">
        <f>SUM(S41,S38)</f>
        <v>0</v>
      </c>
      <c r="T42" s="239"/>
      <c r="U42" s="406"/>
      <c r="V42" s="306"/>
      <c r="W42" s="12"/>
      <c r="X42" s="240"/>
      <c r="Y42" s="240"/>
      <c r="Z42" s="241"/>
      <c r="AA42" s="244"/>
      <c r="AB42" s="542">
        <f>SUM(AB41,AB38)</f>
        <v>0</v>
      </c>
      <c r="AC42" s="531"/>
      <c r="AD42" s="543">
        <f>SUM(AD41,AD38)</f>
        <v>0</v>
      </c>
      <c r="AE42" s="533"/>
      <c r="AF42" s="534">
        <f>IF(AE42=0,0,IF(MID($I$5,6,2)&gt;="15",AD42,IF(AD42/AE42&gt;400,400*AE42,AD42)))</f>
        <v>0</v>
      </c>
      <c r="AG42" s="89">
        <f>IF((AF42-E42)&gt;0,(AF42-E42),0)</f>
        <v>0</v>
      </c>
      <c r="AH42" s="603" t="s">
        <v>221</v>
      </c>
      <c r="AI42" s="592"/>
      <c r="AJ42" s="81">
        <f>IF(AK2="choisir","",AF38*AI38+AF41*AI41)</f>
        <v>0</v>
      </c>
      <c r="AK42" s="53" t="str">
        <f>IF(Q42&lt;&gt;0,IF((Q42+AB42)-AD42=0,"OK","!"),IF(P42&lt;&gt;0,IF((P42+AB42)-AD42=0,"OK","!"),IF((K42+AB42)-AD42=0,"OK","!")))</f>
        <v>OK</v>
      </c>
      <c r="AL42" s="286" t="str">
        <f>IF(AF42=0,"S/O",IF(MID($I$5,6,2)&gt;=15,"pas de plafond en 2015, surface indicative",IF(AD42=AF42,"Plafond non atteint :instruire toutes les factures",IF(SUM(AD39:AD40,AD33:AD37)&gt;=AF42,"Les factures contrôlés permettent de plafonner le batiment","Les factures contrôlés ne permettent pas d'atteindre le plafond du batiment"))))</f>
        <v>S/O</v>
      </c>
      <c r="AM42" s="242"/>
    </row>
    <row r="43" spans="1:39" s="232" customFormat="1" ht="15" outlineLevel="1">
      <c r="A43" s="223"/>
      <c r="B43" s="634"/>
      <c r="C43" s="24"/>
      <c r="D43" s="382" t="s">
        <v>152</v>
      </c>
      <c r="E43" s="365"/>
      <c r="F43" s="336"/>
      <c r="G43" s="421"/>
      <c r="H43" s="370"/>
      <c r="I43" s="323"/>
      <c r="J43" s="229"/>
      <c r="K43" s="253"/>
      <c r="L43" s="347"/>
      <c r="M43" s="353"/>
      <c r="N43" s="229"/>
      <c r="O43" s="354"/>
      <c r="P43" s="486"/>
      <c r="Q43" s="471"/>
      <c r="R43" s="486"/>
      <c r="S43" s="471"/>
      <c r="T43" s="228"/>
      <c r="U43" s="337"/>
      <c r="V43" s="254"/>
      <c r="W43" s="267"/>
      <c r="X43" s="229"/>
      <c r="Y43" s="229"/>
      <c r="Z43" s="230"/>
      <c r="AA43" s="337"/>
      <c r="AB43" s="472"/>
      <c r="AC43" s="525"/>
      <c r="AD43" s="486"/>
      <c r="AE43" s="527"/>
      <c r="AF43" s="464"/>
      <c r="AG43" s="88"/>
      <c r="AH43" s="274"/>
      <c r="AI43" s="593"/>
      <c r="AJ43" s="113"/>
      <c r="AK43" s="68"/>
      <c r="AL43" s="287"/>
      <c r="AM43" s="231"/>
    </row>
    <row r="44" spans="1:39" s="322" customFormat="1" ht="14.25" outlineLevel="1">
      <c r="A44" s="223"/>
      <c r="B44" s="634"/>
      <c r="C44" s="319"/>
      <c r="D44" s="381" t="s">
        <v>146</v>
      </c>
      <c r="E44" s="367"/>
      <c r="F44" s="337"/>
      <c r="G44" s="420"/>
      <c r="H44" s="345"/>
      <c r="I44" s="323"/>
      <c r="J44" s="325"/>
      <c r="K44" s="324"/>
      <c r="L44" s="348"/>
      <c r="M44" s="350"/>
      <c r="N44" s="325"/>
      <c r="O44" s="351"/>
      <c r="P44" s="486"/>
      <c r="Q44" s="471"/>
      <c r="R44" s="486"/>
      <c r="S44" s="471"/>
      <c r="T44" s="328"/>
      <c r="U44" s="337"/>
      <c r="V44" s="320"/>
      <c r="W44" s="55"/>
      <c r="X44" s="325"/>
      <c r="Y44" s="325"/>
      <c r="Z44" s="326"/>
      <c r="AA44" s="337"/>
      <c r="AB44" s="472"/>
      <c r="AC44" s="529"/>
      <c r="AD44" s="486"/>
      <c r="AE44" s="527"/>
      <c r="AF44" s="464"/>
      <c r="AG44" s="327"/>
      <c r="AH44" s="274"/>
      <c r="AI44" s="594"/>
      <c r="AJ44" s="113"/>
      <c r="AK44" s="68"/>
      <c r="AL44" s="287"/>
      <c r="AM44" s="321"/>
    </row>
    <row r="45" spans="1:39" s="322" customFormat="1" ht="14.25" outlineLevel="1">
      <c r="A45" s="223"/>
      <c r="B45" s="634"/>
      <c r="C45" s="319"/>
      <c r="D45" s="381" t="s">
        <v>147</v>
      </c>
      <c r="E45" s="367"/>
      <c r="F45" s="337"/>
      <c r="G45" s="420"/>
      <c r="H45" s="345"/>
      <c r="I45" s="323"/>
      <c r="J45" s="325"/>
      <c r="K45" s="324"/>
      <c r="L45" s="348"/>
      <c r="M45" s="350"/>
      <c r="N45" s="325"/>
      <c r="O45" s="351"/>
      <c r="P45" s="486"/>
      <c r="Q45" s="471"/>
      <c r="R45" s="486"/>
      <c r="S45" s="471"/>
      <c r="T45" s="328"/>
      <c r="U45" s="337"/>
      <c r="V45" s="320"/>
      <c r="W45" s="55"/>
      <c r="X45" s="325"/>
      <c r="Y45" s="325"/>
      <c r="Z45" s="326"/>
      <c r="AA45" s="337"/>
      <c r="AB45" s="472"/>
      <c r="AC45" s="529"/>
      <c r="AD45" s="486"/>
      <c r="AE45" s="527"/>
      <c r="AF45" s="464"/>
      <c r="AG45" s="327"/>
      <c r="AH45" s="274"/>
      <c r="AI45" s="594"/>
      <c r="AJ45" s="113"/>
      <c r="AK45" s="68"/>
      <c r="AL45" s="287"/>
      <c r="AM45" s="321"/>
    </row>
    <row r="46" spans="1:39" s="322" customFormat="1" ht="14.25" outlineLevel="1">
      <c r="A46" s="223"/>
      <c r="B46" s="634"/>
      <c r="C46" s="319"/>
      <c r="E46" s="367"/>
      <c r="F46" s="337"/>
      <c r="G46" s="420"/>
      <c r="H46" s="345"/>
      <c r="I46" s="323"/>
      <c r="J46" s="325"/>
      <c r="K46" s="324"/>
      <c r="L46" s="348"/>
      <c r="M46" s="350"/>
      <c r="N46" s="325"/>
      <c r="O46" s="351"/>
      <c r="P46" s="486"/>
      <c r="Q46" s="471"/>
      <c r="R46" s="486"/>
      <c r="S46" s="471"/>
      <c r="T46" s="328"/>
      <c r="U46" s="337"/>
      <c r="V46" s="320"/>
      <c r="W46" s="55"/>
      <c r="X46" s="325"/>
      <c r="Y46" s="325"/>
      <c r="Z46" s="326"/>
      <c r="AA46" s="337"/>
      <c r="AB46" s="472"/>
      <c r="AC46" s="529"/>
      <c r="AD46" s="486"/>
      <c r="AE46" s="527"/>
      <c r="AF46" s="464"/>
      <c r="AG46" s="327"/>
      <c r="AH46" s="274"/>
      <c r="AI46" s="594"/>
      <c r="AJ46" s="113"/>
      <c r="AK46" s="68"/>
      <c r="AL46" s="287"/>
      <c r="AM46" s="321"/>
    </row>
    <row r="47" spans="1:39" s="322" customFormat="1" ht="14.25" outlineLevel="1">
      <c r="A47" s="223"/>
      <c r="B47" s="634"/>
      <c r="C47" s="319"/>
      <c r="D47" s="381"/>
      <c r="E47" s="367"/>
      <c r="F47" s="337"/>
      <c r="G47" s="420"/>
      <c r="H47" s="345"/>
      <c r="I47" s="323"/>
      <c r="J47" s="325"/>
      <c r="K47" s="324"/>
      <c r="L47" s="348"/>
      <c r="M47" s="350"/>
      <c r="N47" s="325"/>
      <c r="O47" s="351"/>
      <c r="P47" s="486"/>
      <c r="Q47" s="471"/>
      <c r="R47" s="486"/>
      <c r="S47" s="471"/>
      <c r="T47" s="328"/>
      <c r="U47" s="337"/>
      <c r="V47" s="320"/>
      <c r="W47" s="55"/>
      <c r="X47" s="325"/>
      <c r="Y47" s="325"/>
      <c r="Z47" s="326"/>
      <c r="AA47" s="337"/>
      <c r="AB47" s="472"/>
      <c r="AC47" s="529"/>
      <c r="AD47" s="486"/>
      <c r="AE47" s="527"/>
      <c r="AF47" s="464"/>
      <c r="AG47" s="327"/>
      <c r="AH47" s="274"/>
      <c r="AI47" s="594"/>
      <c r="AJ47" s="113"/>
      <c r="AK47" s="68"/>
      <c r="AL47" s="287"/>
      <c r="AM47" s="321"/>
    </row>
    <row r="48" spans="1:39" s="238" customFormat="1" ht="25.5" outlineLevel="1">
      <c r="A48" s="333" t="str">
        <f>FIXED($D$8,0,1)</f>
        <v>0</v>
      </c>
      <c r="B48" s="635" t="str">
        <f>FIXED($I$4,0,1)</f>
        <v>0</v>
      </c>
      <c r="C48" s="225" t="s">
        <v>173</v>
      </c>
      <c r="D48" s="383" t="s">
        <v>153</v>
      </c>
      <c r="E48" s="390"/>
      <c r="F48" s="337"/>
      <c r="G48" s="422"/>
      <c r="H48" s="366"/>
      <c r="I48" s="452"/>
      <c r="J48" s="235"/>
      <c r="K48" s="461">
        <f>SUM(K43:K47)</f>
        <v>0</v>
      </c>
      <c r="L48" s="462">
        <f>SUM(L43:L47)</f>
        <v>0</v>
      </c>
      <c r="M48" s="463">
        <f>SUM(M43:M47)</f>
        <v>0</v>
      </c>
      <c r="N48" s="235"/>
      <c r="O48" s="355"/>
      <c r="P48" s="494">
        <f>SUM(P43:P47)</f>
        <v>0</v>
      </c>
      <c r="Q48" s="497">
        <f>SUM(Q43:Q47)</f>
        <v>0</v>
      </c>
      <c r="R48" s="494">
        <f>SUM(R43:R47)</f>
        <v>0</v>
      </c>
      <c r="S48" s="497">
        <f>SUM(S43:S47)</f>
        <v>0</v>
      </c>
      <c r="T48" s="234"/>
      <c r="U48" s="339"/>
      <c r="V48" s="255"/>
      <c r="W48" s="233"/>
      <c r="X48" s="235"/>
      <c r="Y48" s="235"/>
      <c r="Z48" s="312"/>
      <c r="AA48" s="339"/>
      <c r="AB48" s="544">
        <f>SUM(AB43:AB47)</f>
        <v>0</v>
      </c>
      <c r="AC48" s="537"/>
      <c r="AD48" s="494">
        <f>SUM(AD43:AD47)</f>
        <v>0</v>
      </c>
      <c r="AE48" s="538"/>
      <c r="AF48" s="539" t="str">
        <f>IF(AD52-AD51=0,"0",IF(MID($I$5,6,2)&gt;="15",AD48,AD48*(AF52-AF51)/(AD52-AD51)))</f>
        <v>0</v>
      </c>
      <c r="AG48" s="249"/>
      <c r="AH48" s="277"/>
      <c r="AI48" s="597">
        <f>IF($AK$2="PME",$AK$5,IF($AK$2="ETI",$AK$6,AK7))</f>
        <v>0.35</v>
      </c>
      <c r="AJ48" s="260"/>
      <c r="AK48" s="266"/>
      <c r="AL48" s="288"/>
      <c r="AM48" s="237"/>
    </row>
    <row r="49" spans="1:39" s="322" customFormat="1" ht="14.25" outlineLevel="1">
      <c r="A49" s="223"/>
      <c r="B49" s="634"/>
      <c r="C49" s="330"/>
      <c r="D49" s="381" t="s">
        <v>149</v>
      </c>
      <c r="E49" s="367"/>
      <c r="F49" s="337"/>
      <c r="G49" s="420"/>
      <c r="H49" s="345"/>
      <c r="I49" s="323"/>
      <c r="J49" s="325"/>
      <c r="K49" s="464"/>
      <c r="L49" s="465"/>
      <c r="M49" s="466"/>
      <c r="N49" s="325"/>
      <c r="O49" s="351"/>
      <c r="P49" s="470"/>
      <c r="Q49" s="464"/>
      <c r="R49" s="470"/>
      <c r="S49" s="464"/>
      <c r="T49" s="328"/>
      <c r="U49" s="337"/>
      <c r="V49" s="320"/>
      <c r="W49" s="55"/>
      <c r="X49" s="325"/>
      <c r="Y49" s="325"/>
      <c r="Z49" s="326"/>
      <c r="AA49" s="337"/>
      <c r="AB49" s="536"/>
      <c r="AC49" s="529"/>
      <c r="AD49" s="540"/>
      <c r="AE49" s="527"/>
      <c r="AF49" s="464"/>
      <c r="AG49" s="331"/>
      <c r="AH49" s="273"/>
      <c r="AI49" s="594"/>
      <c r="AJ49" s="84"/>
      <c r="AK49" s="55"/>
      <c r="AL49" s="291"/>
      <c r="AM49" s="321"/>
    </row>
    <row r="50" spans="1:39" s="322" customFormat="1" ht="14.25" outlineLevel="1">
      <c r="A50" s="223"/>
      <c r="B50" s="634"/>
      <c r="C50" s="330"/>
      <c r="D50" s="381"/>
      <c r="E50" s="367"/>
      <c r="F50" s="337"/>
      <c r="G50" s="432" t="s">
        <v>205</v>
      </c>
      <c r="H50" s="345"/>
      <c r="I50" s="323"/>
      <c r="J50" s="325"/>
      <c r="K50" s="464"/>
      <c r="L50" s="465"/>
      <c r="M50" s="466"/>
      <c r="N50" s="325"/>
      <c r="O50" s="351"/>
      <c r="P50" s="470"/>
      <c r="Q50" s="464"/>
      <c r="R50" s="470"/>
      <c r="S50" s="464"/>
      <c r="T50" s="328"/>
      <c r="U50" s="337"/>
      <c r="V50" s="320"/>
      <c r="W50" s="55"/>
      <c r="X50" s="325"/>
      <c r="Y50" s="325"/>
      <c r="Z50" s="326"/>
      <c r="AA50" s="337"/>
      <c r="AB50" s="536"/>
      <c r="AC50" s="529"/>
      <c r="AD50" s="492"/>
      <c r="AE50" s="527"/>
      <c r="AF50" s="464"/>
      <c r="AG50" s="331"/>
      <c r="AH50" s="273"/>
      <c r="AI50" s="594"/>
      <c r="AJ50" s="84"/>
      <c r="AK50" s="55"/>
      <c r="AL50" s="291"/>
      <c r="AM50" s="321"/>
    </row>
    <row r="51" spans="1:39" s="238" customFormat="1" ht="26.25" outlineLevel="1" thickBot="1">
      <c r="A51" s="333" t="str">
        <f>FIXED($D$8,0,1)</f>
        <v>0</v>
      </c>
      <c r="B51" s="635" t="str">
        <f>FIXED($I$4,0,1)</f>
        <v>0</v>
      </c>
      <c r="C51" s="225" t="s">
        <v>174</v>
      </c>
      <c r="D51" s="383" t="s">
        <v>154</v>
      </c>
      <c r="E51" s="391"/>
      <c r="F51" s="613"/>
      <c r="G51" s="433"/>
      <c r="H51" s="366"/>
      <c r="I51" s="452"/>
      <c r="J51" s="235"/>
      <c r="K51" s="461">
        <f>SUM(K49:K50)</f>
        <v>0</v>
      </c>
      <c r="L51" s="462">
        <f>SUM(L49:L50)</f>
        <v>0</v>
      </c>
      <c r="M51" s="463">
        <f>SUM(M49:M50)</f>
        <v>0</v>
      </c>
      <c r="N51" s="235"/>
      <c r="O51" s="355"/>
      <c r="P51" s="494">
        <f>SUM(P49:P50)</f>
        <v>0</v>
      </c>
      <c r="Q51" s="497">
        <f>SUM(Q49:Q50)</f>
        <v>0</v>
      </c>
      <c r="R51" s="494">
        <f>SUM(R49:R50)</f>
        <v>0</v>
      </c>
      <c r="S51" s="497">
        <f>SUM(S49:S50)</f>
        <v>0</v>
      </c>
      <c r="T51" s="234"/>
      <c r="U51" s="246"/>
      <c r="V51" s="255"/>
      <c r="W51" s="233"/>
      <c r="X51" s="235"/>
      <c r="Y51" s="235"/>
      <c r="Z51" s="236"/>
      <c r="AA51" s="246" t="s">
        <v>184</v>
      </c>
      <c r="AB51" s="462">
        <f>SUM(AB49:AB50)</f>
        <v>0</v>
      </c>
      <c r="AC51" s="537"/>
      <c r="AD51" s="494">
        <f>SUM(AD49:AD50)</f>
        <v>0</v>
      </c>
      <c r="AE51" s="541" t="s">
        <v>184</v>
      </c>
      <c r="AF51" s="497">
        <f>IF(MID($I$5,6,2)&gt;="15",AD51,IF(AD51&gt;AF52,AF52,AD51))</f>
        <v>0</v>
      </c>
      <c r="AG51" s="249"/>
      <c r="AH51" s="277"/>
      <c r="AI51" s="597">
        <f>IF($AK$2="PME",40%,IF($AK$2="ETI",20%,10%))</f>
        <v>0.4</v>
      </c>
      <c r="AJ51" s="260"/>
      <c r="AK51" s="266"/>
      <c r="AL51" s="288"/>
      <c r="AM51" s="237"/>
    </row>
    <row r="52" spans="1:39" s="243" customFormat="1" ht="26.25" thickBot="1">
      <c r="A52" s="333" t="str">
        <f>FIXED($D$8,0,1)</f>
        <v>0</v>
      </c>
      <c r="B52" s="635" t="str">
        <f>FIXED($I$4,0,1)</f>
        <v>0</v>
      </c>
      <c r="C52" s="20" t="s">
        <v>175</v>
      </c>
      <c r="D52" s="384" t="s">
        <v>155</v>
      </c>
      <c r="E52" s="453"/>
      <c r="F52" s="612"/>
      <c r="G52" s="431"/>
      <c r="H52" s="282"/>
      <c r="I52" s="14"/>
      <c r="J52" s="12"/>
      <c r="K52" s="458">
        <f>SUM(K51,K48)</f>
        <v>0</v>
      </c>
      <c r="L52" s="459">
        <f>SUM(L51,L48)</f>
        <v>0</v>
      </c>
      <c r="M52" s="460">
        <f>SUM(M51,M48)</f>
        <v>0</v>
      </c>
      <c r="N52" s="118"/>
      <c r="O52" s="352"/>
      <c r="P52" s="495">
        <f>SUM(P51,P48)</f>
        <v>0</v>
      </c>
      <c r="Q52" s="458">
        <f>SUM(Q51,Q48)</f>
        <v>0</v>
      </c>
      <c r="R52" s="495">
        <f>SUM(R51,R48)</f>
        <v>0</v>
      </c>
      <c r="S52" s="458">
        <f>SUM(S51,S48)</f>
        <v>0</v>
      </c>
      <c r="T52" s="239"/>
      <c r="U52" s="406"/>
      <c r="V52" s="306"/>
      <c r="W52" s="12"/>
      <c r="X52" s="240"/>
      <c r="Y52" s="240"/>
      <c r="Z52" s="241"/>
      <c r="AA52" s="244"/>
      <c r="AB52" s="542">
        <f>SUM(AB51,AB48)</f>
        <v>0</v>
      </c>
      <c r="AC52" s="531"/>
      <c r="AD52" s="543">
        <f>SUM(AD51,AD48)</f>
        <v>0</v>
      </c>
      <c r="AE52" s="533">
        <v>0</v>
      </c>
      <c r="AF52" s="534">
        <f>IF(AE52=0,0,IF(MID($I$5,6,2)&gt;="15",AD52,IF(AD52/AE52&gt;400,400*AE52,AD52)))</f>
        <v>0</v>
      </c>
      <c r="AG52" s="89">
        <f>IF((AF52-E52)&gt;0,(AF52-E52),0)</f>
        <v>0</v>
      </c>
      <c r="AH52" s="603" t="s">
        <v>221</v>
      </c>
      <c r="AI52" s="592"/>
      <c r="AJ52" s="595">
        <f>IF(AK2="choisir","",AF48*AI48+AF51*AI51)</f>
        <v>0</v>
      </c>
      <c r="AK52" s="53" t="str">
        <f>IF(Q52&lt;&gt;0,IF((Q52+AB52)-AD52=0,"OK","!"),IF(P52&lt;&gt;0,IF((P52+AB52)-AD52=0,"OK","!"),IF((K52+AB52)-AD52=0,"OK","!")))</f>
        <v>OK</v>
      </c>
      <c r="AL52" s="286" t="str">
        <f>IF(AF52=0,"S/O",IF(MID($I$5,6,2)&gt;=15,"pas de plafond en 2015, surface indicative",IF(AD52=AF52,"Plafond non atteint :instruire toutes les factures",IF(SUM(AD49:AD50,AD43:AD47)&gt;=AF52,"Les factures contrôlés permettent de plafonner le batiment","Les factures contrôlés ne permettent pas d'atteindre le plafond du batiment"))))</f>
        <v>S/O</v>
      </c>
      <c r="AM52" s="242"/>
    </row>
    <row r="53" spans="1:39" s="232" customFormat="1" ht="15" outlineLevel="1">
      <c r="A53" s="226"/>
      <c r="B53" s="636"/>
      <c r="C53" s="227"/>
      <c r="D53" s="382" t="s">
        <v>156</v>
      </c>
      <c r="E53" s="365"/>
      <c r="F53" s="421"/>
      <c r="G53" s="421"/>
      <c r="H53" s="370"/>
      <c r="I53" s="323"/>
      <c r="J53" s="229"/>
      <c r="K53" s="253"/>
      <c r="L53" s="347"/>
      <c r="M53" s="353"/>
      <c r="N53" s="229"/>
      <c r="O53" s="354"/>
      <c r="P53" s="498"/>
      <c r="Q53" s="499"/>
      <c r="R53" s="498"/>
      <c r="S53" s="499"/>
      <c r="T53" s="228"/>
      <c r="U53" s="337"/>
      <c r="V53" s="254"/>
      <c r="W53" s="267"/>
      <c r="X53" s="229"/>
      <c r="Y53" s="229"/>
      <c r="Z53" s="230"/>
      <c r="AA53" s="337"/>
      <c r="AB53" s="545"/>
      <c r="AC53" s="525"/>
      <c r="AD53" s="486"/>
      <c r="AE53" s="527"/>
      <c r="AF53" s="499"/>
      <c r="AG53" s="250"/>
      <c r="AH53" s="275"/>
      <c r="AI53" s="593"/>
      <c r="AJ53" s="100"/>
      <c r="AK53" s="268"/>
      <c r="AL53" s="290"/>
      <c r="AM53" s="231"/>
    </row>
    <row r="54" spans="1:39" s="322" customFormat="1" ht="14.25" outlineLevel="1">
      <c r="A54" s="223"/>
      <c r="B54" s="634"/>
      <c r="C54" s="319"/>
      <c r="D54" s="381" t="s">
        <v>134</v>
      </c>
      <c r="E54" s="367"/>
      <c r="F54" s="420"/>
      <c r="G54" s="420"/>
      <c r="H54" s="345"/>
      <c r="I54" s="323"/>
      <c r="J54" s="325"/>
      <c r="K54" s="324"/>
      <c r="L54" s="348"/>
      <c r="M54" s="350"/>
      <c r="N54" s="325"/>
      <c r="O54" s="351"/>
      <c r="P54" s="486"/>
      <c r="Q54" s="471"/>
      <c r="R54" s="486"/>
      <c r="S54" s="471"/>
      <c r="T54" s="328"/>
      <c r="U54" s="337"/>
      <c r="V54" s="320"/>
      <c r="W54" s="55"/>
      <c r="X54" s="325"/>
      <c r="Y54" s="325"/>
      <c r="Z54" s="326"/>
      <c r="AA54" s="337"/>
      <c r="AB54" s="472"/>
      <c r="AC54" s="529"/>
      <c r="AD54" s="486"/>
      <c r="AE54" s="527"/>
      <c r="AF54" s="464"/>
      <c r="AG54" s="327"/>
      <c r="AH54" s="274"/>
      <c r="AI54" s="594"/>
      <c r="AJ54" s="113"/>
      <c r="AK54" s="68"/>
      <c r="AL54" s="287"/>
      <c r="AM54" s="321"/>
    </row>
    <row r="55" spans="1:39" s="322" customFormat="1" ht="14.25" outlineLevel="1">
      <c r="A55" s="223"/>
      <c r="B55" s="634"/>
      <c r="C55" s="319"/>
      <c r="D55" s="381" t="s">
        <v>143</v>
      </c>
      <c r="E55" s="367"/>
      <c r="F55" s="420"/>
      <c r="G55" s="420"/>
      <c r="H55" s="345"/>
      <c r="I55" s="323"/>
      <c r="J55" s="325"/>
      <c r="K55" s="324"/>
      <c r="L55" s="348"/>
      <c r="M55" s="350"/>
      <c r="N55" s="325"/>
      <c r="O55" s="351"/>
      <c r="P55" s="486"/>
      <c r="Q55" s="471"/>
      <c r="R55" s="486"/>
      <c r="S55" s="471"/>
      <c r="T55" s="328"/>
      <c r="U55" s="337"/>
      <c r="V55" s="320"/>
      <c r="W55" s="55"/>
      <c r="X55" s="325"/>
      <c r="Y55" s="325"/>
      <c r="Z55" s="326"/>
      <c r="AA55" s="337"/>
      <c r="AB55" s="472"/>
      <c r="AC55" s="529"/>
      <c r="AD55" s="486"/>
      <c r="AE55" s="527"/>
      <c r="AF55" s="464"/>
      <c r="AG55" s="327"/>
      <c r="AH55" s="274"/>
      <c r="AI55" s="594"/>
      <c r="AJ55" s="113"/>
      <c r="AK55" s="68"/>
      <c r="AL55" s="287"/>
      <c r="AM55" s="321"/>
    </row>
    <row r="56" spans="1:39" s="322" customFormat="1" ht="14.25" outlineLevel="1">
      <c r="A56" s="223"/>
      <c r="B56" s="634"/>
      <c r="C56" s="319"/>
      <c r="D56" s="381" t="s">
        <v>136</v>
      </c>
      <c r="E56" s="367"/>
      <c r="F56" s="420"/>
      <c r="G56" s="420"/>
      <c r="H56" s="345"/>
      <c r="I56" s="323"/>
      <c r="J56" s="325"/>
      <c r="K56" s="324"/>
      <c r="L56" s="348"/>
      <c r="M56" s="350"/>
      <c r="N56" s="325"/>
      <c r="O56" s="351"/>
      <c r="P56" s="486"/>
      <c r="Q56" s="471"/>
      <c r="R56" s="486"/>
      <c r="S56" s="471"/>
      <c r="T56" s="328"/>
      <c r="U56" s="337"/>
      <c r="V56" s="320"/>
      <c r="W56" s="55"/>
      <c r="X56" s="325"/>
      <c r="Y56" s="325"/>
      <c r="Z56" s="326"/>
      <c r="AA56" s="337"/>
      <c r="AB56" s="472"/>
      <c r="AC56" s="529"/>
      <c r="AD56" s="486"/>
      <c r="AE56" s="527"/>
      <c r="AF56" s="464"/>
      <c r="AG56" s="327"/>
      <c r="AH56" s="274"/>
      <c r="AI56" s="594"/>
      <c r="AJ56" s="113"/>
      <c r="AK56" s="68"/>
      <c r="AL56" s="287"/>
      <c r="AM56" s="321"/>
    </row>
    <row r="57" spans="1:39" s="322" customFormat="1" ht="14.25" outlineLevel="1">
      <c r="A57" s="223"/>
      <c r="B57" s="634"/>
      <c r="C57" s="319"/>
      <c r="D57" s="378" t="s">
        <v>137</v>
      </c>
      <c r="E57" s="367"/>
      <c r="F57" s="420"/>
      <c r="G57" s="420"/>
      <c r="H57" s="345"/>
      <c r="I57" s="323"/>
      <c r="J57" s="325"/>
      <c r="K57" s="324"/>
      <c r="L57" s="348"/>
      <c r="M57" s="350"/>
      <c r="N57" s="325"/>
      <c r="O57" s="351"/>
      <c r="P57" s="486"/>
      <c r="Q57" s="471"/>
      <c r="R57" s="486"/>
      <c r="S57" s="471"/>
      <c r="T57" s="328"/>
      <c r="U57" s="337"/>
      <c r="V57" s="320"/>
      <c r="W57" s="55"/>
      <c r="X57" s="325"/>
      <c r="Y57" s="325"/>
      <c r="Z57" s="326"/>
      <c r="AA57" s="337"/>
      <c r="AB57" s="472"/>
      <c r="AC57" s="529"/>
      <c r="AD57" s="486"/>
      <c r="AE57" s="527"/>
      <c r="AF57" s="464"/>
      <c r="AG57" s="327"/>
      <c r="AH57" s="274"/>
      <c r="AI57" s="594"/>
      <c r="AJ57" s="113"/>
      <c r="AK57" s="68"/>
      <c r="AL57" s="287"/>
      <c r="AM57" s="321"/>
    </row>
    <row r="58" spans="1:39" s="322" customFormat="1" ht="14.25" outlineLevel="1">
      <c r="A58" s="223"/>
      <c r="B58" s="634"/>
      <c r="C58" s="319"/>
      <c r="D58" s="378" t="s">
        <v>138</v>
      </c>
      <c r="E58" s="367"/>
      <c r="F58" s="420"/>
      <c r="G58" s="420"/>
      <c r="H58" s="345"/>
      <c r="I58" s="323"/>
      <c r="J58" s="325"/>
      <c r="K58" s="324"/>
      <c r="L58" s="348"/>
      <c r="M58" s="350"/>
      <c r="N58" s="325"/>
      <c r="O58" s="351"/>
      <c r="P58" s="486"/>
      <c r="Q58" s="471"/>
      <c r="R58" s="486"/>
      <c r="S58" s="471"/>
      <c r="T58" s="328"/>
      <c r="U58" s="337"/>
      <c r="V58" s="320"/>
      <c r="W58" s="55"/>
      <c r="X58" s="325"/>
      <c r="Y58" s="325"/>
      <c r="Z58" s="326"/>
      <c r="AA58" s="337"/>
      <c r="AB58" s="472"/>
      <c r="AC58" s="529"/>
      <c r="AD58" s="486"/>
      <c r="AE58" s="527"/>
      <c r="AF58" s="464"/>
      <c r="AG58" s="327"/>
      <c r="AH58" s="274"/>
      <c r="AI58" s="594"/>
      <c r="AJ58" s="113"/>
      <c r="AK58" s="68"/>
      <c r="AL58" s="287"/>
      <c r="AM58" s="321"/>
    </row>
    <row r="59" spans="1:39" s="322" customFormat="1" ht="14.25" outlineLevel="1">
      <c r="A59" s="223"/>
      <c r="B59" s="634"/>
      <c r="C59" s="319"/>
      <c r="D59" s="379" t="s">
        <v>139</v>
      </c>
      <c r="E59" s="367"/>
      <c r="F59" s="420"/>
      <c r="G59" s="420"/>
      <c r="H59" s="345"/>
      <c r="I59" s="323"/>
      <c r="J59" s="325"/>
      <c r="K59" s="324"/>
      <c r="L59" s="348"/>
      <c r="M59" s="350"/>
      <c r="N59" s="325"/>
      <c r="O59" s="351"/>
      <c r="P59" s="486"/>
      <c r="Q59" s="471"/>
      <c r="R59" s="486"/>
      <c r="S59" s="471"/>
      <c r="T59" s="328"/>
      <c r="U59" s="337"/>
      <c r="V59" s="320"/>
      <c r="W59" s="55"/>
      <c r="X59" s="325"/>
      <c r="Y59" s="325"/>
      <c r="Z59" s="326"/>
      <c r="AA59" s="337"/>
      <c r="AB59" s="472"/>
      <c r="AC59" s="529"/>
      <c r="AD59" s="486"/>
      <c r="AE59" s="527"/>
      <c r="AF59" s="464"/>
      <c r="AG59" s="327"/>
      <c r="AH59" s="274"/>
      <c r="AI59" s="594"/>
      <c r="AJ59" s="113"/>
      <c r="AK59" s="68"/>
      <c r="AL59" s="287"/>
      <c r="AM59" s="321"/>
    </row>
    <row r="60" spans="1:39" s="322" customFormat="1" ht="14.25" outlineLevel="1">
      <c r="A60" s="223"/>
      <c r="B60" s="634"/>
      <c r="C60" s="319"/>
      <c r="D60" s="377" t="s">
        <v>216</v>
      </c>
      <c r="E60" s="367"/>
      <c r="F60" s="420"/>
      <c r="G60" s="432" t="s">
        <v>205</v>
      </c>
      <c r="H60" s="345"/>
      <c r="I60" s="323"/>
      <c r="J60" s="325"/>
      <c r="K60" s="324"/>
      <c r="L60" s="348"/>
      <c r="M60" s="350"/>
      <c r="N60" s="325"/>
      <c r="O60" s="351"/>
      <c r="P60" s="486"/>
      <c r="Q60" s="471"/>
      <c r="R60" s="486"/>
      <c r="S60" s="471"/>
      <c r="T60" s="328"/>
      <c r="U60" s="337"/>
      <c r="V60" s="320"/>
      <c r="W60" s="55"/>
      <c r="X60" s="325"/>
      <c r="Y60" s="325"/>
      <c r="Z60" s="326"/>
      <c r="AA60" s="337"/>
      <c r="AB60" s="472"/>
      <c r="AC60" s="529"/>
      <c r="AD60" s="486"/>
      <c r="AE60" s="527"/>
      <c r="AF60" s="464"/>
      <c r="AG60" s="327"/>
      <c r="AH60" s="274"/>
      <c r="AI60" s="594"/>
      <c r="AJ60" s="113"/>
      <c r="AK60" s="68"/>
      <c r="AL60" s="287"/>
      <c r="AM60" s="321"/>
    </row>
    <row r="61" spans="1:39" s="322" customFormat="1" ht="15" outlineLevel="1" thickBot="1">
      <c r="A61" s="223"/>
      <c r="B61" s="634"/>
      <c r="C61" s="319"/>
      <c r="D61" s="377" t="s">
        <v>216</v>
      </c>
      <c r="E61" s="364"/>
      <c r="F61" s="607"/>
      <c r="G61" s="433"/>
      <c r="H61" s="345"/>
      <c r="I61" s="323"/>
      <c r="J61" s="325"/>
      <c r="K61" s="324"/>
      <c r="L61" s="348"/>
      <c r="M61" s="350"/>
      <c r="N61" s="325"/>
      <c r="O61" s="351"/>
      <c r="P61" s="486"/>
      <c r="Q61" s="471"/>
      <c r="R61" s="486"/>
      <c r="S61" s="471"/>
      <c r="T61" s="328"/>
      <c r="U61" s="337"/>
      <c r="V61" s="320"/>
      <c r="W61" s="55"/>
      <c r="X61" s="325"/>
      <c r="Y61" s="325"/>
      <c r="Z61" s="326"/>
      <c r="AA61" s="337"/>
      <c r="AB61" s="472"/>
      <c r="AC61" s="529"/>
      <c r="AD61" s="486"/>
      <c r="AE61" s="527"/>
      <c r="AF61" s="464"/>
      <c r="AG61" s="327"/>
      <c r="AH61" s="274"/>
      <c r="AI61" s="594"/>
      <c r="AJ61" s="113"/>
      <c r="AK61" s="68"/>
      <c r="AL61" s="287"/>
      <c r="AM61" s="321"/>
    </row>
    <row r="62" spans="1:39" s="243" customFormat="1" ht="15.75" thickBot="1">
      <c r="A62" s="333" t="str">
        <f>FIXED($D$8,0,1)</f>
        <v>0</v>
      </c>
      <c r="B62" s="635" t="str">
        <f>FIXED($I$4,0,1)</f>
        <v>0</v>
      </c>
      <c r="C62" s="20" t="s">
        <v>176</v>
      </c>
      <c r="D62" s="384" t="s">
        <v>157</v>
      </c>
      <c r="E62" s="453"/>
      <c r="F62" s="612"/>
      <c r="G62" s="431"/>
      <c r="H62" s="282"/>
      <c r="I62" s="14"/>
      <c r="J62" s="12"/>
      <c r="K62" s="458">
        <f>SUM(K53:K61)</f>
        <v>0</v>
      </c>
      <c r="L62" s="459">
        <f>SUM(L53:L61)</f>
        <v>0</v>
      </c>
      <c r="M62" s="460">
        <f>SUM(M53:M61)</f>
        <v>0</v>
      </c>
      <c r="N62" s="118"/>
      <c r="O62" s="352"/>
      <c r="P62" s="500">
        <f>SUM(P53:P61)</f>
        <v>0</v>
      </c>
      <c r="Q62" s="458">
        <f>SUM(Q53:Q61)</f>
        <v>0</v>
      </c>
      <c r="R62" s="500">
        <f>SUM(R53:R61)</f>
        <v>0</v>
      </c>
      <c r="S62" s="458">
        <f>SUM(S53:S61)</f>
        <v>0</v>
      </c>
      <c r="T62" s="239"/>
      <c r="U62" s="406"/>
      <c r="V62" s="306"/>
      <c r="W62" s="12"/>
      <c r="X62" s="240"/>
      <c r="Y62" s="240"/>
      <c r="Z62" s="241"/>
      <c r="AA62" s="244"/>
      <c r="AB62" s="459">
        <f>SUM(AB53:AB61)</f>
        <v>0</v>
      </c>
      <c r="AC62" s="531"/>
      <c r="AD62" s="543">
        <f>SUM(AD53:AD61)</f>
        <v>0</v>
      </c>
      <c r="AE62" s="533"/>
      <c r="AF62" s="534" t="str">
        <f>IF(AE62=0,"0",IF(AD62/AE62&gt;800,800*AE62,AD62))</f>
        <v>0</v>
      </c>
      <c r="AG62" s="89">
        <f>IF((AF62-E62)&gt;0,(AF62-E62),0)</f>
        <v>0</v>
      </c>
      <c r="AH62" s="276"/>
      <c r="AI62" s="592">
        <f>IF($AK$2="PME",$AK$5,IF($AK$2="ETI",$AK$6,AK7))</f>
        <v>0.35</v>
      </c>
      <c r="AJ62" s="85">
        <f>IF(AK2="choisir","",AF62*AI62)</f>
        <v>0</v>
      </c>
      <c r="AK62" s="53" t="str">
        <f>IF(Q62&lt;&gt;0,IF((Q62+AB62)-AD62=0,"OK","!"),IF(P62&lt;&gt;0,IF((P62+AB62)-AD62=0,"OK","!"),IF((K62+AB62)-AD62=0,"OK","!")))</f>
        <v>OK</v>
      </c>
      <c r="AL62" s="286" t="str">
        <f>IF(AF62="0","S/O",IF(AD62=AF62,"Plafond non atteint :instruire toutes les factures",IF(SUM(AD53:AD61)&gt;=AF62,"Les factures contrôlés permettent de plafonner le batiment","Les factures contrôlés ne permettent pas d'atteindre le plafond du batiment")))</f>
        <v>S/O</v>
      </c>
      <c r="AM62" s="242"/>
    </row>
    <row r="63" spans="1:39" s="232" customFormat="1" ht="15" outlineLevel="1">
      <c r="A63" s="226"/>
      <c r="B63" s="636"/>
      <c r="C63" s="26"/>
      <c r="D63" s="382" t="s">
        <v>158</v>
      </c>
      <c r="E63" s="365"/>
      <c r="F63" s="421"/>
      <c r="G63" s="418"/>
      <c r="H63" s="370"/>
      <c r="I63" s="323"/>
      <c r="J63" s="229"/>
      <c r="K63" s="253"/>
      <c r="L63" s="347"/>
      <c r="M63" s="353"/>
      <c r="N63" s="229"/>
      <c r="O63" s="354"/>
      <c r="P63" s="470"/>
      <c r="Q63" s="464"/>
      <c r="R63" s="470"/>
      <c r="S63" s="464"/>
      <c r="T63" s="228"/>
      <c r="U63" s="337"/>
      <c r="V63" s="254"/>
      <c r="W63" s="267"/>
      <c r="X63" s="229"/>
      <c r="Y63" s="229"/>
      <c r="Z63" s="230"/>
      <c r="AA63" s="337"/>
      <c r="AB63" s="465"/>
      <c r="AC63" s="525"/>
      <c r="AD63" s="486"/>
      <c r="AE63" s="527"/>
      <c r="AF63" s="464"/>
      <c r="AG63" s="90"/>
      <c r="AH63" s="273"/>
      <c r="AI63" s="593"/>
      <c r="AJ63" s="84"/>
      <c r="AK63" s="55"/>
      <c r="AL63" s="291"/>
      <c r="AM63" s="231"/>
    </row>
    <row r="64" spans="1:39" s="322" customFormat="1" ht="14.25" outlineLevel="1">
      <c r="A64" s="223"/>
      <c r="B64" s="634"/>
      <c r="C64" s="319"/>
      <c r="D64" s="381" t="s">
        <v>134</v>
      </c>
      <c r="E64" s="367"/>
      <c r="F64" s="420"/>
      <c r="G64" s="423"/>
      <c r="H64" s="345"/>
      <c r="I64" s="323"/>
      <c r="J64" s="325"/>
      <c r="K64" s="324"/>
      <c r="L64" s="348"/>
      <c r="M64" s="350"/>
      <c r="N64" s="325"/>
      <c r="O64" s="351"/>
      <c r="P64" s="486"/>
      <c r="Q64" s="471"/>
      <c r="R64" s="486"/>
      <c r="S64" s="471"/>
      <c r="T64" s="328"/>
      <c r="U64" s="337"/>
      <c r="V64" s="320"/>
      <c r="W64" s="55"/>
      <c r="X64" s="325"/>
      <c r="Y64" s="325"/>
      <c r="Z64" s="326"/>
      <c r="AA64" s="337"/>
      <c r="AB64" s="472"/>
      <c r="AC64" s="529"/>
      <c r="AD64" s="486"/>
      <c r="AE64" s="527"/>
      <c r="AF64" s="464"/>
      <c r="AG64" s="327"/>
      <c r="AH64" s="274"/>
      <c r="AI64" s="594"/>
      <c r="AJ64" s="113"/>
      <c r="AK64" s="68"/>
      <c r="AL64" s="287"/>
      <c r="AM64" s="321"/>
    </row>
    <row r="65" spans="1:39" s="322" customFormat="1" ht="14.25" outlineLevel="1">
      <c r="A65" s="223"/>
      <c r="B65" s="634"/>
      <c r="C65" s="319"/>
      <c r="D65" s="381" t="s">
        <v>143</v>
      </c>
      <c r="E65" s="367"/>
      <c r="F65" s="420"/>
      <c r="G65" s="423"/>
      <c r="H65" s="345"/>
      <c r="I65" s="323"/>
      <c r="J65" s="325"/>
      <c r="K65" s="324"/>
      <c r="L65" s="348"/>
      <c r="M65" s="350"/>
      <c r="N65" s="325"/>
      <c r="O65" s="351"/>
      <c r="P65" s="486"/>
      <c r="Q65" s="471"/>
      <c r="R65" s="486"/>
      <c r="S65" s="471"/>
      <c r="T65" s="328"/>
      <c r="U65" s="337"/>
      <c r="V65" s="320"/>
      <c r="W65" s="55"/>
      <c r="X65" s="325"/>
      <c r="Y65" s="325"/>
      <c r="Z65" s="326"/>
      <c r="AA65" s="337"/>
      <c r="AB65" s="472"/>
      <c r="AC65" s="529"/>
      <c r="AD65" s="486"/>
      <c r="AE65" s="527"/>
      <c r="AF65" s="464"/>
      <c r="AG65" s="327"/>
      <c r="AH65" s="274"/>
      <c r="AI65" s="594"/>
      <c r="AJ65" s="113"/>
      <c r="AK65" s="68"/>
      <c r="AL65" s="287"/>
      <c r="AM65" s="321"/>
    </row>
    <row r="66" spans="1:39" s="322" customFormat="1" ht="14.25" outlineLevel="1">
      <c r="A66" s="223"/>
      <c r="B66" s="634"/>
      <c r="C66" s="319"/>
      <c r="D66" s="381" t="s">
        <v>136</v>
      </c>
      <c r="E66" s="367"/>
      <c r="F66" s="420"/>
      <c r="G66" s="423"/>
      <c r="H66" s="345"/>
      <c r="I66" s="323"/>
      <c r="J66" s="325"/>
      <c r="K66" s="324"/>
      <c r="L66" s="348"/>
      <c r="M66" s="350"/>
      <c r="N66" s="325"/>
      <c r="O66" s="351"/>
      <c r="P66" s="486"/>
      <c r="Q66" s="471"/>
      <c r="R66" s="486"/>
      <c r="S66" s="471"/>
      <c r="T66" s="328"/>
      <c r="U66" s="337"/>
      <c r="V66" s="320"/>
      <c r="W66" s="55"/>
      <c r="X66" s="325"/>
      <c r="Y66" s="325"/>
      <c r="Z66" s="326"/>
      <c r="AA66" s="337"/>
      <c r="AB66" s="472"/>
      <c r="AC66" s="529"/>
      <c r="AD66" s="486"/>
      <c r="AE66" s="527"/>
      <c r="AF66" s="464"/>
      <c r="AG66" s="327"/>
      <c r="AH66" s="274"/>
      <c r="AI66" s="594"/>
      <c r="AJ66" s="113"/>
      <c r="AK66" s="68"/>
      <c r="AL66" s="287"/>
      <c r="AM66" s="321"/>
    </row>
    <row r="67" spans="1:39" s="322" customFormat="1" ht="14.25" outlineLevel="1">
      <c r="A67" s="223"/>
      <c r="B67" s="634"/>
      <c r="C67" s="319"/>
      <c r="D67" s="378" t="s">
        <v>137</v>
      </c>
      <c r="E67" s="367"/>
      <c r="F67" s="420"/>
      <c r="G67" s="423"/>
      <c r="H67" s="345"/>
      <c r="I67" s="323"/>
      <c r="J67" s="325"/>
      <c r="K67" s="324"/>
      <c r="L67" s="348"/>
      <c r="M67" s="350"/>
      <c r="N67" s="325"/>
      <c r="O67" s="351"/>
      <c r="P67" s="486"/>
      <c r="Q67" s="471"/>
      <c r="R67" s="486"/>
      <c r="S67" s="471"/>
      <c r="T67" s="328"/>
      <c r="U67" s="337"/>
      <c r="V67" s="320"/>
      <c r="W67" s="55"/>
      <c r="X67" s="325"/>
      <c r="Y67" s="325"/>
      <c r="Z67" s="326"/>
      <c r="AA67" s="337"/>
      <c r="AB67" s="472"/>
      <c r="AC67" s="529"/>
      <c r="AD67" s="486"/>
      <c r="AE67" s="527"/>
      <c r="AF67" s="464"/>
      <c r="AG67" s="327"/>
      <c r="AH67" s="274"/>
      <c r="AI67" s="594"/>
      <c r="AJ67" s="113"/>
      <c r="AK67" s="68"/>
      <c r="AL67" s="287"/>
      <c r="AM67" s="321"/>
    </row>
    <row r="68" spans="1:39" s="322" customFormat="1" ht="14.25" outlineLevel="1">
      <c r="A68" s="223"/>
      <c r="B68" s="634"/>
      <c r="C68" s="319"/>
      <c r="D68" s="378" t="s">
        <v>138</v>
      </c>
      <c r="E68" s="367"/>
      <c r="F68" s="420"/>
      <c r="G68" s="423"/>
      <c r="H68" s="345"/>
      <c r="I68" s="323"/>
      <c r="J68" s="325"/>
      <c r="K68" s="324"/>
      <c r="L68" s="348"/>
      <c r="M68" s="350"/>
      <c r="N68" s="325"/>
      <c r="O68" s="351"/>
      <c r="P68" s="486"/>
      <c r="Q68" s="471"/>
      <c r="R68" s="486"/>
      <c r="S68" s="471"/>
      <c r="T68" s="328"/>
      <c r="U68" s="337"/>
      <c r="V68" s="320"/>
      <c r="W68" s="55"/>
      <c r="X68" s="325"/>
      <c r="Y68" s="325"/>
      <c r="Z68" s="326"/>
      <c r="AA68" s="337"/>
      <c r="AB68" s="472"/>
      <c r="AC68" s="529"/>
      <c r="AD68" s="486"/>
      <c r="AE68" s="527"/>
      <c r="AF68" s="464"/>
      <c r="AG68" s="327"/>
      <c r="AH68" s="274"/>
      <c r="AI68" s="594"/>
      <c r="AJ68" s="113"/>
      <c r="AK68" s="68"/>
      <c r="AL68" s="287"/>
      <c r="AM68" s="321"/>
    </row>
    <row r="69" spans="1:39" s="322" customFormat="1" ht="14.25" outlineLevel="1">
      <c r="A69" s="223"/>
      <c r="B69" s="634"/>
      <c r="C69" s="319"/>
      <c r="D69" s="379" t="s">
        <v>139</v>
      </c>
      <c r="E69" s="367"/>
      <c r="F69" s="420"/>
      <c r="G69" s="423"/>
      <c r="H69" s="345"/>
      <c r="I69" s="323"/>
      <c r="J69" s="325"/>
      <c r="K69" s="324"/>
      <c r="L69" s="348"/>
      <c r="M69" s="350"/>
      <c r="N69" s="325"/>
      <c r="O69" s="351"/>
      <c r="P69" s="486"/>
      <c r="Q69" s="471"/>
      <c r="R69" s="486"/>
      <c r="S69" s="471"/>
      <c r="T69" s="328"/>
      <c r="U69" s="337"/>
      <c r="V69" s="320"/>
      <c r="W69" s="55"/>
      <c r="X69" s="325"/>
      <c r="Y69" s="325"/>
      <c r="Z69" s="326"/>
      <c r="AA69" s="337"/>
      <c r="AB69" s="472"/>
      <c r="AC69" s="529"/>
      <c r="AD69" s="486"/>
      <c r="AE69" s="527"/>
      <c r="AF69" s="464"/>
      <c r="AG69" s="327"/>
      <c r="AH69" s="274"/>
      <c r="AI69" s="594"/>
      <c r="AJ69" s="113"/>
      <c r="AK69" s="68"/>
      <c r="AL69" s="287"/>
      <c r="AM69" s="321"/>
    </row>
    <row r="70" spans="1:39" s="322" customFormat="1" ht="14.25" outlineLevel="1">
      <c r="A70" s="223"/>
      <c r="B70" s="634"/>
      <c r="C70" s="319"/>
      <c r="D70" s="377" t="s">
        <v>216</v>
      </c>
      <c r="E70" s="367"/>
      <c r="F70" s="420"/>
      <c r="G70" s="432" t="s">
        <v>205</v>
      </c>
      <c r="H70" s="345"/>
      <c r="I70" s="323"/>
      <c r="J70" s="325"/>
      <c r="K70" s="324"/>
      <c r="L70" s="348"/>
      <c r="M70" s="350"/>
      <c r="N70" s="325"/>
      <c r="O70" s="351"/>
      <c r="P70" s="486"/>
      <c r="Q70" s="471"/>
      <c r="R70" s="486"/>
      <c r="S70" s="471"/>
      <c r="T70" s="328"/>
      <c r="U70" s="337"/>
      <c r="V70" s="320"/>
      <c r="W70" s="55"/>
      <c r="X70" s="325"/>
      <c r="Y70" s="325"/>
      <c r="Z70" s="326"/>
      <c r="AA70" s="337"/>
      <c r="AB70" s="472"/>
      <c r="AC70" s="529"/>
      <c r="AD70" s="486"/>
      <c r="AE70" s="527"/>
      <c r="AF70" s="464"/>
      <c r="AG70" s="327"/>
      <c r="AH70" s="274"/>
      <c r="AI70" s="594"/>
      <c r="AJ70" s="113"/>
      <c r="AK70" s="68"/>
      <c r="AL70" s="287"/>
      <c r="AM70" s="321"/>
    </row>
    <row r="71" spans="1:39" s="322" customFormat="1" ht="15" outlineLevel="1" thickBot="1">
      <c r="A71" s="223"/>
      <c r="B71" s="634"/>
      <c r="C71" s="319"/>
      <c r="D71" s="377" t="s">
        <v>216</v>
      </c>
      <c r="E71" s="334"/>
      <c r="F71" s="605"/>
      <c r="G71" s="433"/>
      <c r="H71" s="345"/>
      <c r="I71" s="323"/>
      <c r="J71" s="325"/>
      <c r="K71" s="324"/>
      <c r="L71" s="348"/>
      <c r="M71" s="350"/>
      <c r="N71" s="325"/>
      <c r="O71" s="351"/>
      <c r="P71" s="486"/>
      <c r="Q71" s="471"/>
      <c r="R71" s="486"/>
      <c r="S71" s="471"/>
      <c r="T71" s="328"/>
      <c r="U71" s="337"/>
      <c r="V71" s="320"/>
      <c r="W71" s="55"/>
      <c r="X71" s="325"/>
      <c r="Y71" s="325"/>
      <c r="Z71" s="326"/>
      <c r="AA71" s="337"/>
      <c r="AB71" s="472"/>
      <c r="AC71" s="529"/>
      <c r="AD71" s="486"/>
      <c r="AE71" s="527"/>
      <c r="AF71" s="464"/>
      <c r="AG71" s="327"/>
      <c r="AH71" s="274"/>
      <c r="AI71" s="594"/>
      <c r="AJ71" s="113"/>
      <c r="AK71" s="68"/>
      <c r="AL71" s="287"/>
      <c r="AM71" s="321"/>
    </row>
    <row r="72" spans="1:39" s="243" customFormat="1" ht="15.75" thickBot="1">
      <c r="A72" s="333" t="str">
        <f>FIXED($D$8,0,1)</f>
        <v>0</v>
      </c>
      <c r="B72" s="635" t="str">
        <f>FIXED($I$4,0,1)</f>
        <v>0</v>
      </c>
      <c r="C72" s="20" t="s">
        <v>177</v>
      </c>
      <c r="D72" s="384" t="s">
        <v>159</v>
      </c>
      <c r="E72" s="453"/>
      <c r="F72" s="612"/>
      <c r="G72" s="431"/>
      <c r="H72" s="282"/>
      <c r="I72" s="14"/>
      <c r="J72" s="12"/>
      <c r="K72" s="458">
        <f>SUM(K63:K71)</f>
        <v>0</v>
      </c>
      <c r="L72" s="459">
        <f>SUM(L63:L71)</f>
        <v>0</v>
      </c>
      <c r="M72" s="460">
        <f>SUM(M63:M71)</f>
        <v>0</v>
      </c>
      <c r="N72" s="118"/>
      <c r="O72" s="352"/>
      <c r="P72" s="500">
        <f>SUM(P63:P71)</f>
        <v>0</v>
      </c>
      <c r="Q72" s="458">
        <f>SUM(Q63:Q71)</f>
        <v>0</v>
      </c>
      <c r="R72" s="500">
        <f>SUM(R63:R71)</f>
        <v>0</v>
      </c>
      <c r="S72" s="458">
        <f>SUM(S63:S71)</f>
        <v>0</v>
      </c>
      <c r="T72" s="239"/>
      <c r="U72" s="406"/>
      <c r="V72" s="306"/>
      <c r="W72" s="12"/>
      <c r="X72" s="240"/>
      <c r="Y72" s="240"/>
      <c r="Z72" s="241"/>
      <c r="AA72" s="244"/>
      <c r="AB72" s="459">
        <f>SUM(AB63:AB71)</f>
        <v>0</v>
      </c>
      <c r="AC72" s="531"/>
      <c r="AD72" s="543">
        <f>SUM(AD63:AD71)</f>
        <v>0</v>
      </c>
      <c r="AE72" s="533"/>
      <c r="AF72" s="534" t="str">
        <f>IF(AE72=0,"0",IF(AD72/AE72&gt;800,800*AE72,AD72))</f>
        <v>0</v>
      </c>
      <c r="AG72" s="89">
        <f>IF((AF72-E72)&gt;0,(AF72-E72),0)</f>
        <v>0</v>
      </c>
      <c r="AH72" s="276"/>
      <c r="AI72" s="592">
        <f>IF($AK$2="PME",$AK$5,IF($AK$2="ETI",$AK$6,$AK$7))</f>
        <v>0.35</v>
      </c>
      <c r="AJ72" s="81">
        <f>IF(AK2="choisir","",AF72*AI72)</f>
        <v>0</v>
      </c>
      <c r="AK72" s="53" t="str">
        <f>IF(Q72&lt;&gt;0,IF((Q72+AB72)-AD72=0,"OK","!"),IF(P72&lt;&gt;0,IF((P72+AB72)-AD72=0,"OK","!"),IF((K72+AB72)-AD72=0,"OK","!")))</f>
        <v>OK</v>
      </c>
      <c r="AL72" s="286" t="str">
        <f>IF(AF72="0","S/O",IF(AD72=AF72,"Plafond non atteint :instruire toutes les factures",IF(SUM(AD63:AD71)&gt;=AF72,"Les factures contrôlés permettent de plafonner le batiment","Les factures contrôlés ne permettent pas d'atteindre le plafond du batiment")))</f>
        <v>S/O</v>
      </c>
      <c r="AM72" s="242"/>
    </row>
    <row r="73" spans="1:39" s="232" customFormat="1" ht="15" outlineLevel="1">
      <c r="A73" s="226"/>
      <c r="B73" s="636"/>
      <c r="C73" s="26"/>
      <c r="D73" s="382" t="s">
        <v>160</v>
      </c>
      <c r="E73" s="365"/>
      <c r="F73" s="421"/>
      <c r="G73" s="418"/>
      <c r="H73" s="370"/>
      <c r="I73" s="323"/>
      <c r="J73" s="229"/>
      <c r="K73" s="253"/>
      <c r="L73" s="347"/>
      <c r="M73" s="353"/>
      <c r="N73" s="229"/>
      <c r="O73" s="354"/>
      <c r="P73" s="498"/>
      <c r="Q73" s="499"/>
      <c r="R73" s="498"/>
      <c r="S73" s="499"/>
      <c r="T73" s="228"/>
      <c r="U73" s="337"/>
      <c r="V73" s="254"/>
      <c r="W73" s="267"/>
      <c r="X73" s="229"/>
      <c r="Y73" s="229"/>
      <c r="Z73" s="230"/>
      <c r="AA73" s="337"/>
      <c r="AB73" s="545"/>
      <c r="AC73" s="525"/>
      <c r="AD73" s="546"/>
      <c r="AE73" s="547"/>
      <c r="AF73" s="548"/>
      <c r="AG73" s="251"/>
      <c r="AH73" s="54"/>
      <c r="AI73" s="593"/>
      <c r="AJ73" s="261"/>
      <c r="AK73" s="267"/>
      <c r="AL73" s="289"/>
      <c r="AM73" s="231"/>
    </row>
    <row r="74" spans="1:39" s="322" customFormat="1" ht="14.25" outlineLevel="1">
      <c r="A74" s="223"/>
      <c r="B74" s="634"/>
      <c r="C74" s="330"/>
      <c r="D74" s="381" t="s">
        <v>146</v>
      </c>
      <c r="E74" s="367"/>
      <c r="F74" s="420"/>
      <c r="G74" s="423"/>
      <c r="H74" s="345"/>
      <c r="I74" s="323"/>
      <c r="J74" s="325"/>
      <c r="K74" s="324"/>
      <c r="L74" s="348"/>
      <c r="M74" s="350"/>
      <c r="N74" s="325"/>
      <c r="O74" s="351"/>
      <c r="P74" s="470"/>
      <c r="Q74" s="464"/>
      <c r="R74" s="470"/>
      <c r="S74" s="464"/>
      <c r="T74" s="328"/>
      <c r="U74" s="337"/>
      <c r="V74" s="320"/>
      <c r="W74" s="55"/>
      <c r="X74" s="325"/>
      <c r="Y74" s="325"/>
      <c r="Z74" s="326"/>
      <c r="AA74" s="337"/>
      <c r="AB74" s="465"/>
      <c r="AC74" s="529"/>
      <c r="AD74" s="486"/>
      <c r="AE74" s="549"/>
      <c r="AF74" s="550"/>
      <c r="AG74" s="252"/>
      <c r="AH74" s="19"/>
      <c r="AI74" s="594"/>
      <c r="AJ74" s="262"/>
      <c r="AK74" s="55"/>
      <c r="AL74" s="291"/>
      <c r="AM74" s="321"/>
    </row>
    <row r="75" spans="1:39" s="322" customFormat="1" ht="14.25" outlineLevel="1">
      <c r="A75" s="223"/>
      <c r="B75" s="634"/>
      <c r="C75" s="330"/>
      <c r="D75" s="377" t="s">
        <v>216</v>
      </c>
      <c r="E75" s="367"/>
      <c r="F75" s="420"/>
      <c r="G75" s="423"/>
      <c r="H75" s="345"/>
      <c r="I75" s="323"/>
      <c r="J75" s="325"/>
      <c r="K75" s="324"/>
      <c r="L75" s="348"/>
      <c r="M75" s="350"/>
      <c r="N75" s="325"/>
      <c r="O75" s="351"/>
      <c r="P75" s="470"/>
      <c r="Q75" s="464"/>
      <c r="R75" s="470"/>
      <c r="S75" s="464"/>
      <c r="T75" s="328"/>
      <c r="U75" s="337"/>
      <c r="V75" s="320"/>
      <c r="W75" s="55"/>
      <c r="X75" s="325"/>
      <c r="Y75" s="325"/>
      <c r="Z75" s="326"/>
      <c r="AA75" s="337"/>
      <c r="AB75" s="465"/>
      <c r="AC75" s="529"/>
      <c r="AD75" s="486"/>
      <c r="AE75" s="549"/>
      <c r="AF75" s="550"/>
      <c r="AG75" s="252"/>
      <c r="AH75" s="19"/>
      <c r="AI75" s="594"/>
      <c r="AJ75" s="262"/>
      <c r="AK75" s="55"/>
      <c r="AL75" s="291"/>
      <c r="AM75" s="321"/>
    </row>
    <row r="76" spans="1:39" s="238" customFormat="1" ht="25.5" outlineLevel="1">
      <c r="A76" s="333" t="str">
        <f>FIXED($D$8,0,1)</f>
        <v>0</v>
      </c>
      <c r="B76" s="635" t="str">
        <f>FIXED($I$4,0,1)</f>
        <v>0</v>
      </c>
      <c r="C76" s="225" t="s">
        <v>178</v>
      </c>
      <c r="D76" s="383" t="s">
        <v>161</v>
      </c>
      <c r="E76" s="390"/>
      <c r="F76" s="422"/>
      <c r="G76" s="424"/>
      <c r="H76" s="366"/>
      <c r="I76" s="452"/>
      <c r="J76" s="235"/>
      <c r="K76" s="461">
        <f>SUM(K73:K75)</f>
        <v>0</v>
      </c>
      <c r="L76" s="462">
        <f>SUM(L73:L75)</f>
        <v>0</v>
      </c>
      <c r="M76" s="463">
        <f>SUM(M73:M75)</f>
        <v>0</v>
      </c>
      <c r="N76" s="235"/>
      <c r="O76" s="355"/>
      <c r="P76" s="494">
        <f>SUM(P73:P75)</f>
        <v>0</v>
      </c>
      <c r="Q76" s="497">
        <f>SUM(Q73:Q75)</f>
        <v>0</v>
      </c>
      <c r="R76" s="494">
        <f>SUM(R73:R75)</f>
        <v>0</v>
      </c>
      <c r="S76" s="497">
        <f>SUM(S73:S75)</f>
        <v>0</v>
      </c>
      <c r="T76" s="234"/>
      <c r="U76" s="340"/>
      <c r="V76" s="255"/>
      <c r="W76" s="233"/>
      <c r="X76" s="235"/>
      <c r="Y76" s="235"/>
      <c r="Z76" s="312"/>
      <c r="AA76" s="340"/>
      <c r="AB76" s="544">
        <f>SUM(AB73:AB75)</f>
        <v>0</v>
      </c>
      <c r="AC76" s="537"/>
      <c r="AD76" s="494">
        <f>SUM(AD71:AD75)</f>
        <v>0</v>
      </c>
      <c r="AE76" s="538"/>
      <c r="AF76" s="539" t="str">
        <f>IF(AD80-AD79=0,"0",IF(MID($I$5,6,2)&gt;="15",AD76,AD76*(AF80-AF79)/(AD80-AD79)))</f>
        <v>0</v>
      </c>
      <c r="AG76" s="249"/>
      <c r="AH76" s="277"/>
      <c r="AI76" s="597">
        <f>IF($AK$2="PME",$AK$5,IF($AK$2="ETI",$AK$6,AK35))</f>
        <v>0.35</v>
      </c>
      <c r="AJ76" s="260"/>
      <c r="AK76" s="266"/>
      <c r="AL76" s="288"/>
      <c r="AM76" s="237"/>
    </row>
    <row r="77" spans="1:39" s="322" customFormat="1" ht="14.25" outlineLevel="1">
      <c r="A77" s="223"/>
      <c r="B77" s="634"/>
      <c r="C77" s="330"/>
      <c r="D77" s="381" t="s">
        <v>149</v>
      </c>
      <c r="E77" s="367"/>
      <c r="F77" s="420"/>
      <c r="G77" s="423"/>
      <c r="H77" s="345"/>
      <c r="I77" s="323"/>
      <c r="J77" s="325"/>
      <c r="K77" s="464"/>
      <c r="L77" s="465"/>
      <c r="M77" s="466"/>
      <c r="N77" s="325"/>
      <c r="O77" s="351"/>
      <c r="P77" s="470"/>
      <c r="Q77" s="464"/>
      <c r="R77" s="470"/>
      <c r="S77" s="464"/>
      <c r="T77" s="328"/>
      <c r="U77" s="337"/>
      <c r="V77" s="320"/>
      <c r="W77" s="55"/>
      <c r="X77" s="325"/>
      <c r="Y77" s="325"/>
      <c r="Z77" s="326"/>
      <c r="AA77" s="337"/>
      <c r="AB77" s="536"/>
      <c r="AC77" s="529"/>
      <c r="AD77" s="540"/>
      <c r="AE77" s="527"/>
      <c r="AF77" s="464"/>
      <c r="AG77" s="331"/>
      <c r="AH77" s="273"/>
      <c r="AI77" s="594"/>
      <c r="AJ77" s="84"/>
      <c r="AK77" s="55"/>
      <c r="AL77" s="291"/>
      <c r="AM77" s="321"/>
    </row>
    <row r="78" spans="1:39" s="322" customFormat="1" ht="14.25" outlineLevel="1">
      <c r="A78" s="223"/>
      <c r="B78" s="634"/>
      <c r="C78" s="330"/>
      <c r="D78" s="377" t="s">
        <v>216</v>
      </c>
      <c r="E78" s="367"/>
      <c r="F78" s="420"/>
      <c r="G78" s="432" t="s">
        <v>205</v>
      </c>
      <c r="H78" s="345"/>
      <c r="I78" s="323"/>
      <c r="J78" s="325"/>
      <c r="K78" s="464"/>
      <c r="L78" s="465"/>
      <c r="M78" s="466"/>
      <c r="N78" s="325"/>
      <c r="O78" s="351"/>
      <c r="P78" s="470"/>
      <c r="Q78" s="464"/>
      <c r="R78" s="470"/>
      <c r="S78" s="464"/>
      <c r="T78" s="328"/>
      <c r="U78" s="337"/>
      <c r="V78" s="320"/>
      <c r="W78" s="55"/>
      <c r="X78" s="325"/>
      <c r="Y78" s="325"/>
      <c r="Z78" s="326"/>
      <c r="AA78" s="337"/>
      <c r="AB78" s="536"/>
      <c r="AC78" s="529"/>
      <c r="AD78" s="492"/>
      <c r="AE78" s="527"/>
      <c r="AF78" s="464"/>
      <c r="AG78" s="331"/>
      <c r="AH78" s="273"/>
      <c r="AI78" s="594"/>
      <c r="AJ78" s="84"/>
      <c r="AK78" s="55"/>
      <c r="AL78" s="291"/>
      <c r="AM78" s="321"/>
    </row>
    <row r="79" spans="1:39" s="238" customFormat="1" ht="26.25" outlineLevel="1" thickBot="1">
      <c r="A79" s="333" t="str">
        <f>FIXED($D$8,0,1)</f>
        <v>0</v>
      </c>
      <c r="B79" s="635" t="str">
        <f>FIXED($I$4,0,1)</f>
        <v>0</v>
      </c>
      <c r="C79" s="225" t="s">
        <v>179</v>
      </c>
      <c r="D79" s="383" t="s">
        <v>162</v>
      </c>
      <c r="E79" s="391"/>
      <c r="F79" s="606"/>
      <c r="G79" s="433"/>
      <c r="H79" s="366"/>
      <c r="I79" s="452"/>
      <c r="J79" s="235"/>
      <c r="K79" s="461">
        <f>SUM(K77:K78)</f>
        <v>0</v>
      </c>
      <c r="L79" s="462">
        <f>SUM(L77:L78)</f>
        <v>0</v>
      </c>
      <c r="M79" s="463">
        <f>SUM(M77:M78)</f>
        <v>0</v>
      </c>
      <c r="N79" s="235"/>
      <c r="O79" s="355"/>
      <c r="P79" s="494">
        <f>SUM(P77:P78)</f>
        <v>0</v>
      </c>
      <c r="Q79" s="497">
        <f>SUM(Q77:Q78)</f>
        <v>0</v>
      </c>
      <c r="R79" s="494">
        <f>SUM(R77:R78)</f>
        <v>0</v>
      </c>
      <c r="S79" s="497">
        <f>SUM(S77:S78)</f>
        <v>0</v>
      </c>
      <c r="T79" s="234"/>
      <c r="U79" s="246"/>
      <c r="V79" s="255"/>
      <c r="W79" s="233"/>
      <c r="X79" s="235"/>
      <c r="Y79" s="235"/>
      <c r="Z79" s="236"/>
      <c r="AA79" s="246" t="s">
        <v>184</v>
      </c>
      <c r="AB79" s="462">
        <f>SUM(AB77:AB78)</f>
        <v>0</v>
      </c>
      <c r="AC79" s="537"/>
      <c r="AD79" s="494">
        <f>SUM(AD77:AD78)</f>
        <v>0</v>
      </c>
      <c r="AE79" s="541" t="s">
        <v>184</v>
      </c>
      <c r="AF79" s="497">
        <f>IF(MID($I$5,6,2)&gt;="15",AD79,IF(AD79&gt;AF80,AF80,AD79))</f>
        <v>0</v>
      </c>
      <c r="AG79" s="249"/>
      <c r="AH79" s="277"/>
      <c r="AI79" s="597">
        <f>IF($AK$2="PME",40%,IF($AK$2="ETI",20%,10%))</f>
        <v>0.4</v>
      </c>
      <c r="AJ79" s="260"/>
      <c r="AK79" s="266"/>
      <c r="AL79" s="288"/>
      <c r="AM79" s="237"/>
    </row>
    <row r="80" spans="1:39" s="243" customFormat="1" ht="18.75" thickBot="1">
      <c r="A80" s="333" t="str">
        <f>FIXED($D$8,0,1)</f>
        <v>0</v>
      </c>
      <c r="B80" s="635" t="str">
        <f>FIXED($I$4,0,1)</f>
        <v>0</v>
      </c>
      <c r="C80" s="20" t="s">
        <v>180</v>
      </c>
      <c r="D80" s="384" t="s">
        <v>163</v>
      </c>
      <c r="E80" s="453"/>
      <c r="F80" s="612"/>
      <c r="G80" s="431"/>
      <c r="H80" s="282"/>
      <c r="I80" s="14"/>
      <c r="J80" s="12"/>
      <c r="K80" s="458">
        <f>SUM(K79,K76)</f>
        <v>0</v>
      </c>
      <c r="L80" s="459">
        <f>SUM(L79,L76)</f>
        <v>0</v>
      </c>
      <c r="M80" s="460">
        <f>SUM(M79,M76)</f>
        <v>0</v>
      </c>
      <c r="N80" s="118"/>
      <c r="O80" s="352"/>
      <c r="P80" s="500">
        <f>SUM(P79,P76)</f>
        <v>0</v>
      </c>
      <c r="Q80" s="458">
        <f>SUM(Q79,Q76)</f>
        <v>0</v>
      </c>
      <c r="R80" s="500">
        <f>SUM(R79,R76)</f>
        <v>0</v>
      </c>
      <c r="S80" s="458">
        <f>SUM(S79,S76)</f>
        <v>0</v>
      </c>
      <c r="T80" s="239"/>
      <c r="U80" s="407"/>
      <c r="V80" s="306"/>
      <c r="W80" s="12"/>
      <c r="X80" s="240"/>
      <c r="Y80" s="240"/>
      <c r="Z80" s="241"/>
      <c r="AA80" s="247"/>
      <c r="AB80" s="542">
        <f>SUM(AB79,AB76)</f>
        <v>0</v>
      </c>
      <c r="AC80" s="531"/>
      <c r="AD80" s="543">
        <f>SUM(AD79,AD76)</f>
        <v>0</v>
      </c>
      <c r="AE80" s="533">
        <v>0</v>
      </c>
      <c r="AF80" s="534">
        <f>IF(AE80=0,0,IF(MID($I$5,6,2)&gt;="15",AD80,IF(AD80/AE80&gt;400,400*AE80,AD80)))</f>
        <v>0</v>
      </c>
      <c r="AG80" s="89">
        <f>IF((AF80-E80)&gt;0,(AF80-E80),0)</f>
        <v>0</v>
      </c>
      <c r="AH80" s="603" t="s">
        <v>221</v>
      </c>
      <c r="AI80" s="592"/>
      <c r="AJ80" s="595">
        <f>IF(AK2="choisir","",AF76*AI76+AF79*AI79)</f>
        <v>0</v>
      </c>
      <c r="AK80" s="53" t="str">
        <f>IF(Q80&lt;&gt;0,IF((Q80+AB80)-AD80=0,"OK","!"),IF(P80&lt;&gt;0,IF((P80+AB80)-AD80=0,"OK","!"),IF((K80+AB80)-AD80=0,"OK","!")))</f>
        <v>OK</v>
      </c>
      <c r="AL80" s="286" t="str">
        <f>IF(AF80=0,"S/O",IF(MID($I$5,6,2)&gt;=15,"pas de plafond en 2015, surface indicative",IF(AD80=AF80,"Plafond non atteint :instruire toutes les factures",IF(SUM(AD77:AD78,AD71:AD75)&gt;=AF80,"Les factures contrôlés permettent de plafonner le batiment","Les factures contrôlés ne permettent pas d'atteindre le plafond du batiment"))))</f>
        <v>S/O</v>
      </c>
      <c r="AM80" s="242"/>
    </row>
    <row r="81" spans="1:39" s="232" customFormat="1" ht="15" outlineLevel="1">
      <c r="A81" s="226"/>
      <c r="B81" s="636"/>
      <c r="C81" s="26"/>
      <c r="D81" s="382" t="s">
        <v>164</v>
      </c>
      <c r="E81" s="365"/>
      <c r="F81" s="421"/>
      <c r="G81" s="418"/>
      <c r="H81" s="370"/>
      <c r="I81" s="323"/>
      <c r="J81" s="229"/>
      <c r="K81" s="253"/>
      <c r="L81" s="347"/>
      <c r="M81" s="353"/>
      <c r="N81" s="229"/>
      <c r="O81" s="354"/>
      <c r="P81" s="498"/>
      <c r="Q81" s="499"/>
      <c r="R81" s="498"/>
      <c r="S81" s="499"/>
      <c r="T81" s="228"/>
      <c r="U81" s="337"/>
      <c r="V81" s="254"/>
      <c r="W81" s="267"/>
      <c r="X81" s="229"/>
      <c r="Y81" s="229"/>
      <c r="Z81" s="230"/>
      <c r="AA81" s="337"/>
      <c r="AB81" s="545"/>
      <c r="AC81" s="525"/>
      <c r="AD81" s="546"/>
      <c r="AE81" s="527"/>
      <c r="AF81" s="548"/>
      <c r="AG81" s="251"/>
      <c r="AH81" s="54"/>
      <c r="AI81" s="593"/>
      <c r="AJ81" s="261"/>
      <c r="AK81" s="267"/>
      <c r="AL81" s="289"/>
      <c r="AM81" s="231"/>
    </row>
    <row r="82" spans="1:39" s="322" customFormat="1" ht="14.25" outlineLevel="1">
      <c r="A82" s="223"/>
      <c r="B82" s="634"/>
      <c r="C82" s="330"/>
      <c r="D82" s="381" t="s">
        <v>146</v>
      </c>
      <c r="E82" s="367"/>
      <c r="F82" s="420"/>
      <c r="G82" s="423"/>
      <c r="H82" s="345"/>
      <c r="I82" s="323"/>
      <c r="J82" s="325"/>
      <c r="K82" s="324"/>
      <c r="L82" s="348"/>
      <c r="M82" s="350"/>
      <c r="N82" s="325"/>
      <c r="O82" s="351"/>
      <c r="P82" s="470"/>
      <c r="Q82" s="464"/>
      <c r="R82" s="470"/>
      <c r="S82" s="464"/>
      <c r="T82" s="328"/>
      <c r="U82" s="337"/>
      <c r="V82" s="320"/>
      <c r="W82" s="55"/>
      <c r="X82" s="325"/>
      <c r="Y82" s="325"/>
      <c r="Z82" s="326"/>
      <c r="AA82" s="337"/>
      <c r="AB82" s="465"/>
      <c r="AC82" s="529"/>
      <c r="AD82" s="486"/>
      <c r="AE82" s="527"/>
      <c r="AF82" s="550"/>
      <c r="AG82" s="252"/>
      <c r="AH82" s="19"/>
      <c r="AI82" s="594"/>
      <c r="AJ82" s="262"/>
      <c r="AK82" s="55"/>
      <c r="AL82" s="291"/>
      <c r="AM82" s="321"/>
    </row>
    <row r="83" spans="1:39" s="322" customFormat="1" ht="14.25" outlineLevel="1">
      <c r="A83" s="223"/>
      <c r="B83" s="634"/>
      <c r="C83" s="330"/>
      <c r="D83" s="377" t="s">
        <v>216</v>
      </c>
      <c r="E83" s="367"/>
      <c r="F83" s="420"/>
      <c r="G83" s="423"/>
      <c r="H83" s="345"/>
      <c r="I83" s="323"/>
      <c r="J83" s="325"/>
      <c r="K83" s="324"/>
      <c r="L83" s="348"/>
      <c r="M83" s="350"/>
      <c r="N83" s="325"/>
      <c r="O83" s="351"/>
      <c r="P83" s="470"/>
      <c r="Q83" s="464"/>
      <c r="R83" s="470"/>
      <c r="S83" s="464"/>
      <c r="T83" s="328"/>
      <c r="U83" s="337"/>
      <c r="V83" s="320"/>
      <c r="W83" s="55"/>
      <c r="X83" s="325"/>
      <c r="Y83" s="325"/>
      <c r="Z83" s="326"/>
      <c r="AA83" s="337"/>
      <c r="AB83" s="465"/>
      <c r="AC83" s="529"/>
      <c r="AD83" s="486"/>
      <c r="AE83" s="527"/>
      <c r="AF83" s="550"/>
      <c r="AG83" s="252"/>
      <c r="AH83" s="19"/>
      <c r="AI83" s="594"/>
      <c r="AJ83" s="262"/>
      <c r="AK83" s="55"/>
      <c r="AL83" s="291"/>
      <c r="AM83" s="321"/>
    </row>
    <row r="84" spans="1:39" s="238" customFormat="1" ht="25.5" outlineLevel="1">
      <c r="A84" s="333" t="str">
        <f>FIXED($D$8,0,1)</f>
        <v>0</v>
      </c>
      <c r="B84" s="635" t="str">
        <f>FIXED($I$4,0,1)</f>
        <v>0</v>
      </c>
      <c r="C84" s="225" t="s">
        <v>181</v>
      </c>
      <c r="D84" s="383" t="s">
        <v>165</v>
      </c>
      <c r="E84" s="390"/>
      <c r="F84" s="422"/>
      <c r="G84" s="424"/>
      <c r="H84" s="366"/>
      <c r="I84" s="452"/>
      <c r="J84" s="235"/>
      <c r="K84" s="461">
        <f>SUM(K81:K83)</f>
        <v>0</v>
      </c>
      <c r="L84" s="462">
        <f>SUM(L81:L83)</f>
        <v>0</v>
      </c>
      <c r="M84" s="463">
        <f>SUM(M81:M83)</f>
        <v>0</v>
      </c>
      <c r="N84" s="235"/>
      <c r="O84" s="355"/>
      <c r="P84" s="494">
        <f>SUM(P81:P83)</f>
        <v>0</v>
      </c>
      <c r="Q84" s="497">
        <f>SUM(Q81:Q83)</f>
        <v>0</v>
      </c>
      <c r="R84" s="494">
        <f>SUM(R81:R83)</f>
        <v>0</v>
      </c>
      <c r="S84" s="497">
        <f>SUM(S81:S83)</f>
        <v>0</v>
      </c>
      <c r="T84" s="234"/>
      <c r="U84" s="340"/>
      <c r="V84" s="255"/>
      <c r="W84" s="233"/>
      <c r="X84" s="235"/>
      <c r="Y84" s="235"/>
      <c r="Z84" s="312"/>
      <c r="AA84" s="340"/>
      <c r="AB84" s="544">
        <f>SUM(AB81:AB83)</f>
        <v>0</v>
      </c>
      <c r="AC84" s="537"/>
      <c r="AD84" s="494">
        <f>SUM(AD79:AD83)</f>
        <v>0</v>
      </c>
      <c r="AE84" s="538"/>
      <c r="AF84" s="539" t="str">
        <f>IF(AD88-AD87=0,"0",IF(MID($I$5,6,2)&gt;="15",AD84,AD84*(AF88-AF87)/(AD88-AD87)))</f>
        <v>0</v>
      </c>
      <c r="AG84" s="249"/>
      <c r="AH84" s="277"/>
      <c r="AI84" s="597">
        <f>IF($AK$2="PME",$AK$5,IF($AK$2="ETI",$AK$6,AK43))</f>
        <v>0.35</v>
      </c>
      <c r="AJ84" s="260"/>
      <c r="AK84" s="266"/>
      <c r="AL84" s="288"/>
      <c r="AM84" s="237"/>
    </row>
    <row r="85" spans="1:39" s="322" customFormat="1" ht="14.25" outlineLevel="1">
      <c r="A85" s="223"/>
      <c r="B85" s="634"/>
      <c r="C85" s="330"/>
      <c r="D85" s="381" t="s">
        <v>149</v>
      </c>
      <c r="E85" s="367"/>
      <c r="F85" s="420"/>
      <c r="G85" s="423"/>
      <c r="H85" s="345"/>
      <c r="I85" s="323"/>
      <c r="J85" s="325"/>
      <c r="K85" s="464"/>
      <c r="L85" s="465"/>
      <c r="M85" s="466"/>
      <c r="N85" s="325"/>
      <c r="O85" s="351"/>
      <c r="P85" s="470"/>
      <c r="Q85" s="464"/>
      <c r="R85" s="470"/>
      <c r="S85" s="464"/>
      <c r="T85" s="328"/>
      <c r="U85" s="337"/>
      <c r="V85" s="320"/>
      <c r="W85" s="55"/>
      <c r="X85" s="325"/>
      <c r="Y85" s="325"/>
      <c r="Z85" s="326"/>
      <c r="AA85" s="337"/>
      <c r="AB85" s="536"/>
      <c r="AC85" s="529"/>
      <c r="AD85" s="540"/>
      <c r="AE85" s="527"/>
      <c r="AF85" s="464"/>
      <c r="AG85" s="331"/>
      <c r="AH85" s="273"/>
      <c r="AI85" s="594"/>
      <c r="AJ85" s="84"/>
      <c r="AK85" s="55"/>
      <c r="AL85" s="291"/>
      <c r="AM85" s="321"/>
    </row>
    <row r="86" spans="1:39" s="322" customFormat="1" ht="14.25" outlineLevel="1">
      <c r="A86" s="223"/>
      <c r="B86" s="634"/>
      <c r="C86" s="330"/>
      <c r="D86" s="381"/>
      <c r="E86" s="367"/>
      <c r="F86" s="420"/>
      <c r="G86" s="432" t="s">
        <v>205</v>
      </c>
      <c r="H86" s="345"/>
      <c r="I86" s="323"/>
      <c r="J86" s="325"/>
      <c r="K86" s="464"/>
      <c r="L86" s="465"/>
      <c r="M86" s="466"/>
      <c r="N86" s="325"/>
      <c r="O86" s="351"/>
      <c r="P86" s="470"/>
      <c r="Q86" s="464"/>
      <c r="R86" s="470"/>
      <c r="S86" s="464"/>
      <c r="T86" s="328"/>
      <c r="U86" s="337"/>
      <c r="V86" s="320"/>
      <c r="W86" s="55"/>
      <c r="X86" s="325"/>
      <c r="Y86" s="325"/>
      <c r="Z86" s="326"/>
      <c r="AA86" s="337"/>
      <c r="AB86" s="536"/>
      <c r="AC86" s="529"/>
      <c r="AD86" s="492"/>
      <c r="AE86" s="527"/>
      <c r="AF86" s="464"/>
      <c r="AG86" s="331"/>
      <c r="AH86" s="273"/>
      <c r="AI86" s="594"/>
      <c r="AJ86" s="84"/>
      <c r="AK86" s="55"/>
      <c r="AL86" s="291"/>
      <c r="AM86" s="321"/>
    </row>
    <row r="87" spans="1:39" s="238" customFormat="1" ht="26.25" outlineLevel="1" thickBot="1">
      <c r="A87" s="333" t="str">
        <f>FIXED($D$8,0,1)</f>
        <v>0</v>
      </c>
      <c r="B87" s="635" t="str">
        <f>FIXED($I$4,0,1)</f>
        <v>0</v>
      </c>
      <c r="C87" s="225" t="s">
        <v>182</v>
      </c>
      <c r="D87" s="383" t="s">
        <v>166</v>
      </c>
      <c r="E87" s="454"/>
      <c r="F87" s="608"/>
      <c r="G87" s="433"/>
      <c r="H87" s="366"/>
      <c r="I87" s="452"/>
      <c r="J87" s="235"/>
      <c r="K87" s="461">
        <f>SUM(K85:K86)</f>
        <v>0</v>
      </c>
      <c r="L87" s="462">
        <f>SUM(L85:L86)</f>
        <v>0</v>
      </c>
      <c r="M87" s="463">
        <f>SUM(M85:M86)</f>
        <v>0</v>
      </c>
      <c r="N87" s="235"/>
      <c r="O87" s="355"/>
      <c r="P87" s="494">
        <f>SUM(P85:P86)</f>
        <v>0</v>
      </c>
      <c r="Q87" s="497">
        <f>SUM(Q85:Q86)</f>
        <v>0</v>
      </c>
      <c r="R87" s="494">
        <f>SUM(R85:R86)</f>
        <v>0</v>
      </c>
      <c r="S87" s="497">
        <f>SUM(S85:S86)</f>
        <v>0</v>
      </c>
      <c r="T87" s="234"/>
      <c r="U87" s="246"/>
      <c r="V87" s="255"/>
      <c r="W87" s="233"/>
      <c r="X87" s="235"/>
      <c r="Y87" s="235"/>
      <c r="Z87" s="236"/>
      <c r="AA87" s="246" t="s">
        <v>184</v>
      </c>
      <c r="AB87" s="462">
        <f>SUM(AB85:AB86)</f>
        <v>0</v>
      </c>
      <c r="AC87" s="537"/>
      <c r="AD87" s="494">
        <f>SUM(AD85:AD86)</f>
        <v>0</v>
      </c>
      <c r="AE87" s="541" t="s">
        <v>184</v>
      </c>
      <c r="AF87" s="497">
        <f>IF(MID($I$5,6,2)&gt;="15",AD87,IF(AD87&gt;AF88,AF88,AD87))</f>
        <v>0</v>
      </c>
      <c r="AG87" s="249"/>
      <c r="AH87" s="277"/>
      <c r="AI87" s="597">
        <f>IF($AK$2="PME",40%,IF($AK$2="ETI",20%,10%))</f>
        <v>0.4</v>
      </c>
      <c r="AJ87" s="260"/>
      <c r="AK87" s="266"/>
      <c r="AL87" s="288"/>
      <c r="AM87" s="237"/>
    </row>
    <row r="88" spans="1:39" s="243" customFormat="1" ht="18.75" thickBot="1">
      <c r="A88" s="333" t="str">
        <f>FIXED($D$8,0,1)</f>
        <v>0</v>
      </c>
      <c r="B88" s="635" t="str">
        <f>FIXED($I$4,0,1)</f>
        <v>0</v>
      </c>
      <c r="C88" s="20" t="s">
        <v>183</v>
      </c>
      <c r="D88" s="384" t="s">
        <v>167</v>
      </c>
      <c r="E88" s="453"/>
      <c r="F88" s="612"/>
      <c r="G88" s="431"/>
      <c r="H88" s="282"/>
      <c r="I88" s="14"/>
      <c r="J88" s="12"/>
      <c r="K88" s="458">
        <f>SUM(K87,K84)</f>
        <v>0</v>
      </c>
      <c r="L88" s="459">
        <f>SUM(L87,L84)</f>
        <v>0</v>
      </c>
      <c r="M88" s="460">
        <f>SUM(M87,M84)</f>
        <v>0</v>
      </c>
      <c r="N88" s="118"/>
      <c r="O88" s="352"/>
      <c r="P88" s="500">
        <f>SUM(P87,P84)</f>
        <v>0</v>
      </c>
      <c r="Q88" s="458">
        <f>SUM(Q87,Q84)</f>
        <v>0</v>
      </c>
      <c r="R88" s="500">
        <f>SUM(R87,R84)</f>
        <v>0</v>
      </c>
      <c r="S88" s="458">
        <f>SUM(S87,S84)</f>
        <v>0</v>
      </c>
      <c r="T88" s="239"/>
      <c r="U88" s="407"/>
      <c r="V88" s="306"/>
      <c r="W88" s="12"/>
      <c r="X88" s="240"/>
      <c r="Y88" s="240"/>
      <c r="Z88" s="241"/>
      <c r="AA88" s="247"/>
      <c r="AB88" s="542">
        <f>SUM(AB87,AB84)</f>
        <v>0</v>
      </c>
      <c r="AC88" s="531"/>
      <c r="AD88" s="543">
        <f>SUM(AD87,AD84)</f>
        <v>0</v>
      </c>
      <c r="AE88" s="533">
        <v>0</v>
      </c>
      <c r="AF88" s="534">
        <f>IF(AE88=0,0,IF(MID($I$5,6,2)&gt;="15",AD88,IF(AD88/AE88&gt;400,400*AE88,AD88)))</f>
        <v>0</v>
      </c>
      <c r="AG88" s="89">
        <f>IF((AF88-E88)&gt;0,(AF88-E88),0)</f>
        <v>0</v>
      </c>
      <c r="AH88" s="603" t="s">
        <v>221</v>
      </c>
      <c r="AI88" s="592"/>
      <c r="AJ88" s="595">
        <f>IF(AK2="choisir","",AF84*AI84+AF87*AI87)</f>
        <v>0</v>
      </c>
      <c r="AK88" s="53" t="str">
        <f>IF(Q88&lt;&gt;0,IF((Q88+AB88)-AD88=0,"OK","!"),IF(P88&lt;&gt;0,IF((P88+AB88)-AD88=0,"OK","!"),IF((K88+AB88)-AD88=0,"OK","!")))</f>
        <v>OK</v>
      </c>
      <c r="AL88" s="286" t="str">
        <f>IF(AF88=0,"S/O",IF(MID($I$5,6,2)&gt;=15,"pas de plafond en 2015, surface indicative",IF(AD88=AF88,"Plafond non atteint :instruire toutes les factures",IF(SUM(AD85:AD86,AD79:AD83)&gt;=AF88,"Les factures contrôlés permettent de plafonner le batiment","Les factures contrôlés ne permettent pas d'atteindre le plafond du batiment"))))</f>
        <v>S/O</v>
      </c>
      <c r="AM88" s="242"/>
    </row>
    <row r="89" spans="1:39" s="16" customFormat="1" ht="12.75" outlineLevel="1">
      <c r="A89" s="194"/>
      <c r="B89" s="637"/>
      <c r="C89" s="26"/>
      <c r="D89" s="376" t="s">
        <v>6</v>
      </c>
      <c r="E89" s="365"/>
      <c r="F89" s="365"/>
      <c r="G89" s="368"/>
      <c r="H89" s="369"/>
      <c r="I89" s="147"/>
      <c r="J89" s="148"/>
      <c r="K89" s="467"/>
      <c r="L89" s="468"/>
      <c r="M89" s="469"/>
      <c r="N89" s="149"/>
      <c r="O89" s="356"/>
      <c r="P89" s="470"/>
      <c r="Q89" s="464"/>
      <c r="R89" s="470"/>
      <c r="S89" s="464"/>
      <c r="T89" s="19"/>
      <c r="U89" s="337"/>
      <c r="V89" s="307"/>
      <c r="W89" s="10"/>
      <c r="X89" s="10"/>
      <c r="Y89" s="18"/>
      <c r="Z89" s="10"/>
      <c r="AA89" s="337"/>
      <c r="AB89" s="465"/>
      <c r="AC89" s="551"/>
      <c r="AD89" s="486"/>
      <c r="AE89" s="527"/>
      <c r="AF89" s="527"/>
      <c r="AG89" s="90"/>
      <c r="AH89" s="273"/>
      <c r="AI89" s="598"/>
      <c r="AJ89" s="84"/>
      <c r="AK89" s="55"/>
      <c r="AL89" s="291"/>
      <c r="AM89" s="281"/>
    </row>
    <row r="90" spans="1:39" s="16" customFormat="1" ht="12.75" outlineLevel="1">
      <c r="A90" s="194"/>
      <c r="B90" s="637"/>
      <c r="C90" s="330"/>
      <c r="D90" s="377" t="s">
        <v>7</v>
      </c>
      <c r="E90" s="367"/>
      <c r="F90" s="367"/>
      <c r="G90" s="368"/>
      <c r="H90" s="281"/>
      <c r="I90" s="17"/>
      <c r="J90" s="17"/>
      <c r="K90" s="464"/>
      <c r="L90" s="465"/>
      <c r="M90" s="466"/>
      <c r="N90" s="120"/>
      <c r="O90" s="357"/>
      <c r="P90" s="470"/>
      <c r="Q90" s="464"/>
      <c r="R90" s="470"/>
      <c r="S90" s="464"/>
      <c r="T90" s="19"/>
      <c r="U90" s="337"/>
      <c r="V90" s="307"/>
      <c r="W90" s="10"/>
      <c r="X90" s="10"/>
      <c r="Y90" s="18"/>
      <c r="Z90" s="10"/>
      <c r="AA90" s="337"/>
      <c r="AB90" s="465"/>
      <c r="AC90" s="551"/>
      <c r="AD90" s="486"/>
      <c r="AE90" s="527"/>
      <c r="AF90" s="527"/>
      <c r="AG90" s="331"/>
      <c r="AH90" s="273"/>
      <c r="AI90" s="598"/>
      <c r="AJ90" s="84"/>
      <c r="AK90" s="55"/>
      <c r="AL90" s="291"/>
      <c r="AM90" s="281"/>
    </row>
    <row r="91" spans="1:39" s="16" customFormat="1" ht="12.75" outlineLevel="1">
      <c r="A91" s="195"/>
      <c r="B91" s="638"/>
      <c r="C91" s="330"/>
      <c r="D91" s="385" t="s">
        <v>8</v>
      </c>
      <c r="E91" s="367"/>
      <c r="F91" s="367"/>
      <c r="G91" s="368"/>
      <c r="H91" s="369"/>
      <c r="I91" s="147"/>
      <c r="J91" s="18"/>
      <c r="K91" s="470"/>
      <c r="L91" s="465"/>
      <c r="M91" s="466"/>
      <c r="N91" s="149"/>
      <c r="O91" s="356"/>
      <c r="P91" s="501"/>
      <c r="Q91" s="467"/>
      <c r="R91" s="501"/>
      <c r="S91" s="467"/>
      <c r="T91" s="297"/>
      <c r="U91" s="337"/>
      <c r="V91" s="307"/>
      <c r="W91" s="10"/>
      <c r="X91" s="10"/>
      <c r="Y91" s="18"/>
      <c r="Z91" s="146"/>
      <c r="AA91" s="337"/>
      <c r="AB91" s="468"/>
      <c r="AC91" s="551"/>
      <c r="AD91" s="483"/>
      <c r="AE91" s="527"/>
      <c r="AF91" s="527"/>
      <c r="AG91" s="332"/>
      <c r="AH91" s="279"/>
      <c r="AI91" s="599"/>
      <c r="AJ91" s="150"/>
      <c r="AK91" s="151"/>
      <c r="AL91" s="292"/>
      <c r="AM91" s="281"/>
    </row>
    <row r="92" spans="1:39" s="16" customFormat="1" ht="25.5" outlineLevel="1">
      <c r="A92" s="195"/>
      <c r="B92" s="638"/>
      <c r="C92" s="330"/>
      <c r="D92" s="381" t="s">
        <v>9</v>
      </c>
      <c r="E92" s="367"/>
      <c r="F92" s="367"/>
      <c r="G92" s="368"/>
      <c r="H92" s="281"/>
      <c r="I92" s="17"/>
      <c r="J92" s="18"/>
      <c r="K92" s="464"/>
      <c r="L92" s="465"/>
      <c r="M92" s="466"/>
      <c r="N92" s="120"/>
      <c r="O92" s="357"/>
      <c r="P92" s="470"/>
      <c r="Q92" s="464"/>
      <c r="R92" s="470"/>
      <c r="S92" s="464"/>
      <c r="T92" s="19"/>
      <c r="U92" s="337"/>
      <c r="V92" s="307"/>
      <c r="W92" s="10"/>
      <c r="X92" s="10"/>
      <c r="Y92" s="18"/>
      <c r="Z92" s="10"/>
      <c r="AA92" s="337"/>
      <c r="AB92" s="465"/>
      <c r="AC92" s="551"/>
      <c r="AD92" s="486"/>
      <c r="AE92" s="527"/>
      <c r="AF92" s="527"/>
      <c r="AG92" s="331"/>
      <c r="AH92" s="273"/>
      <c r="AI92" s="598"/>
      <c r="AJ92" s="84"/>
      <c r="AK92" s="55"/>
      <c r="AL92" s="291"/>
      <c r="AM92" s="281"/>
    </row>
    <row r="93" spans="1:39" s="16" customFormat="1" ht="12.75" outlineLevel="1">
      <c r="A93" s="195"/>
      <c r="B93" s="638"/>
      <c r="C93" s="330"/>
      <c r="D93" s="381" t="s">
        <v>10</v>
      </c>
      <c r="E93" s="367"/>
      <c r="F93" s="367"/>
      <c r="G93" s="368"/>
      <c r="H93" s="281"/>
      <c r="I93" s="17"/>
      <c r="J93" s="18"/>
      <c r="K93" s="464"/>
      <c r="L93" s="465"/>
      <c r="M93" s="466"/>
      <c r="N93" s="120"/>
      <c r="O93" s="357"/>
      <c r="P93" s="470"/>
      <c r="Q93" s="464"/>
      <c r="R93" s="470"/>
      <c r="S93" s="464"/>
      <c r="T93" s="19"/>
      <c r="U93" s="337"/>
      <c r="V93" s="307"/>
      <c r="W93" s="10"/>
      <c r="X93" s="10"/>
      <c r="Y93" s="18"/>
      <c r="Z93" s="10"/>
      <c r="AA93" s="337"/>
      <c r="AB93" s="465"/>
      <c r="AC93" s="551"/>
      <c r="AD93" s="486"/>
      <c r="AE93" s="527"/>
      <c r="AF93" s="527"/>
      <c r="AG93" s="331"/>
      <c r="AH93" s="273"/>
      <c r="AI93" s="598"/>
      <c r="AJ93" s="84"/>
      <c r="AK93" s="55"/>
      <c r="AL93" s="291"/>
      <c r="AM93" s="281"/>
    </row>
    <row r="94" spans="1:39" s="16" customFormat="1" ht="12.75" outlineLevel="1">
      <c r="A94" s="195"/>
      <c r="B94" s="638"/>
      <c r="C94" s="330"/>
      <c r="D94" s="381" t="s">
        <v>11</v>
      </c>
      <c r="E94" s="367"/>
      <c r="F94" s="367"/>
      <c r="G94" s="368"/>
      <c r="H94" s="281"/>
      <c r="I94" s="17"/>
      <c r="J94" s="18"/>
      <c r="K94" s="464"/>
      <c r="L94" s="465"/>
      <c r="M94" s="466"/>
      <c r="N94" s="120"/>
      <c r="O94" s="357"/>
      <c r="P94" s="470"/>
      <c r="Q94" s="464"/>
      <c r="R94" s="470"/>
      <c r="S94" s="464"/>
      <c r="T94" s="19"/>
      <c r="U94" s="337"/>
      <c r="V94" s="307"/>
      <c r="W94" s="10"/>
      <c r="X94" s="10"/>
      <c r="Y94" s="18"/>
      <c r="Z94" s="10"/>
      <c r="AA94" s="337"/>
      <c r="AB94" s="465"/>
      <c r="AC94" s="551"/>
      <c r="AD94" s="486"/>
      <c r="AE94" s="527"/>
      <c r="AF94" s="527"/>
      <c r="AG94" s="331"/>
      <c r="AH94" s="273"/>
      <c r="AI94" s="598"/>
      <c r="AJ94" s="84"/>
      <c r="AK94" s="55"/>
      <c r="AL94" s="291"/>
      <c r="AM94" s="281"/>
    </row>
    <row r="95" spans="1:39" s="16" customFormat="1" ht="12.75" outlineLevel="1">
      <c r="A95" s="195"/>
      <c r="B95" s="638"/>
      <c r="C95" s="330"/>
      <c r="D95" s="381" t="s">
        <v>12</v>
      </c>
      <c r="E95" s="367"/>
      <c r="F95" s="367"/>
      <c r="G95" s="368"/>
      <c r="H95" s="281"/>
      <c r="I95" s="17"/>
      <c r="J95" s="18"/>
      <c r="K95" s="464"/>
      <c r="L95" s="465"/>
      <c r="M95" s="466"/>
      <c r="N95" s="120"/>
      <c r="O95" s="357"/>
      <c r="P95" s="470"/>
      <c r="Q95" s="464"/>
      <c r="R95" s="470"/>
      <c r="S95" s="464"/>
      <c r="T95" s="19"/>
      <c r="U95" s="337"/>
      <c r="V95" s="307"/>
      <c r="W95" s="10"/>
      <c r="X95" s="10"/>
      <c r="Y95" s="18"/>
      <c r="Z95" s="10"/>
      <c r="AA95" s="337"/>
      <c r="AB95" s="465"/>
      <c r="AC95" s="551"/>
      <c r="AD95" s="486"/>
      <c r="AE95" s="527"/>
      <c r="AF95" s="527"/>
      <c r="AG95" s="331"/>
      <c r="AH95" s="273"/>
      <c r="AI95" s="598"/>
      <c r="AJ95" s="84"/>
      <c r="AK95" s="55"/>
      <c r="AL95" s="291"/>
      <c r="AM95" s="281"/>
    </row>
    <row r="96" spans="1:39" s="16" customFormat="1" ht="12.75" outlineLevel="1">
      <c r="A96" s="195"/>
      <c r="B96" s="638"/>
      <c r="C96" s="330"/>
      <c r="D96" s="381" t="s">
        <v>13</v>
      </c>
      <c r="E96" s="367"/>
      <c r="F96" s="367"/>
      <c r="G96" s="368"/>
      <c r="H96" s="281"/>
      <c r="I96" s="17"/>
      <c r="J96" s="18"/>
      <c r="K96" s="464"/>
      <c r="L96" s="465"/>
      <c r="M96" s="466"/>
      <c r="N96" s="120"/>
      <c r="O96" s="357"/>
      <c r="P96" s="470"/>
      <c r="Q96" s="464"/>
      <c r="R96" s="470"/>
      <c r="S96" s="464"/>
      <c r="T96" s="19"/>
      <c r="U96" s="337"/>
      <c r="V96" s="307"/>
      <c r="W96" s="10"/>
      <c r="X96" s="10"/>
      <c r="Y96" s="18"/>
      <c r="Z96" s="10"/>
      <c r="AA96" s="337"/>
      <c r="AB96" s="465"/>
      <c r="AC96" s="551"/>
      <c r="AD96" s="486"/>
      <c r="AE96" s="527"/>
      <c r="AF96" s="527"/>
      <c r="AG96" s="331"/>
      <c r="AH96" s="273"/>
      <c r="AI96" s="598"/>
      <c r="AJ96" s="84"/>
      <c r="AK96" s="55"/>
      <c r="AL96" s="291"/>
      <c r="AM96" s="281"/>
    </row>
    <row r="97" spans="1:39" s="16" customFormat="1" ht="12.75" outlineLevel="1">
      <c r="A97" s="195"/>
      <c r="B97" s="638"/>
      <c r="C97" s="330"/>
      <c r="D97" s="381" t="s">
        <v>14</v>
      </c>
      <c r="E97" s="367"/>
      <c r="F97" s="367"/>
      <c r="G97" s="368"/>
      <c r="H97" s="281"/>
      <c r="I97" s="17"/>
      <c r="J97" s="18"/>
      <c r="K97" s="464"/>
      <c r="L97" s="465"/>
      <c r="M97" s="466"/>
      <c r="N97" s="120"/>
      <c r="O97" s="357"/>
      <c r="P97" s="470"/>
      <c r="Q97" s="464"/>
      <c r="R97" s="470"/>
      <c r="S97" s="464"/>
      <c r="T97" s="19"/>
      <c r="U97" s="337"/>
      <c r="V97" s="307"/>
      <c r="W97" s="10"/>
      <c r="X97" s="10"/>
      <c r="Y97" s="18"/>
      <c r="Z97" s="10"/>
      <c r="AA97" s="337"/>
      <c r="AB97" s="465"/>
      <c r="AC97" s="551"/>
      <c r="AD97" s="486"/>
      <c r="AE97" s="527"/>
      <c r="AF97" s="527"/>
      <c r="AG97" s="331"/>
      <c r="AH97" s="273"/>
      <c r="AI97" s="598"/>
      <c r="AJ97" s="84"/>
      <c r="AK97" s="55"/>
      <c r="AL97" s="291"/>
      <c r="AM97" s="281"/>
    </row>
    <row r="98" spans="1:39" s="16" customFormat="1" ht="12.75" outlineLevel="1">
      <c r="A98" s="195"/>
      <c r="B98" s="638"/>
      <c r="C98" s="330"/>
      <c r="D98" s="381" t="s">
        <v>15</v>
      </c>
      <c r="E98" s="367"/>
      <c r="F98" s="367"/>
      <c r="G98" s="368"/>
      <c r="H98" s="281"/>
      <c r="I98" s="17"/>
      <c r="J98" s="18"/>
      <c r="K98" s="464"/>
      <c r="L98" s="465"/>
      <c r="M98" s="466"/>
      <c r="N98" s="120"/>
      <c r="O98" s="357"/>
      <c r="P98" s="470"/>
      <c r="Q98" s="464"/>
      <c r="R98" s="470"/>
      <c r="S98" s="464"/>
      <c r="T98" s="19"/>
      <c r="U98" s="337"/>
      <c r="V98" s="307"/>
      <c r="W98" s="10"/>
      <c r="X98" s="10"/>
      <c r="Y98" s="18"/>
      <c r="Z98" s="10"/>
      <c r="AA98" s="337"/>
      <c r="AB98" s="465"/>
      <c r="AC98" s="551"/>
      <c r="AD98" s="486"/>
      <c r="AE98" s="527"/>
      <c r="AF98" s="527"/>
      <c r="AG98" s="331"/>
      <c r="AH98" s="273"/>
      <c r="AI98" s="598"/>
      <c r="AJ98" s="84"/>
      <c r="AK98" s="55"/>
      <c r="AL98" s="291"/>
      <c r="AM98" s="281"/>
    </row>
    <row r="99" spans="1:39" s="16" customFormat="1" ht="25.5" outlineLevel="1">
      <c r="A99" s="195"/>
      <c r="B99" s="638"/>
      <c r="C99" s="330"/>
      <c r="D99" s="381" t="s">
        <v>16</v>
      </c>
      <c r="E99" s="367"/>
      <c r="F99" s="367"/>
      <c r="G99" s="368"/>
      <c r="H99" s="281"/>
      <c r="I99" s="17"/>
      <c r="J99" s="18"/>
      <c r="K99" s="464"/>
      <c r="L99" s="465"/>
      <c r="M99" s="466"/>
      <c r="N99" s="120"/>
      <c r="O99" s="357"/>
      <c r="P99" s="470"/>
      <c r="Q99" s="464"/>
      <c r="R99" s="470"/>
      <c r="S99" s="464"/>
      <c r="T99" s="19"/>
      <c r="U99" s="337"/>
      <c r="V99" s="307"/>
      <c r="W99" s="10"/>
      <c r="X99" s="10"/>
      <c r="Y99" s="18"/>
      <c r="Z99" s="10"/>
      <c r="AA99" s="337"/>
      <c r="AB99" s="465"/>
      <c r="AC99" s="551"/>
      <c r="AD99" s="486"/>
      <c r="AE99" s="527"/>
      <c r="AF99" s="527"/>
      <c r="AG99" s="331"/>
      <c r="AH99" s="273"/>
      <c r="AI99" s="598"/>
      <c r="AJ99" s="84"/>
      <c r="AK99" s="55"/>
      <c r="AL99" s="291"/>
      <c r="AM99" s="281"/>
    </row>
    <row r="100" spans="1:39" s="16" customFormat="1" ht="25.5" outlineLevel="1">
      <c r="A100" s="195"/>
      <c r="B100" s="638"/>
      <c r="C100" s="330"/>
      <c r="D100" s="381" t="s">
        <v>17</v>
      </c>
      <c r="E100" s="367"/>
      <c r="F100" s="367"/>
      <c r="G100" s="368"/>
      <c r="H100" s="281"/>
      <c r="I100" s="17"/>
      <c r="J100" s="18"/>
      <c r="K100" s="464"/>
      <c r="L100" s="465"/>
      <c r="M100" s="466"/>
      <c r="N100" s="120"/>
      <c r="O100" s="357"/>
      <c r="P100" s="470"/>
      <c r="Q100" s="464"/>
      <c r="R100" s="470"/>
      <c r="S100" s="464"/>
      <c r="T100" s="19"/>
      <c r="U100" s="337"/>
      <c r="V100" s="307"/>
      <c r="W100" s="10"/>
      <c r="X100" s="10"/>
      <c r="Y100" s="18"/>
      <c r="Z100" s="10"/>
      <c r="AA100" s="337"/>
      <c r="AB100" s="465"/>
      <c r="AC100" s="551"/>
      <c r="AD100" s="486"/>
      <c r="AE100" s="527"/>
      <c r="AF100" s="527"/>
      <c r="AG100" s="331"/>
      <c r="AH100" s="273"/>
      <c r="AI100" s="598"/>
      <c r="AJ100" s="84"/>
      <c r="AK100" s="55"/>
      <c r="AL100" s="291"/>
      <c r="AM100" s="281"/>
    </row>
    <row r="101" spans="1:39" s="16" customFormat="1" ht="12.75" outlineLevel="1">
      <c r="A101" s="195"/>
      <c r="B101" s="638"/>
      <c r="C101" s="330"/>
      <c r="D101" s="604" t="s">
        <v>140</v>
      </c>
      <c r="E101" s="364"/>
      <c r="F101" s="364"/>
      <c r="G101" s="368"/>
      <c r="H101" s="281"/>
      <c r="I101" s="17"/>
      <c r="J101" s="18"/>
      <c r="K101" s="464"/>
      <c r="L101" s="465"/>
      <c r="M101" s="466"/>
      <c r="N101" s="120"/>
      <c r="O101" s="357"/>
      <c r="P101" s="470"/>
      <c r="Q101" s="464"/>
      <c r="R101" s="470"/>
      <c r="S101" s="464"/>
      <c r="T101" s="19"/>
      <c r="U101" s="337"/>
      <c r="V101" s="307"/>
      <c r="W101" s="10"/>
      <c r="X101" s="10"/>
      <c r="Y101" s="18"/>
      <c r="Z101" s="10"/>
      <c r="AA101" s="337"/>
      <c r="AB101" s="465"/>
      <c r="AC101" s="552"/>
      <c r="AD101" s="486"/>
      <c r="AE101" s="527"/>
      <c r="AF101" s="527"/>
      <c r="AG101" s="331"/>
      <c r="AH101" s="273"/>
      <c r="AI101" s="598"/>
      <c r="AJ101" s="84"/>
      <c r="AK101" s="55"/>
      <c r="AL101" s="291"/>
      <c r="AM101" s="281"/>
    </row>
    <row r="102" spans="1:39" s="16" customFormat="1" ht="13.5" outlineLevel="1" thickBot="1">
      <c r="A102" s="195"/>
      <c r="B102" s="638"/>
      <c r="C102" s="330"/>
      <c r="D102" s="377" t="s">
        <v>216</v>
      </c>
      <c r="E102" s="334"/>
      <c r="F102" s="334"/>
      <c r="G102" s="429"/>
      <c r="H102" s="281"/>
      <c r="I102" s="17"/>
      <c r="J102" s="18"/>
      <c r="K102" s="464"/>
      <c r="L102" s="465"/>
      <c r="M102" s="466"/>
      <c r="N102" s="120"/>
      <c r="O102" s="357"/>
      <c r="P102" s="470"/>
      <c r="Q102" s="464"/>
      <c r="R102" s="470"/>
      <c r="S102" s="464"/>
      <c r="T102" s="19"/>
      <c r="U102" s="337"/>
      <c r="V102" s="307"/>
      <c r="W102" s="10"/>
      <c r="X102" s="10"/>
      <c r="Y102" s="18"/>
      <c r="Z102" s="10"/>
      <c r="AA102" s="337"/>
      <c r="AB102" s="551"/>
      <c r="AC102" s="552"/>
      <c r="AD102" s="486"/>
      <c r="AE102" s="527"/>
      <c r="AF102" s="527"/>
      <c r="AG102" s="331"/>
      <c r="AH102" s="273"/>
      <c r="AI102" s="598"/>
      <c r="AJ102" s="84"/>
      <c r="AK102" s="55"/>
      <c r="AL102" s="291"/>
      <c r="AM102" s="281"/>
    </row>
    <row r="103" spans="1:39" s="11" customFormat="1" ht="26.25" thickBot="1">
      <c r="A103" s="333" t="str">
        <f>FIXED($D$8,0,1)</f>
        <v>0</v>
      </c>
      <c r="B103" s="635" t="str">
        <f>FIXED($I$4,0,1)</f>
        <v>0</v>
      </c>
      <c r="C103" s="20" t="s">
        <v>18</v>
      </c>
      <c r="D103" s="384" t="s">
        <v>19</v>
      </c>
      <c r="E103" s="453"/>
      <c r="F103" s="430"/>
      <c r="G103" s="430"/>
      <c r="H103" s="282"/>
      <c r="I103" s="14"/>
      <c r="J103" s="12"/>
      <c r="K103" s="458">
        <f>SUM(K89:K102)</f>
        <v>0</v>
      </c>
      <c r="L103" s="459">
        <f>SUM(L89:L102)</f>
        <v>0</v>
      </c>
      <c r="M103" s="460">
        <f>SUM(M89:M102)</f>
        <v>0</v>
      </c>
      <c r="N103" s="118"/>
      <c r="O103" s="352"/>
      <c r="P103" s="500">
        <f>SUM(P89:P102)</f>
        <v>0</v>
      </c>
      <c r="Q103" s="458">
        <f>SUM(Q89:Q102)</f>
        <v>0</v>
      </c>
      <c r="R103" s="500">
        <f>SUM(R89:R102)</f>
        <v>0</v>
      </c>
      <c r="S103" s="458">
        <f>SUM(S89:S102)</f>
        <v>0</v>
      </c>
      <c r="T103" s="298"/>
      <c r="U103" s="341"/>
      <c r="V103" s="308"/>
      <c r="W103" s="134"/>
      <c r="X103" s="134"/>
      <c r="Y103" s="159"/>
      <c r="Z103" s="134"/>
      <c r="AA103" s="341"/>
      <c r="AB103" s="553">
        <f>SUM(AB89:AB102)</f>
        <v>0</v>
      </c>
      <c r="AC103" s="554"/>
      <c r="AD103" s="534">
        <f>SUM(AD89:AD102)</f>
        <v>0</v>
      </c>
      <c r="AE103" s="555"/>
      <c r="AF103" s="458">
        <f>AD103</f>
        <v>0</v>
      </c>
      <c r="AG103" s="89">
        <f>IF((AF103-E103)&gt;0,(AF103-E103),0)</f>
        <v>0</v>
      </c>
      <c r="AH103" s="276"/>
      <c r="AI103" s="592">
        <f>IF($AK$2="PME",$AK$5,IF($AK$2="ETI",$AK$6,$AK$7))</f>
        <v>0.35</v>
      </c>
      <c r="AJ103" s="81">
        <f>IF(AK2="choisir","",AF103*AI103)</f>
        <v>0</v>
      </c>
      <c r="AK103" s="53" t="str">
        <f>IF(Q103&lt;&gt;0,IF((Q103+AB103)-AD103=0,"OK","!"),IF(P103&lt;&gt;AB200,IF((P103+AB103)-AD103=0,"OK","!"),IF((K103+AB103)-AD103=0,"OK","!")))</f>
        <v>OK</v>
      </c>
      <c r="AL103" s="293"/>
      <c r="AM103" s="282"/>
    </row>
    <row r="104" spans="1:39" s="16" customFormat="1" ht="12.75" outlineLevel="1">
      <c r="A104" s="194"/>
      <c r="B104" s="637"/>
      <c r="C104" s="330"/>
      <c r="D104" s="381"/>
      <c r="E104" s="365"/>
      <c r="F104" s="367"/>
      <c r="G104" s="367"/>
      <c r="H104" s="281"/>
      <c r="I104" s="17"/>
      <c r="J104" s="18"/>
      <c r="K104" s="464"/>
      <c r="L104" s="465"/>
      <c r="M104" s="466"/>
      <c r="N104" s="120"/>
      <c r="O104" s="357"/>
      <c r="P104" s="470"/>
      <c r="Q104" s="464"/>
      <c r="R104" s="470"/>
      <c r="S104" s="464"/>
      <c r="T104" s="19"/>
      <c r="U104" s="337"/>
      <c r="V104" s="307"/>
      <c r="W104" s="10"/>
      <c r="X104" s="10"/>
      <c r="Y104" s="18"/>
      <c r="Z104" s="10"/>
      <c r="AA104" s="337"/>
      <c r="AB104" s="551"/>
      <c r="AC104" s="552"/>
      <c r="AD104" s="486"/>
      <c r="AE104" s="527"/>
      <c r="AF104" s="527"/>
      <c r="AG104" s="331"/>
      <c r="AH104" s="273"/>
      <c r="AI104" s="598"/>
      <c r="AJ104" s="84"/>
      <c r="AK104" s="55"/>
      <c r="AL104" s="291"/>
      <c r="AM104" s="281"/>
    </row>
    <row r="105" spans="1:39" s="16" customFormat="1" ht="12.75" outlineLevel="1">
      <c r="A105" s="194"/>
      <c r="B105" s="637"/>
      <c r="C105" s="330"/>
      <c r="D105" s="381"/>
      <c r="E105" s="367"/>
      <c r="F105" s="367"/>
      <c r="G105" s="367"/>
      <c r="H105" s="281"/>
      <c r="I105" s="17"/>
      <c r="J105" s="18"/>
      <c r="K105" s="464"/>
      <c r="L105" s="465"/>
      <c r="M105" s="466"/>
      <c r="N105" s="120"/>
      <c r="O105" s="357"/>
      <c r="P105" s="470"/>
      <c r="Q105" s="464"/>
      <c r="R105" s="470"/>
      <c r="S105" s="464"/>
      <c r="T105" s="19"/>
      <c r="U105" s="337"/>
      <c r="V105" s="307"/>
      <c r="W105" s="10"/>
      <c r="X105" s="10"/>
      <c r="Y105" s="18"/>
      <c r="Z105" s="10"/>
      <c r="AA105" s="337"/>
      <c r="AB105" s="551"/>
      <c r="AC105" s="552"/>
      <c r="AD105" s="486"/>
      <c r="AE105" s="527"/>
      <c r="AF105" s="527"/>
      <c r="AG105" s="331"/>
      <c r="AH105" s="273"/>
      <c r="AI105" s="598"/>
      <c r="AJ105" s="84"/>
      <c r="AK105" s="55"/>
      <c r="AL105" s="291"/>
      <c r="AM105" s="281"/>
    </row>
    <row r="106" spans="1:39" s="16" customFormat="1" ht="13.5" outlineLevel="1" thickBot="1">
      <c r="A106" s="194"/>
      <c r="B106" s="637"/>
      <c r="C106" s="330"/>
      <c r="D106" s="381"/>
      <c r="E106" s="335"/>
      <c r="F106" s="335"/>
      <c r="G106" s="335"/>
      <c r="H106" s="281"/>
      <c r="I106" s="17"/>
      <c r="J106" s="18"/>
      <c r="K106" s="464"/>
      <c r="L106" s="465"/>
      <c r="M106" s="466"/>
      <c r="N106" s="120"/>
      <c r="O106" s="357"/>
      <c r="P106" s="470"/>
      <c r="Q106" s="464"/>
      <c r="R106" s="470"/>
      <c r="S106" s="464"/>
      <c r="T106" s="19"/>
      <c r="U106" s="342"/>
      <c r="V106" s="307"/>
      <c r="W106" s="10"/>
      <c r="X106" s="10"/>
      <c r="Y106" s="18"/>
      <c r="Z106" s="10"/>
      <c r="AA106" s="342"/>
      <c r="AB106" s="551"/>
      <c r="AC106" s="552"/>
      <c r="AD106" s="486"/>
      <c r="AE106" s="527"/>
      <c r="AF106" s="527"/>
      <c r="AG106" s="331"/>
      <c r="AH106" s="273"/>
      <c r="AI106" s="598"/>
      <c r="AJ106" s="84"/>
      <c r="AK106" s="55"/>
      <c r="AL106" s="291"/>
      <c r="AM106" s="281"/>
    </row>
    <row r="107" spans="1:39" s="11" customFormat="1" ht="26.25" thickBot="1">
      <c r="A107" s="333" t="str">
        <f>FIXED($D$8,0,1)</f>
        <v>0</v>
      </c>
      <c r="B107" s="635" t="str">
        <f>FIXED($I$4,0,1)</f>
        <v>0</v>
      </c>
      <c r="C107" s="20" t="s">
        <v>20</v>
      </c>
      <c r="D107" s="384" t="s">
        <v>21</v>
      </c>
      <c r="E107" s="453"/>
      <c r="F107" s="430"/>
      <c r="G107" s="430"/>
      <c r="H107" s="282"/>
      <c r="I107" s="14"/>
      <c r="J107" s="12"/>
      <c r="K107" s="458">
        <f>SUM(K104:K106)</f>
        <v>0</v>
      </c>
      <c r="L107" s="459">
        <f>SUM(L104:L106)</f>
        <v>0</v>
      </c>
      <c r="M107" s="460">
        <f>SUM(M104:M106)</f>
        <v>0</v>
      </c>
      <c r="N107" s="118"/>
      <c r="O107" s="352"/>
      <c r="P107" s="500">
        <f>SUM(P104:P106)</f>
        <v>0</v>
      </c>
      <c r="Q107" s="458">
        <f>SUM(Q104:Q106)</f>
        <v>0</v>
      </c>
      <c r="R107" s="500">
        <f>SUM(R104:R106)</f>
        <v>0</v>
      </c>
      <c r="S107" s="458">
        <f>SUM(S104:S106)</f>
        <v>0</v>
      </c>
      <c r="T107" s="298"/>
      <c r="U107" s="341"/>
      <c r="V107" s="308"/>
      <c r="W107" s="134"/>
      <c r="X107" s="134"/>
      <c r="Y107" s="159"/>
      <c r="Z107" s="134"/>
      <c r="AA107" s="341"/>
      <c r="AB107" s="553">
        <f>SUM(AB104:AB106)</f>
        <v>0</v>
      </c>
      <c r="AC107" s="554"/>
      <c r="AD107" s="495">
        <f>SUM(AD104:AD106)</f>
        <v>0</v>
      </c>
      <c r="AE107" s="555"/>
      <c r="AF107" s="458">
        <f>AD107</f>
        <v>0</v>
      </c>
      <c r="AG107" s="89">
        <f>IF((AF107-E107)&gt;0,(AF107-E107),0)</f>
        <v>0</v>
      </c>
      <c r="AH107" s="276"/>
      <c r="AI107" s="601">
        <f>IF($AK$2="PME",40%,IF($AK$2="ETI",20%,10%))</f>
        <v>0.4</v>
      </c>
      <c r="AJ107" s="81">
        <f>IF(AK2="choisir","",AF107*AI107)</f>
        <v>0</v>
      </c>
      <c r="AK107" s="53" t="str">
        <f>IF(Q107&lt;&gt;0,IF((Q107+AB107)-AD107=0,"OK","!"),IF(P107&lt;&gt;0,IF((P107+AB107)-AD107=0,"OK","!"),IF((K107+AB107)-AD107=0,"OK","!")))</f>
        <v>OK</v>
      </c>
      <c r="AL107" s="293"/>
      <c r="AM107" s="282"/>
    </row>
    <row r="108" spans="1:39" s="16" customFormat="1" ht="12.75" outlineLevel="1">
      <c r="A108" s="194"/>
      <c r="B108" s="637"/>
      <c r="C108" s="330"/>
      <c r="D108" s="381"/>
      <c r="E108" s="335"/>
      <c r="F108" s="335"/>
      <c r="G108" s="335"/>
      <c r="H108" s="281"/>
      <c r="I108" s="17"/>
      <c r="J108" s="18"/>
      <c r="K108" s="464"/>
      <c r="L108" s="465"/>
      <c r="M108" s="466"/>
      <c r="N108" s="120"/>
      <c r="O108" s="357"/>
      <c r="P108" s="470"/>
      <c r="Q108" s="464"/>
      <c r="R108" s="470"/>
      <c r="S108" s="464"/>
      <c r="T108" s="19"/>
      <c r="U108" s="337"/>
      <c r="V108" s="307"/>
      <c r="W108" s="10"/>
      <c r="X108" s="10"/>
      <c r="Y108" s="18"/>
      <c r="Z108" s="10"/>
      <c r="AA108" s="337"/>
      <c r="AB108" s="551"/>
      <c r="AC108" s="552"/>
      <c r="AD108" s="486"/>
      <c r="AE108" s="527"/>
      <c r="AF108" s="527"/>
      <c r="AG108" s="331"/>
      <c r="AH108" s="273"/>
      <c r="AI108" s="598"/>
      <c r="AJ108" s="84"/>
      <c r="AK108" s="55"/>
      <c r="AL108" s="291"/>
      <c r="AM108" s="281"/>
    </row>
    <row r="109" spans="1:39" s="16" customFormat="1" ht="12.75" outlineLevel="1">
      <c r="A109" s="194"/>
      <c r="B109" s="637"/>
      <c r="C109" s="330"/>
      <c r="D109" s="381"/>
      <c r="E109" s="335"/>
      <c r="F109" s="335"/>
      <c r="G109" s="335"/>
      <c r="H109" s="281"/>
      <c r="I109" s="17"/>
      <c r="J109" s="18"/>
      <c r="K109" s="464"/>
      <c r="L109" s="465"/>
      <c r="M109" s="466"/>
      <c r="N109" s="120"/>
      <c r="O109" s="357"/>
      <c r="P109" s="470"/>
      <c r="Q109" s="464"/>
      <c r="R109" s="470"/>
      <c r="S109" s="464"/>
      <c r="T109" s="19"/>
      <c r="U109" s="337"/>
      <c r="V109" s="307"/>
      <c r="W109" s="10"/>
      <c r="X109" s="10"/>
      <c r="Y109" s="18"/>
      <c r="Z109" s="10"/>
      <c r="AA109" s="337"/>
      <c r="AB109" s="551"/>
      <c r="AC109" s="552"/>
      <c r="AD109" s="486"/>
      <c r="AE109" s="527"/>
      <c r="AF109" s="527"/>
      <c r="AG109" s="331"/>
      <c r="AH109" s="273"/>
      <c r="AI109" s="598"/>
      <c r="AJ109" s="84"/>
      <c r="AK109" s="55"/>
      <c r="AL109" s="291"/>
      <c r="AM109" s="281"/>
    </row>
    <row r="110" spans="1:39" s="16" customFormat="1" ht="13.5" outlineLevel="1" thickBot="1">
      <c r="A110" s="194"/>
      <c r="B110" s="637"/>
      <c r="C110" s="330"/>
      <c r="D110" s="381"/>
      <c r="E110" s="335"/>
      <c r="F110" s="335"/>
      <c r="G110" s="335"/>
      <c r="H110" s="281"/>
      <c r="I110" s="17"/>
      <c r="J110" s="18"/>
      <c r="K110" s="464"/>
      <c r="L110" s="465"/>
      <c r="M110" s="466"/>
      <c r="N110" s="120"/>
      <c r="O110" s="357"/>
      <c r="P110" s="470"/>
      <c r="Q110" s="464"/>
      <c r="R110" s="470"/>
      <c r="S110" s="464"/>
      <c r="T110" s="19"/>
      <c r="U110" s="337"/>
      <c r="V110" s="307"/>
      <c r="W110" s="10"/>
      <c r="X110" s="10"/>
      <c r="Y110" s="18"/>
      <c r="Z110" s="10"/>
      <c r="AA110" s="337"/>
      <c r="AB110" s="551"/>
      <c r="AC110" s="552"/>
      <c r="AD110" s="486"/>
      <c r="AE110" s="527"/>
      <c r="AF110" s="527"/>
      <c r="AG110" s="331"/>
      <c r="AH110" s="273"/>
      <c r="AI110" s="598"/>
      <c r="AJ110" s="84"/>
      <c r="AK110" s="55"/>
      <c r="AL110" s="291"/>
      <c r="AM110" s="281"/>
    </row>
    <row r="111" spans="1:39" s="11" customFormat="1" ht="26.25" thickBot="1">
      <c r="A111" s="333" t="str">
        <f>FIXED($D$8,0,1)</f>
        <v>0</v>
      </c>
      <c r="B111" s="635" t="str">
        <f>FIXED($I$4,0,1)</f>
        <v>0</v>
      </c>
      <c r="C111" s="20" t="s">
        <v>22</v>
      </c>
      <c r="D111" s="384" t="s">
        <v>84</v>
      </c>
      <c r="E111" s="453"/>
      <c r="F111" s="430"/>
      <c r="G111" s="430"/>
      <c r="H111" s="282"/>
      <c r="I111" s="14"/>
      <c r="J111" s="12"/>
      <c r="K111" s="458">
        <f>SUM(K108:K110)</f>
        <v>0</v>
      </c>
      <c r="L111" s="459">
        <f>SUM(L108:L110)</f>
        <v>0</v>
      </c>
      <c r="M111" s="460">
        <f>SUM(M108:M110)</f>
        <v>0</v>
      </c>
      <c r="N111" s="118"/>
      <c r="O111" s="352"/>
      <c r="P111" s="500">
        <f>SUM(P108:P110)</f>
        <v>0</v>
      </c>
      <c r="Q111" s="458">
        <f>SUM(Q108:Q110)</f>
        <v>0</v>
      </c>
      <c r="R111" s="500">
        <f>SUM(R108:R110)</f>
        <v>0</v>
      </c>
      <c r="S111" s="458">
        <f>SUM(S108:S110)</f>
        <v>0</v>
      </c>
      <c r="T111" s="298"/>
      <c r="U111" s="341"/>
      <c r="V111" s="308"/>
      <c r="W111" s="134"/>
      <c r="X111" s="134"/>
      <c r="Y111" s="159"/>
      <c r="Z111" s="134"/>
      <c r="AA111" s="341"/>
      <c r="AB111" s="553">
        <f>SUM(AB108:AB110)</f>
        <v>0</v>
      </c>
      <c r="AC111" s="554"/>
      <c r="AD111" s="495">
        <f>SUM(AD108:AD110)</f>
        <v>0</v>
      </c>
      <c r="AE111" s="555"/>
      <c r="AF111" s="458">
        <f>AD111</f>
        <v>0</v>
      </c>
      <c r="AG111" s="89">
        <f>IF((AF111-E111)&gt;0,(AF111-E111),0)</f>
        <v>0</v>
      </c>
      <c r="AH111" s="276"/>
      <c r="AI111" s="601">
        <f>IF($AK$2="PME",40%,IF($AK$2="ETI",20%,10%))</f>
        <v>0.4</v>
      </c>
      <c r="AJ111" s="81">
        <f>IF(AK2="choisir","",AF111*AI111)</f>
        <v>0</v>
      </c>
      <c r="AK111" s="53" t="str">
        <f>IF(Q111&lt;&gt;0,IF((Q111+AB111)-AD111=0,"OK","!"),IF(P111&lt;&gt;0,IF((P111+AB111)-AD111=0,"OK","!"),IF((K111+AB111)-AD111=0,"OK","!")))</f>
        <v>OK</v>
      </c>
      <c r="AL111" s="293"/>
      <c r="AM111" s="282"/>
    </row>
    <row r="112" spans="1:39" s="16" customFormat="1" ht="12.75" outlineLevel="1">
      <c r="A112" s="194"/>
      <c r="B112" s="637"/>
      <c r="C112" s="26"/>
      <c r="D112" s="381"/>
      <c r="E112" s="335"/>
      <c r="F112" s="335"/>
      <c r="G112" s="335"/>
      <c r="H112" s="281"/>
      <c r="I112" s="17"/>
      <c r="J112" s="18"/>
      <c r="K112" s="464"/>
      <c r="L112" s="465"/>
      <c r="M112" s="466"/>
      <c r="N112" s="120"/>
      <c r="O112" s="357"/>
      <c r="P112" s="470"/>
      <c r="Q112" s="464"/>
      <c r="R112" s="470"/>
      <c r="S112" s="464"/>
      <c r="T112" s="19"/>
      <c r="U112" s="342"/>
      <c r="V112" s="307"/>
      <c r="W112" s="10"/>
      <c r="X112" s="10"/>
      <c r="Y112" s="18"/>
      <c r="Z112" s="10"/>
      <c r="AA112" s="342"/>
      <c r="AB112" s="551"/>
      <c r="AC112" s="552"/>
      <c r="AD112" s="486"/>
      <c r="AE112" s="527"/>
      <c r="AF112" s="527"/>
      <c r="AG112" s="90"/>
      <c r="AH112" s="273"/>
      <c r="AI112" s="598"/>
      <c r="AJ112" s="84"/>
      <c r="AK112" s="55"/>
      <c r="AL112" s="291"/>
      <c r="AM112" s="281"/>
    </row>
    <row r="113" spans="1:39" s="16" customFormat="1" ht="12.75" outlineLevel="1">
      <c r="A113" s="194"/>
      <c r="B113" s="637"/>
      <c r="C113" s="26"/>
      <c r="D113" s="381"/>
      <c r="E113" s="335"/>
      <c r="F113" s="335"/>
      <c r="G113" s="335"/>
      <c r="H113" s="281"/>
      <c r="I113" s="17"/>
      <c r="J113" s="18"/>
      <c r="K113" s="464"/>
      <c r="L113" s="465"/>
      <c r="M113" s="466"/>
      <c r="N113" s="120"/>
      <c r="O113" s="357"/>
      <c r="P113" s="470"/>
      <c r="Q113" s="464"/>
      <c r="R113" s="470"/>
      <c r="S113" s="464"/>
      <c r="T113" s="19"/>
      <c r="U113" s="337"/>
      <c r="V113" s="307"/>
      <c r="W113" s="10"/>
      <c r="X113" s="10"/>
      <c r="Y113" s="18"/>
      <c r="Z113" s="10"/>
      <c r="AA113" s="337"/>
      <c r="AB113" s="551"/>
      <c r="AC113" s="552"/>
      <c r="AD113" s="486"/>
      <c r="AE113" s="527"/>
      <c r="AF113" s="527"/>
      <c r="AG113" s="90"/>
      <c r="AH113" s="273"/>
      <c r="AI113" s="598"/>
      <c r="AJ113" s="84"/>
      <c r="AK113" s="55"/>
      <c r="AL113" s="291"/>
      <c r="AM113" s="281"/>
    </row>
    <row r="114" spans="1:39" s="16" customFormat="1" ht="13.5" outlineLevel="1" thickBot="1">
      <c r="A114" s="194"/>
      <c r="B114" s="637"/>
      <c r="C114" s="26"/>
      <c r="D114" s="381"/>
      <c r="E114" s="335"/>
      <c r="F114" s="335"/>
      <c r="G114" s="335"/>
      <c r="H114" s="281"/>
      <c r="I114" s="17"/>
      <c r="J114" s="18"/>
      <c r="K114" s="464"/>
      <c r="L114" s="465"/>
      <c r="M114" s="466"/>
      <c r="N114" s="120"/>
      <c r="O114" s="357"/>
      <c r="P114" s="470"/>
      <c r="Q114" s="464"/>
      <c r="R114" s="470"/>
      <c r="S114" s="464"/>
      <c r="T114" s="19"/>
      <c r="U114" s="337"/>
      <c r="V114" s="307"/>
      <c r="W114" s="10"/>
      <c r="X114" s="10"/>
      <c r="Y114" s="18"/>
      <c r="Z114" s="10"/>
      <c r="AA114" s="337"/>
      <c r="AB114" s="551"/>
      <c r="AC114" s="552"/>
      <c r="AD114" s="486"/>
      <c r="AE114" s="527"/>
      <c r="AF114" s="527"/>
      <c r="AG114" s="90"/>
      <c r="AH114" s="273"/>
      <c r="AI114" s="598"/>
      <c r="AJ114" s="84"/>
      <c r="AK114" s="55"/>
      <c r="AL114" s="291"/>
      <c r="AM114" s="281"/>
    </row>
    <row r="115" spans="1:39" s="11" customFormat="1" ht="26.25" thickBot="1">
      <c r="A115" s="333" t="str">
        <f>FIXED($D$8,0,1)</f>
        <v>0</v>
      </c>
      <c r="B115" s="635" t="str">
        <f>FIXED($I$4,0,1)</f>
        <v>0</v>
      </c>
      <c r="C115" s="20" t="s">
        <v>23</v>
      </c>
      <c r="D115" s="384" t="s">
        <v>85</v>
      </c>
      <c r="E115" s="453"/>
      <c r="F115" s="430"/>
      <c r="G115" s="430"/>
      <c r="H115" s="282"/>
      <c r="I115" s="14"/>
      <c r="J115" s="12"/>
      <c r="K115" s="458">
        <f>SUM(K112:K114)</f>
        <v>0</v>
      </c>
      <c r="L115" s="459">
        <f>SUM(L112:L114)</f>
        <v>0</v>
      </c>
      <c r="M115" s="460">
        <f>SUM(M112:M114)</f>
        <v>0</v>
      </c>
      <c r="N115" s="118"/>
      <c r="O115" s="352"/>
      <c r="P115" s="500">
        <f>SUM(P112:P114)</f>
        <v>0</v>
      </c>
      <c r="Q115" s="458">
        <f>SUM(Q112:Q114)</f>
        <v>0</v>
      </c>
      <c r="R115" s="500">
        <f>SUM(R112:R114)</f>
        <v>0</v>
      </c>
      <c r="S115" s="458">
        <f>SUM(S112:S114)</f>
        <v>0</v>
      </c>
      <c r="T115" s="298"/>
      <c r="U115" s="341"/>
      <c r="V115" s="308"/>
      <c r="W115" s="134"/>
      <c r="X115" s="134"/>
      <c r="Y115" s="159"/>
      <c r="Z115" s="134"/>
      <c r="AA115" s="341"/>
      <c r="AB115" s="553">
        <f>SUM(AB112:AB114)</f>
        <v>0</v>
      </c>
      <c r="AC115" s="554"/>
      <c r="AD115" s="495">
        <f>SUM(AD112:AD114)</f>
        <v>0</v>
      </c>
      <c r="AE115" s="555"/>
      <c r="AF115" s="458">
        <f>AD115</f>
        <v>0</v>
      </c>
      <c r="AG115" s="89">
        <f>IF((AF115-E115)&gt;0,(AF115-E115),0)</f>
        <v>0</v>
      </c>
      <c r="AH115" s="276"/>
      <c r="AI115" s="601">
        <f>IF($AK$2="PME",40%,IF($AK$2="ETI",20%,10%))</f>
        <v>0.4</v>
      </c>
      <c r="AJ115" s="81">
        <f>IF(AK2="choisir","",AF115*AI115)</f>
        <v>0</v>
      </c>
      <c r="AK115" s="53" t="str">
        <f>IF(Q115&lt;&gt;0,IF((Q115+AB115)-AD115=0,"OK","!"),IF(P115&lt;&gt;0,IF((P115+AB115)-AD115=0,"OK","!"),IF((K115+AB115)-AD115=0,"OK","!")))</f>
        <v>OK</v>
      </c>
      <c r="AL115" s="293"/>
      <c r="AM115" s="282"/>
    </row>
    <row r="116" spans="1:39" s="6" customFormat="1" ht="12.75" outlineLevel="1">
      <c r="A116" s="195"/>
      <c r="B116" s="638"/>
      <c r="C116" s="24"/>
      <c r="D116" s="382" t="s">
        <v>24</v>
      </c>
      <c r="E116" s="335"/>
      <c r="F116" s="335"/>
      <c r="G116" s="335"/>
      <c r="H116" s="283"/>
      <c r="I116" s="8"/>
      <c r="J116" s="9"/>
      <c r="K116" s="471"/>
      <c r="L116" s="472"/>
      <c r="M116" s="473"/>
      <c r="N116" s="78"/>
      <c r="O116" s="358"/>
      <c r="P116" s="486"/>
      <c r="Q116" s="471"/>
      <c r="R116" s="486"/>
      <c r="S116" s="471"/>
      <c r="T116" s="299"/>
      <c r="U116" s="337"/>
      <c r="V116" s="309"/>
      <c r="W116" s="7"/>
      <c r="X116" s="7"/>
      <c r="Y116" s="9"/>
      <c r="Z116" s="7"/>
      <c r="AA116" s="337"/>
      <c r="AB116" s="556"/>
      <c r="AC116" s="557"/>
      <c r="AD116" s="486"/>
      <c r="AE116" s="527"/>
      <c r="AF116" s="527"/>
      <c r="AG116" s="88"/>
      <c r="AH116" s="274"/>
      <c r="AI116" s="600"/>
      <c r="AJ116" s="113"/>
      <c r="AK116" s="68"/>
      <c r="AL116" s="287"/>
      <c r="AM116" s="283"/>
    </row>
    <row r="117" spans="1:39" s="6" customFormat="1" ht="12.75" outlineLevel="1">
      <c r="A117" s="195"/>
      <c r="B117" s="638"/>
      <c r="C117" s="330"/>
      <c r="D117" s="381" t="s">
        <v>25</v>
      </c>
      <c r="E117" s="335"/>
      <c r="F117" s="335"/>
      <c r="G117" s="335"/>
      <c r="H117" s="283"/>
      <c r="I117" s="8"/>
      <c r="J117" s="9"/>
      <c r="K117" s="464"/>
      <c r="L117" s="465"/>
      <c r="M117" s="466"/>
      <c r="N117" s="120"/>
      <c r="O117" s="357"/>
      <c r="P117" s="470"/>
      <c r="Q117" s="464"/>
      <c r="R117" s="470"/>
      <c r="S117" s="464"/>
      <c r="T117" s="19"/>
      <c r="U117" s="337"/>
      <c r="V117" s="307"/>
      <c r="W117" s="10"/>
      <c r="X117" s="10"/>
      <c r="Y117" s="18"/>
      <c r="Z117" s="10"/>
      <c r="AA117" s="337"/>
      <c r="AB117" s="551"/>
      <c r="AC117" s="552"/>
      <c r="AD117" s="486"/>
      <c r="AE117" s="527"/>
      <c r="AF117" s="527"/>
      <c r="AG117" s="327"/>
      <c r="AH117" s="274"/>
      <c r="AI117" s="600"/>
      <c r="AJ117" s="113"/>
      <c r="AK117" s="68"/>
      <c r="AL117" s="287"/>
      <c r="AM117" s="283"/>
    </row>
    <row r="118" spans="1:39" s="6" customFormat="1" ht="25.5" outlineLevel="1">
      <c r="A118" s="195"/>
      <c r="B118" s="638"/>
      <c r="C118" s="330"/>
      <c r="D118" s="381" t="s">
        <v>26</v>
      </c>
      <c r="E118" s="335"/>
      <c r="F118" s="335"/>
      <c r="G118" s="335"/>
      <c r="H118" s="283"/>
      <c r="I118" s="8"/>
      <c r="J118" s="9"/>
      <c r="K118" s="471"/>
      <c r="L118" s="472"/>
      <c r="M118" s="473"/>
      <c r="N118" s="78"/>
      <c r="O118" s="358"/>
      <c r="P118" s="486"/>
      <c r="Q118" s="471"/>
      <c r="R118" s="486"/>
      <c r="S118" s="471"/>
      <c r="T118" s="299"/>
      <c r="U118" s="337"/>
      <c r="V118" s="309"/>
      <c r="W118" s="7"/>
      <c r="X118" s="7"/>
      <c r="Y118" s="9"/>
      <c r="Z118" s="7"/>
      <c r="AA118" s="337"/>
      <c r="AB118" s="556"/>
      <c r="AC118" s="557"/>
      <c r="AD118" s="486"/>
      <c r="AE118" s="527"/>
      <c r="AF118" s="527"/>
      <c r="AG118" s="327"/>
      <c r="AH118" s="274"/>
      <c r="AI118" s="600"/>
      <c r="AJ118" s="113"/>
      <c r="AK118" s="68"/>
      <c r="AL118" s="287"/>
      <c r="AM118" s="283"/>
    </row>
    <row r="119" spans="1:39" s="6" customFormat="1" ht="12.75" outlineLevel="1">
      <c r="A119" s="195"/>
      <c r="B119" s="638"/>
      <c r="C119" s="330"/>
      <c r="D119" s="381" t="s">
        <v>27</v>
      </c>
      <c r="E119" s="335"/>
      <c r="F119" s="335"/>
      <c r="G119" s="335"/>
      <c r="H119" s="283"/>
      <c r="I119" s="8"/>
      <c r="J119" s="9"/>
      <c r="K119" s="471"/>
      <c r="L119" s="472"/>
      <c r="M119" s="473"/>
      <c r="N119" s="78"/>
      <c r="O119" s="358"/>
      <c r="P119" s="486"/>
      <c r="Q119" s="471"/>
      <c r="R119" s="486"/>
      <c r="S119" s="471"/>
      <c r="T119" s="299"/>
      <c r="U119" s="337"/>
      <c r="V119" s="309"/>
      <c r="W119" s="7"/>
      <c r="X119" s="7"/>
      <c r="Y119" s="9"/>
      <c r="Z119" s="7"/>
      <c r="AA119" s="337"/>
      <c r="AB119" s="556"/>
      <c r="AC119" s="557"/>
      <c r="AD119" s="486"/>
      <c r="AE119" s="527"/>
      <c r="AF119" s="527"/>
      <c r="AG119" s="327"/>
      <c r="AH119" s="274"/>
      <c r="AI119" s="600"/>
      <c r="AJ119" s="113"/>
      <c r="AK119" s="68"/>
      <c r="AL119" s="287"/>
      <c r="AM119" s="283"/>
    </row>
    <row r="120" spans="1:39" s="6" customFormat="1" ht="25.5" outlineLevel="1">
      <c r="A120" s="195"/>
      <c r="B120" s="638"/>
      <c r="C120" s="330"/>
      <c r="D120" s="381" t="s">
        <v>28</v>
      </c>
      <c r="E120" s="335"/>
      <c r="F120" s="335"/>
      <c r="G120" s="335"/>
      <c r="H120" s="283"/>
      <c r="I120" s="8"/>
      <c r="J120" s="9"/>
      <c r="K120" s="471"/>
      <c r="L120" s="472"/>
      <c r="M120" s="473"/>
      <c r="N120" s="78"/>
      <c r="O120" s="358"/>
      <c r="P120" s="486"/>
      <c r="Q120" s="471"/>
      <c r="R120" s="486"/>
      <c r="S120" s="471"/>
      <c r="T120" s="299"/>
      <c r="U120" s="337"/>
      <c r="V120" s="309"/>
      <c r="W120" s="7"/>
      <c r="X120" s="7"/>
      <c r="Y120" s="9"/>
      <c r="Z120" s="7"/>
      <c r="AA120" s="337"/>
      <c r="AB120" s="556"/>
      <c r="AC120" s="557"/>
      <c r="AD120" s="486"/>
      <c r="AE120" s="527"/>
      <c r="AF120" s="527"/>
      <c r="AG120" s="327"/>
      <c r="AH120" s="274"/>
      <c r="AI120" s="600"/>
      <c r="AJ120" s="113"/>
      <c r="AK120" s="68"/>
      <c r="AL120" s="287"/>
      <c r="AM120" s="283"/>
    </row>
    <row r="121" spans="1:39" s="6" customFormat="1" ht="13.5" outlineLevel="1" thickBot="1">
      <c r="A121" s="195"/>
      <c r="B121" s="638"/>
      <c r="C121" s="330"/>
      <c r="D121" s="377" t="s">
        <v>216</v>
      </c>
      <c r="E121" s="335"/>
      <c r="F121" s="335"/>
      <c r="G121" s="335"/>
      <c r="H121" s="283"/>
      <c r="I121" s="8"/>
      <c r="J121" s="9"/>
      <c r="K121" s="471"/>
      <c r="L121" s="472"/>
      <c r="M121" s="473"/>
      <c r="N121" s="78"/>
      <c r="O121" s="358"/>
      <c r="P121" s="486"/>
      <c r="Q121" s="471"/>
      <c r="R121" s="486"/>
      <c r="S121" s="471"/>
      <c r="T121" s="299"/>
      <c r="U121" s="337"/>
      <c r="V121" s="309"/>
      <c r="W121" s="7"/>
      <c r="X121" s="7"/>
      <c r="Y121" s="9"/>
      <c r="Z121" s="7"/>
      <c r="AA121" s="337"/>
      <c r="AB121" s="556"/>
      <c r="AC121" s="557"/>
      <c r="AD121" s="486"/>
      <c r="AE121" s="527"/>
      <c r="AF121" s="527"/>
      <c r="AG121" s="327"/>
      <c r="AH121" s="274"/>
      <c r="AI121" s="600"/>
      <c r="AJ121" s="113"/>
      <c r="AK121" s="68"/>
      <c r="AL121" s="287"/>
      <c r="AM121" s="283"/>
    </row>
    <row r="122" spans="1:39" s="11" customFormat="1" ht="26.25" thickBot="1">
      <c r="A122" s="333" t="str">
        <f>FIXED($D$8,0,1)</f>
        <v>0</v>
      </c>
      <c r="B122" s="635" t="str">
        <f>FIXED($I$4,0,1)</f>
        <v>0</v>
      </c>
      <c r="C122" s="20" t="s">
        <v>29</v>
      </c>
      <c r="D122" s="384" t="s">
        <v>30</v>
      </c>
      <c r="E122" s="453"/>
      <c r="F122" s="430"/>
      <c r="G122" s="430"/>
      <c r="H122" s="282"/>
      <c r="I122" s="14"/>
      <c r="J122" s="12"/>
      <c r="K122" s="458">
        <f>SUM(K116:K121)</f>
        <v>0</v>
      </c>
      <c r="L122" s="459">
        <f>SUM(L116:L121)</f>
        <v>0</v>
      </c>
      <c r="M122" s="460">
        <f>SUM(M116:M121)</f>
        <v>0</v>
      </c>
      <c r="N122" s="118"/>
      <c r="O122" s="352"/>
      <c r="P122" s="500">
        <f>SUM(P116:P121)</f>
        <v>0</v>
      </c>
      <c r="Q122" s="458">
        <f>SUM(Q116:Q121)</f>
        <v>0</v>
      </c>
      <c r="R122" s="500">
        <f>SUM(R116:R121)</f>
        <v>0</v>
      </c>
      <c r="S122" s="458">
        <f>SUM(S116:S121)</f>
        <v>0</v>
      </c>
      <c r="T122" s="298"/>
      <c r="U122" s="341"/>
      <c r="V122" s="308"/>
      <c r="W122" s="134"/>
      <c r="X122" s="134"/>
      <c r="Y122" s="159"/>
      <c r="Z122" s="134"/>
      <c r="AA122" s="341"/>
      <c r="AB122" s="458">
        <f>SUM(AB116:AB121)</f>
        <v>0</v>
      </c>
      <c r="AC122" s="554"/>
      <c r="AD122" s="495">
        <f>SUM(AD116:AD121)</f>
        <v>0</v>
      </c>
      <c r="AE122" s="555"/>
      <c r="AF122" s="458">
        <f>AD122</f>
        <v>0</v>
      </c>
      <c r="AG122" s="89">
        <f>IF((AF122-E122)&gt;0,(AF122-E122),0)</f>
        <v>0</v>
      </c>
      <c r="AH122" s="276"/>
      <c r="AI122" s="592">
        <f>IF($AK$2="PME",$AK$5,IF($AK$2="ETI",$AK$6,$AK$7))</f>
        <v>0.35</v>
      </c>
      <c r="AJ122" s="81">
        <f>IF(AK2="choisir","",AF122*AI122)</f>
        <v>0</v>
      </c>
      <c r="AK122" s="53" t="str">
        <f>IF(Q122&lt;&gt;0,IF((Q122+AB122)-AD122=0,"OK","!"),IF(P122&lt;&gt;0,IF((P122+AB122)-AD122=0,"OK","!"),IF((K122+AB122)-AD122=0,"OK","!")))</f>
        <v>OK</v>
      </c>
      <c r="AL122" s="293"/>
      <c r="AM122" s="282"/>
    </row>
    <row r="123" spans="1:39" s="6" customFormat="1" ht="12.75" outlineLevel="1">
      <c r="A123" s="195"/>
      <c r="B123" s="638"/>
      <c r="C123" s="330"/>
      <c r="D123" s="381"/>
      <c r="E123" s="335"/>
      <c r="F123" s="367"/>
      <c r="G123" s="335"/>
      <c r="H123" s="283"/>
      <c r="I123" s="8"/>
      <c r="J123" s="9"/>
      <c r="K123" s="471"/>
      <c r="L123" s="472"/>
      <c r="M123" s="473"/>
      <c r="N123" s="78"/>
      <c r="O123" s="358"/>
      <c r="P123" s="486"/>
      <c r="Q123" s="471"/>
      <c r="R123" s="486"/>
      <c r="S123" s="471"/>
      <c r="T123" s="299"/>
      <c r="U123" s="342"/>
      <c r="V123" s="309"/>
      <c r="W123" s="7"/>
      <c r="X123" s="7"/>
      <c r="Y123" s="9"/>
      <c r="Z123" s="7"/>
      <c r="AA123" s="342"/>
      <c r="AB123" s="471"/>
      <c r="AC123" s="557"/>
      <c r="AD123" s="486"/>
      <c r="AE123" s="527"/>
      <c r="AF123" s="527"/>
      <c r="AG123" s="327"/>
      <c r="AH123" s="274"/>
      <c r="AI123" s="600"/>
      <c r="AJ123" s="113"/>
      <c r="AK123" s="68"/>
      <c r="AL123" s="287"/>
      <c r="AM123" s="283"/>
    </row>
    <row r="124" spans="1:39" s="6" customFormat="1" ht="12.75" outlineLevel="1">
      <c r="A124" s="195"/>
      <c r="B124" s="638"/>
      <c r="C124" s="330"/>
      <c r="D124" s="381"/>
      <c r="E124" s="335"/>
      <c r="F124" s="367"/>
      <c r="G124" s="335"/>
      <c r="H124" s="283"/>
      <c r="I124" s="8"/>
      <c r="J124" s="9"/>
      <c r="K124" s="464"/>
      <c r="L124" s="465"/>
      <c r="M124" s="466"/>
      <c r="N124" s="120"/>
      <c r="O124" s="357"/>
      <c r="P124" s="470"/>
      <c r="Q124" s="464"/>
      <c r="R124" s="470"/>
      <c r="S124" s="464"/>
      <c r="T124" s="19"/>
      <c r="U124" s="342"/>
      <c r="V124" s="307"/>
      <c r="W124" s="10"/>
      <c r="X124" s="10"/>
      <c r="Y124" s="18"/>
      <c r="Z124" s="10"/>
      <c r="AA124" s="342"/>
      <c r="AB124" s="551"/>
      <c r="AC124" s="552"/>
      <c r="AD124" s="486"/>
      <c r="AE124" s="527"/>
      <c r="AF124" s="527"/>
      <c r="AG124" s="327"/>
      <c r="AH124" s="274"/>
      <c r="AI124" s="600"/>
      <c r="AJ124" s="113"/>
      <c r="AK124" s="68"/>
      <c r="AL124" s="287"/>
      <c r="AM124" s="283"/>
    </row>
    <row r="125" spans="1:39" s="6" customFormat="1" ht="12.75" outlineLevel="1">
      <c r="A125" s="195"/>
      <c r="B125" s="638"/>
      <c r="C125" s="330"/>
      <c r="D125" s="381"/>
      <c r="E125" s="335"/>
      <c r="F125" s="335"/>
      <c r="G125" s="335"/>
      <c r="H125" s="283"/>
      <c r="I125" s="8"/>
      <c r="J125" s="9"/>
      <c r="K125" s="471"/>
      <c r="L125" s="472"/>
      <c r="M125" s="473"/>
      <c r="N125" s="78"/>
      <c r="O125" s="358"/>
      <c r="P125" s="486"/>
      <c r="Q125" s="471"/>
      <c r="R125" s="486"/>
      <c r="S125" s="471"/>
      <c r="T125" s="299"/>
      <c r="U125" s="342"/>
      <c r="V125" s="309"/>
      <c r="W125" s="7"/>
      <c r="X125" s="7"/>
      <c r="Y125" s="9"/>
      <c r="Z125" s="7"/>
      <c r="AA125" s="342"/>
      <c r="AB125" s="471"/>
      <c r="AC125" s="557"/>
      <c r="AD125" s="486"/>
      <c r="AE125" s="527"/>
      <c r="AF125" s="527"/>
      <c r="AG125" s="327"/>
      <c r="AH125" s="274"/>
      <c r="AI125" s="600"/>
      <c r="AJ125" s="113"/>
      <c r="AK125" s="68"/>
      <c r="AL125" s="287"/>
      <c r="AM125" s="283"/>
    </row>
    <row r="126" spans="1:39" s="6" customFormat="1" ht="12.75" outlineLevel="1">
      <c r="A126" s="195"/>
      <c r="B126" s="638"/>
      <c r="C126" s="330"/>
      <c r="D126" s="381"/>
      <c r="E126" s="335"/>
      <c r="F126" s="335"/>
      <c r="G126" s="335"/>
      <c r="H126" s="283"/>
      <c r="I126" s="8"/>
      <c r="J126" s="9"/>
      <c r="K126" s="471"/>
      <c r="L126" s="472"/>
      <c r="M126" s="473"/>
      <c r="N126" s="78"/>
      <c r="O126" s="358"/>
      <c r="P126" s="486"/>
      <c r="Q126" s="471"/>
      <c r="R126" s="486"/>
      <c r="S126" s="471"/>
      <c r="T126" s="299"/>
      <c r="U126" s="342"/>
      <c r="V126" s="309"/>
      <c r="W126" s="7"/>
      <c r="X126" s="7"/>
      <c r="Y126" s="9"/>
      <c r="Z126" s="7"/>
      <c r="AA126" s="342"/>
      <c r="AB126" s="471"/>
      <c r="AC126" s="557"/>
      <c r="AD126" s="486"/>
      <c r="AE126" s="527"/>
      <c r="AF126" s="527"/>
      <c r="AG126" s="76"/>
      <c r="AH126" s="274"/>
      <c r="AI126" s="600"/>
      <c r="AJ126" s="113"/>
      <c r="AK126" s="68"/>
      <c r="AL126" s="287"/>
      <c r="AM126" s="283"/>
    </row>
    <row r="127" spans="1:39" s="6" customFormat="1" ht="12.75" outlineLevel="1">
      <c r="A127" s="195"/>
      <c r="B127" s="638"/>
      <c r="C127" s="330"/>
      <c r="D127" s="381"/>
      <c r="E127" s="335"/>
      <c r="F127" s="335"/>
      <c r="G127" s="335"/>
      <c r="H127" s="283"/>
      <c r="I127" s="8"/>
      <c r="J127" s="9"/>
      <c r="K127" s="464"/>
      <c r="L127" s="465"/>
      <c r="M127" s="466"/>
      <c r="N127" s="120"/>
      <c r="O127" s="357"/>
      <c r="P127" s="470"/>
      <c r="Q127" s="464"/>
      <c r="R127" s="470"/>
      <c r="S127" s="464"/>
      <c r="T127" s="19"/>
      <c r="U127" s="342"/>
      <c r="V127" s="307"/>
      <c r="W127" s="10"/>
      <c r="X127" s="10"/>
      <c r="Y127" s="18"/>
      <c r="Z127" s="10"/>
      <c r="AA127" s="342"/>
      <c r="AB127" s="551"/>
      <c r="AC127" s="552"/>
      <c r="AD127" s="486"/>
      <c r="AE127" s="527"/>
      <c r="AF127" s="527"/>
      <c r="AG127" s="76"/>
      <c r="AH127" s="274"/>
      <c r="AI127" s="600"/>
      <c r="AJ127" s="113"/>
      <c r="AK127" s="68"/>
      <c r="AL127" s="287"/>
      <c r="AM127" s="283"/>
    </row>
    <row r="128" spans="1:39" s="6" customFormat="1" ht="13.5" outlineLevel="1" thickBot="1">
      <c r="A128" s="195"/>
      <c r="B128" s="638"/>
      <c r="C128" s="330"/>
      <c r="D128" s="381"/>
      <c r="E128" s="335"/>
      <c r="F128" s="335"/>
      <c r="G128" s="335"/>
      <c r="H128" s="283"/>
      <c r="I128" s="8"/>
      <c r="J128" s="9"/>
      <c r="K128" s="471"/>
      <c r="L128" s="472"/>
      <c r="M128" s="473"/>
      <c r="N128" s="78"/>
      <c r="O128" s="358"/>
      <c r="P128" s="486"/>
      <c r="Q128" s="471"/>
      <c r="R128" s="486"/>
      <c r="S128" s="471"/>
      <c r="T128" s="299"/>
      <c r="U128" s="342"/>
      <c r="V128" s="309"/>
      <c r="W128" s="7"/>
      <c r="X128" s="7"/>
      <c r="Y128" s="9"/>
      <c r="Z128" s="7"/>
      <c r="AA128" s="342"/>
      <c r="AB128" s="471"/>
      <c r="AC128" s="557"/>
      <c r="AD128" s="486"/>
      <c r="AE128" s="527"/>
      <c r="AF128" s="527"/>
      <c r="AG128" s="76"/>
      <c r="AH128" s="274"/>
      <c r="AI128" s="600"/>
      <c r="AJ128" s="113"/>
      <c r="AK128" s="68"/>
      <c r="AL128" s="287"/>
      <c r="AM128" s="283"/>
    </row>
    <row r="129" spans="1:39" s="11" customFormat="1" ht="26.25" thickBot="1">
      <c r="A129" s="333" t="str">
        <f>FIXED($D$8,0,1)</f>
        <v>0</v>
      </c>
      <c r="B129" s="635" t="str">
        <f>FIXED($I$4,0,1)</f>
        <v>0</v>
      </c>
      <c r="C129" s="20" t="s">
        <v>31</v>
      </c>
      <c r="D129" s="384" t="s">
        <v>32</v>
      </c>
      <c r="E129" s="453"/>
      <c r="F129" s="430"/>
      <c r="G129" s="430"/>
      <c r="H129" s="282"/>
      <c r="I129" s="14"/>
      <c r="J129" s="12"/>
      <c r="K129" s="458">
        <f>SUM(K123:K128)</f>
        <v>0</v>
      </c>
      <c r="L129" s="459">
        <f>SUM(L123:L128)</f>
        <v>0</v>
      </c>
      <c r="M129" s="460">
        <f>SUM(M123:M128)</f>
        <v>0</v>
      </c>
      <c r="N129" s="118"/>
      <c r="O129" s="352"/>
      <c r="P129" s="500">
        <f>SUM(P123:P128)</f>
        <v>0</v>
      </c>
      <c r="Q129" s="458">
        <f>SUM(Q123:Q128)</f>
        <v>0</v>
      </c>
      <c r="R129" s="500">
        <f>SUM(R123:R128)</f>
        <v>0</v>
      </c>
      <c r="S129" s="458">
        <f>SUM(S123:S128)</f>
        <v>0</v>
      </c>
      <c r="T129" s="298"/>
      <c r="U129" s="341"/>
      <c r="V129" s="308"/>
      <c r="W129" s="134"/>
      <c r="X129" s="134"/>
      <c r="Y129" s="159"/>
      <c r="Z129" s="134"/>
      <c r="AA129" s="341"/>
      <c r="AB129" s="458">
        <f>SUM(AB123:AB128)</f>
        <v>0</v>
      </c>
      <c r="AC129" s="553"/>
      <c r="AD129" s="500">
        <f>SUM(AD123:AD128)</f>
        <v>0</v>
      </c>
      <c r="AE129" s="555"/>
      <c r="AF129" s="558">
        <f>AD129</f>
        <v>0</v>
      </c>
      <c r="AG129" s="89">
        <f>IF((AF129-E129)&gt;0,(AF129-E129),0)</f>
        <v>0</v>
      </c>
      <c r="AH129" s="276"/>
      <c r="AI129" s="601">
        <f>IF($AK$2="PME",40%,IF($AK$2="ETI",20%,10%))</f>
        <v>0.4</v>
      </c>
      <c r="AJ129" s="81">
        <f>IF(AK2="choisir","",AF129*AI129)</f>
        <v>0</v>
      </c>
      <c r="AK129" s="53" t="str">
        <f>IF(Q129&lt;&gt;0,IF((Q129+AB129)-AD129=0,"OK","!"),IF(P129&lt;&gt;0,IF((P129+AB129)-AD129=0,"OK","!"),IF((K129+AB129)-AD129=0,"OK","!")))</f>
        <v>OK</v>
      </c>
      <c r="AL129" s="293"/>
      <c r="AM129" s="282"/>
    </row>
    <row r="130" spans="1:39" s="6" customFormat="1" ht="12.75" outlineLevel="1">
      <c r="A130" s="195"/>
      <c r="B130" s="638"/>
      <c r="C130" s="330"/>
      <c r="D130" s="381"/>
      <c r="E130" s="335"/>
      <c r="F130" s="335"/>
      <c r="G130" s="335"/>
      <c r="H130" s="283"/>
      <c r="I130" s="8"/>
      <c r="J130" s="9"/>
      <c r="K130" s="471"/>
      <c r="L130" s="472"/>
      <c r="M130" s="473"/>
      <c r="N130" s="78"/>
      <c r="O130" s="358"/>
      <c r="P130" s="486"/>
      <c r="Q130" s="471"/>
      <c r="R130" s="486"/>
      <c r="S130" s="471"/>
      <c r="T130" s="299"/>
      <c r="U130" s="342"/>
      <c r="V130" s="309"/>
      <c r="W130" s="7"/>
      <c r="X130" s="7"/>
      <c r="Y130" s="9"/>
      <c r="Z130" s="7"/>
      <c r="AA130" s="342"/>
      <c r="AB130" s="556"/>
      <c r="AC130" s="557"/>
      <c r="AD130" s="486"/>
      <c r="AE130" s="527"/>
      <c r="AF130" s="527"/>
      <c r="AG130" s="327"/>
      <c r="AH130" s="274"/>
      <c r="AI130" s="602"/>
      <c r="AJ130" s="113"/>
      <c r="AK130" s="68"/>
      <c r="AL130" s="287"/>
      <c r="AM130" s="283"/>
    </row>
    <row r="131" spans="1:39" s="6" customFormat="1" ht="12.75" outlineLevel="1">
      <c r="A131" s="195"/>
      <c r="B131" s="638"/>
      <c r="C131" s="330"/>
      <c r="D131" s="381"/>
      <c r="E131" s="335"/>
      <c r="F131" s="335"/>
      <c r="G131" s="335"/>
      <c r="H131" s="283"/>
      <c r="I131" s="8"/>
      <c r="J131" s="9"/>
      <c r="K131" s="464"/>
      <c r="L131" s="465"/>
      <c r="M131" s="466"/>
      <c r="N131" s="120"/>
      <c r="O131" s="357"/>
      <c r="P131" s="470"/>
      <c r="Q131" s="464"/>
      <c r="R131" s="470"/>
      <c r="S131" s="464"/>
      <c r="T131" s="19"/>
      <c r="U131" s="342"/>
      <c r="V131" s="307"/>
      <c r="W131" s="10"/>
      <c r="X131" s="10"/>
      <c r="Y131" s="18"/>
      <c r="Z131" s="10"/>
      <c r="AA131" s="342"/>
      <c r="AB131" s="551"/>
      <c r="AC131" s="552"/>
      <c r="AD131" s="486"/>
      <c r="AE131" s="527"/>
      <c r="AF131" s="527"/>
      <c r="AG131" s="327"/>
      <c r="AH131" s="274"/>
      <c r="AI131" s="602"/>
      <c r="AJ131" s="113"/>
      <c r="AK131" s="68"/>
      <c r="AL131" s="287"/>
      <c r="AM131" s="283"/>
    </row>
    <row r="132" spans="1:39" s="6" customFormat="1" ht="13.5" outlineLevel="1" thickBot="1">
      <c r="A132" s="195"/>
      <c r="B132" s="638"/>
      <c r="C132" s="330"/>
      <c r="D132" s="381"/>
      <c r="E132" s="335"/>
      <c r="F132" s="335"/>
      <c r="G132" s="335"/>
      <c r="H132" s="283"/>
      <c r="I132" s="8"/>
      <c r="J132" s="9"/>
      <c r="K132" s="471"/>
      <c r="L132" s="472"/>
      <c r="M132" s="473"/>
      <c r="N132" s="78"/>
      <c r="O132" s="358"/>
      <c r="P132" s="486"/>
      <c r="Q132" s="471"/>
      <c r="R132" s="486"/>
      <c r="S132" s="471"/>
      <c r="T132" s="299"/>
      <c r="U132" s="342"/>
      <c r="V132" s="309"/>
      <c r="W132" s="7"/>
      <c r="X132" s="7"/>
      <c r="Y132" s="9"/>
      <c r="Z132" s="7"/>
      <c r="AA132" s="342"/>
      <c r="AB132" s="556"/>
      <c r="AC132" s="557"/>
      <c r="AD132" s="486"/>
      <c r="AE132" s="527"/>
      <c r="AF132" s="527"/>
      <c r="AG132" s="327"/>
      <c r="AH132" s="274"/>
      <c r="AI132" s="602"/>
      <c r="AJ132" s="113"/>
      <c r="AK132" s="68"/>
      <c r="AL132" s="287"/>
      <c r="AM132" s="283"/>
    </row>
    <row r="133" spans="1:39" s="11" customFormat="1" ht="26.25" thickBot="1">
      <c r="A133" s="333" t="str">
        <f>FIXED($D$8,0,1)</f>
        <v>0</v>
      </c>
      <c r="B133" s="635" t="str">
        <f>FIXED($I$4,0,1)</f>
        <v>0</v>
      </c>
      <c r="C133" s="20" t="s">
        <v>33</v>
      </c>
      <c r="D133" s="384" t="s">
        <v>86</v>
      </c>
      <c r="E133" s="453"/>
      <c r="F133" s="430"/>
      <c r="G133" s="430"/>
      <c r="H133" s="282"/>
      <c r="I133" s="14"/>
      <c r="J133" s="12"/>
      <c r="K133" s="458">
        <f>SUM(K130:K132)</f>
        <v>0</v>
      </c>
      <c r="L133" s="459">
        <f>SUM(L130:L132)</f>
        <v>0</v>
      </c>
      <c r="M133" s="460">
        <f>SUM(M130:M132)</f>
        <v>0</v>
      </c>
      <c r="N133" s="118"/>
      <c r="O133" s="352"/>
      <c r="P133" s="500">
        <f>SUM(P130:P132)</f>
        <v>0</v>
      </c>
      <c r="Q133" s="458">
        <f>SUM(Q130:Q132)</f>
        <v>0</v>
      </c>
      <c r="R133" s="500">
        <f>SUM(R130:R132)</f>
        <v>0</v>
      </c>
      <c r="S133" s="458">
        <f>SUM(S130:S132)</f>
        <v>0</v>
      </c>
      <c r="T133" s="298"/>
      <c r="U133" s="341"/>
      <c r="V133" s="308"/>
      <c r="W133" s="134"/>
      <c r="X133" s="134"/>
      <c r="Y133" s="159"/>
      <c r="Z133" s="134"/>
      <c r="AA133" s="341"/>
      <c r="AB133" s="553">
        <f>SUM(AB130:AB132)</f>
        <v>0</v>
      </c>
      <c r="AC133" s="554"/>
      <c r="AD133" s="495">
        <f>SUM(AD130:AD132)</f>
        <v>0</v>
      </c>
      <c r="AE133" s="555"/>
      <c r="AF133" s="458">
        <f>AD133</f>
        <v>0</v>
      </c>
      <c r="AG133" s="89">
        <f>IF((AF133-E133)&gt;0,(AF133-E133),0)</f>
        <v>0</v>
      </c>
      <c r="AH133" s="276"/>
      <c r="AI133" s="601">
        <f>IF($AK$2="PME",40%,IF($AK$2="ETI",20%,10%))</f>
        <v>0.4</v>
      </c>
      <c r="AJ133" s="81">
        <f>IF(AK2="choisir","",AF133*AI133)</f>
        <v>0</v>
      </c>
      <c r="AK133" s="53" t="str">
        <f>IF(Q133&lt;&gt;0,IF((Q133+AB133)-AD133=0,"OK","!"),IF(P133&lt;&gt;0,IF((P133+AB133)-AD133=0,"OK","!"),IF((K133+AB133)-AD133=0,"OK","!")))</f>
        <v>OK</v>
      </c>
      <c r="AL133" s="293"/>
      <c r="AM133" s="282"/>
    </row>
    <row r="134" spans="1:39" s="6" customFormat="1" ht="12.75" outlineLevel="1">
      <c r="A134" s="195"/>
      <c r="B134" s="638"/>
      <c r="C134" s="330"/>
      <c r="D134" s="381"/>
      <c r="E134" s="335"/>
      <c r="F134" s="430"/>
      <c r="G134" s="335"/>
      <c r="H134" s="283"/>
      <c r="I134" s="8"/>
      <c r="J134" s="9"/>
      <c r="K134" s="464"/>
      <c r="L134" s="465"/>
      <c r="M134" s="466"/>
      <c r="N134" s="120"/>
      <c r="O134" s="357"/>
      <c r="P134" s="470"/>
      <c r="Q134" s="464"/>
      <c r="R134" s="470"/>
      <c r="S134" s="464"/>
      <c r="T134" s="19"/>
      <c r="U134" s="342"/>
      <c r="V134" s="307"/>
      <c r="W134" s="10"/>
      <c r="X134" s="10"/>
      <c r="Y134" s="18"/>
      <c r="Z134" s="10"/>
      <c r="AA134" s="342"/>
      <c r="AB134" s="551"/>
      <c r="AC134" s="552"/>
      <c r="AD134" s="486"/>
      <c r="AE134" s="527"/>
      <c r="AF134" s="527"/>
      <c r="AG134" s="327"/>
      <c r="AH134" s="274"/>
      <c r="AI134" s="602"/>
      <c r="AJ134" s="113"/>
      <c r="AK134" s="68"/>
      <c r="AL134" s="287"/>
      <c r="AM134" s="283"/>
    </row>
    <row r="135" spans="1:39" s="6" customFormat="1" ht="12.75" outlineLevel="1">
      <c r="A135" s="195"/>
      <c r="B135" s="638"/>
      <c r="C135" s="330"/>
      <c r="D135" s="381"/>
      <c r="E135" s="335"/>
      <c r="F135" s="335"/>
      <c r="G135" s="335"/>
      <c r="H135" s="283"/>
      <c r="I135" s="8"/>
      <c r="J135" s="9"/>
      <c r="K135" s="471"/>
      <c r="L135" s="472"/>
      <c r="M135" s="473"/>
      <c r="N135" s="78"/>
      <c r="O135" s="358"/>
      <c r="P135" s="486"/>
      <c r="Q135" s="471"/>
      <c r="R135" s="486"/>
      <c r="S135" s="471"/>
      <c r="T135" s="299"/>
      <c r="U135" s="342"/>
      <c r="V135" s="309"/>
      <c r="W135" s="7"/>
      <c r="X135" s="7"/>
      <c r="Y135" s="9"/>
      <c r="Z135" s="7"/>
      <c r="AA135" s="342"/>
      <c r="AB135" s="556"/>
      <c r="AC135" s="557"/>
      <c r="AD135" s="486"/>
      <c r="AE135" s="527"/>
      <c r="AF135" s="527"/>
      <c r="AG135" s="327"/>
      <c r="AH135" s="274"/>
      <c r="AI135" s="602"/>
      <c r="AJ135" s="113"/>
      <c r="AK135" s="68"/>
      <c r="AL135" s="287"/>
      <c r="AM135" s="283"/>
    </row>
    <row r="136" spans="1:39" s="6" customFormat="1" ht="13.5" outlineLevel="1" thickBot="1">
      <c r="A136" s="195"/>
      <c r="B136" s="638"/>
      <c r="C136" s="330"/>
      <c r="D136" s="381"/>
      <c r="E136" s="335"/>
      <c r="F136" s="335"/>
      <c r="G136" s="335"/>
      <c r="H136" s="283"/>
      <c r="I136" s="8"/>
      <c r="J136" s="9"/>
      <c r="K136" s="471"/>
      <c r="L136" s="472"/>
      <c r="M136" s="473"/>
      <c r="N136" s="78"/>
      <c r="O136" s="358"/>
      <c r="P136" s="486"/>
      <c r="Q136" s="471"/>
      <c r="R136" s="486"/>
      <c r="S136" s="471"/>
      <c r="T136" s="299"/>
      <c r="U136" s="342"/>
      <c r="V136" s="309"/>
      <c r="W136" s="7"/>
      <c r="X136" s="7"/>
      <c r="Y136" s="9"/>
      <c r="Z136" s="7"/>
      <c r="AA136" s="342"/>
      <c r="AB136" s="556"/>
      <c r="AC136" s="557"/>
      <c r="AD136" s="486"/>
      <c r="AE136" s="527"/>
      <c r="AF136" s="527"/>
      <c r="AG136" s="327"/>
      <c r="AH136" s="274"/>
      <c r="AI136" s="602"/>
      <c r="AJ136" s="113"/>
      <c r="AK136" s="68"/>
      <c r="AL136" s="287"/>
      <c r="AM136" s="283"/>
    </row>
    <row r="137" spans="1:39" s="11" customFormat="1" ht="26.25" thickBot="1">
      <c r="A137" s="333" t="str">
        <f>FIXED($D$8,0,1)</f>
        <v>0</v>
      </c>
      <c r="B137" s="635" t="str">
        <f>FIXED($I$4,0,1)</f>
        <v>0</v>
      </c>
      <c r="C137" s="20" t="s">
        <v>34</v>
      </c>
      <c r="D137" s="384" t="s">
        <v>87</v>
      </c>
      <c r="E137" s="453"/>
      <c r="F137" s="430"/>
      <c r="G137" s="430"/>
      <c r="H137" s="282"/>
      <c r="I137" s="14"/>
      <c r="J137" s="12"/>
      <c r="K137" s="458">
        <f>SUM(K134:K136)</f>
        <v>0</v>
      </c>
      <c r="L137" s="459">
        <f>SUM(L134:L136)</f>
        <v>0</v>
      </c>
      <c r="M137" s="460">
        <f>SUM(M134:M136)</f>
        <v>0</v>
      </c>
      <c r="N137" s="118"/>
      <c r="O137" s="352"/>
      <c r="P137" s="500">
        <f>SUM(P134:P136)</f>
        <v>0</v>
      </c>
      <c r="Q137" s="458">
        <f>SUM(Q134:Q136)</f>
        <v>0</v>
      </c>
      <c r="R137" s="500">
        <f>SUM(R134:R136)</f>
        <v>0</v>
      </c>
      <c r="S137" s="458">
        <f>SUM(S134:S136)</f>
        <v>0</v>
      </c>
      <c r="T137" s="298"/>
      <c r="U137" s="341"/>
      <c r="V137" s="308"/>
      <c r="W137" s="134"/>
      <c r="X137" s="134"/>
      <c r="Y137" s="159"/>
      <c r="Z137" s="134"/>
      <c r="AA137" s="341"/>
      <c r="AB137" s="553">
        <f>SUM(AB134:AB136)</f>
        <v>0</v>
      </c>
      <c r="AC137" s="554"/>
      <c r="AD137" s="495">
        <f>SUM(AD134:AD136)</f>
        <v>0</v>
      </c>
      <c r="AE137" s="555"/>
      <c r="AF137" s="458">
        <f>AD137</f>
        <v>0</v>
      </c>
      <c r="AG137" s="89">
        <f>IF((AF137-E137)&gt;0,(AF137-E137),0)</f>
        <v>0</v>
      </c>
      <c r="AH137" s="276"/>
      <c r="AI137" s="601">
        <f>IF($AK$2="PME",40%,IF($AK$2="ETI",20%,10%))</f>
        <v>0.4</v>
      </c>
      <c r="AJ137" s="81">
        <f>IF(AK2="choisir","",AF137*AI137)</f>
        <v>0</v>
      </c>
      <c r="AK137" s="53" t="str">
        <f>IF(Q137&lt;&gt;0,IF((Q137+AB137)-AD137=0,"OK","!"),IF(P137&lt;&gt;0,IF((P137+AB137)-AD137=0,"OK","!"),IF((K137+AB137)-AD137=0,"OK","!")))</f>
        <v>OK</v>
      </c>
      <c r="AL137" s="293"/>
      <c r="AM137" s="282"/>
    </row>
    <row r="138" spans="1:39" s="6" customFormat="1" ht="12.75" outlineLevel="1">
      <c r="A138" s="195"/>
      <c r="B138" s="638"/>
      <c r="C138" s="26"/>
      <c r="D138" s="386" t="s">
        <v>35</v>
      </c>
      <c r="E138" s="335"/>
      <c r="F138" s="335"/>
      <c r="G138" s="335"/>
      <c r="H138" s="283"/>
      <c r="I138" s="8"/>
      <c r="J138" s="9"/>
      <c r="K138" s="471"/>
      <c r="L138" s="472"/>
      <c r="M138" s="473"/>
      <c r="N138" s="78"/>
      <c r="O138" s="358"/>
      <c r="P138" s="486"/>
      <c r="Q138" s="471"/>
      <c r="R138" s="486"/>
      <c r="S138" s="471"/>
      <c r="T138" s="299"/>
      <c r="U138" s="342"/>
      <c r="V138" s="309"/>
      <c r="W138" s="7"/>
      <c r="X138" s="7"/>
      <c r="Y138" s="9"/>
      <c r="Z138" s="7"/>
      <c r="AA138" s="342"/>
      <c r="AB138" s="556"/>
      <c r="AC138" s="557"/>
      <c r="AD138" s="486"/>
      <c r="AE138" s="527"/>
      <c r="AF138" s="527"/>
      <c r="AG138" s="88"/>
      <c r="AH138" s="274"/>
      <c r="AI138" s="600"/>
      <c r="AJ138" s="113"/>
      <c r="AK138" s="68"/>
      <c r="AL138" s="287"/>
      <c r="AM138" s="283"/>
    </row>
    <row r="139" spans="1:39" s="6" customFormat="1" ht="12.75" outlineLevel="1">
      <c r="A139" s="195"/>
      <c r="B139" s="638"/>
      <c r="C139" s="330"/>
      <c r="D139" s="387" t="s">
        <v>36</v>
      </c>
      <c r="E139" s="335"/>
      <c r="F139" s="335"/>
      <c r="G139" s="335"/>
      <c r="H139" s="283"/>
      <c r="I139" s="8"/>
      <c r="J139" s="9"/>
      <c r="K139" s="464"/>
      <c r="L139" s="465"/>
      <c r="M139" s="466"/>
      <c r="N139" s="120"/>
      <c r="O139" s="357"/>
      <c r="P139" s="470"/>
      <c r="Q139" s="464"/>
      <c r="R139" s="470"/>
      <c r="S139" s="464"/>
      <c r="T139" s="19"/>
      <c r="U139" s="342"/>
      <c r="V139" s="307"/>
      <c r="W139" s="10"/>
      <c r="X139" s="10"/>
      <c r="Y139" s="18"/>
      <c r="Z139" s="10"/>
      <c r="AA139" s="342"/>
      <c r="AB139" s="551"/>
      <c r="AC139" s="552"/>
      <c r="AD139" s="486"/>
      <c r="AE139" s="527"/>
      <c r="AF139" s="527"/>
      <c r="AG139" s="327"/>
      <c r="AH139" s="274"/>
      <c r="AI139" s="600"/>
      <c r="AJ139" s="113"/>
      <c r="AK139" s="68"/>
      <c r="AL139" s="287"/>
      <c r="AM139" s="283"/>
    </row>
    <row r="140" spans="1:39" s="6" customFormat="1" ht="12.75" outlineLevel="1">
      <c r="A140" s="195"/>
      <c r="B140" s="638"/>
      <c r="C140" s="330"/>
      <c r="D140" s="387" t="s">
        <v>37</v>
      </c>
      <c r="E140" s="335"/>
      <c r="F140" s="335"/>
      <c r="G140" s="335"/>
      <c r="H140" s="283"/>
      <c r="I140" s="8"/>
      <c r="J140" s="9"/>
      <c r="K140" s="471"/>
      <c r="L140" s="472"/>
      <c r="M140" s="473"/>
      <c r="N140" s="78"/>
      <c r="O140" s="358"/>
      <c r="P140" s="486"/>
      <c r="Q140" s="471"/>
      <c r="R140" s="486"/>
      <c r="S140" s="471"/>
      <c r="T140" s="299"/>
      <c r="U140" s="342"/>
      <c r="V140" s="309"/>
      <c r="W140" s="7"/>
      <c r="X140" s="7"/>
      <c r="Y140" s="9"/>
      <c r="Z140" s="7"/>
      <c r="AA140" s="342"/>
      <c r="AB140" s="556"/>
      <c r="AC140" s="557"/>
      <c r="AD140" s="486"/>
      <c r="AE140" s="527"/>
      <c r="AF140" s="527"/>
      <c r="AG140" s="327"/>
      <c r="AH140" s="274"/>
      <c r="AI140" s="600"/>
      <c r="AJ140" s="113"/>
      <c r="AK140" s="68"/>
      <c r="AL140" s="287"/>
      <c r="AM140" s="283"/>
    </row>
    <row r="141" spans="1:39" s="6" customFormat="1" ht="12.75" outlineLevel="1">
      <c r="A141" s="195"/>
      <c r="B141" s="638"/>
      <c r="C141" s="330"/>
      <c r="D141" s="387" t="s">
        <v>38</v>
      </c>
      <c r="E141" s="335"/>
      <c r="F141" s="335"/>
      <c r="G141" s="335"/>
      <c r="H141" s="283"/>
      <c r="I141" s="8"/>
      <c r="J141" s="9"/>
      <c r="K141" s="471"/>
      <c r="L141" s="472"/>
      <c r="M141" s="473"/>
      <c r="N141" s="78"/>
      <c r="O141" s="358"/>
      <c r="P141" s="486"/>
      <c r="Q141" s="471"/>
      <c r="R141" s="486"/>
      <c r="S141" s="471"/>
      <c r="T141" s="299"/>
      <c r="U141" s="342"/>
      <c r="V141" s="309"/>
      <c r="W141" s="7"/>
      <c r="X141" s="7"/>
      <c r="Y141" s="9"/>
      <c r="Z141" s="7"/>
      <c r="AA141" s="342"/>
      <c r="AB141" s="556"/>
      <c r="AC141" s="557"/>
      <c r="AD141" s="486"/>
      <c r="AE141" s="527"/>
      <c r="AF141" s="527"/>
      <c r="AG141" s="327"/>
      <c r="AH141" s="274"/>
      <c r="AI141" s="600"/>
      <c r="AJ141" s="113"/>
      <c r="AK141" s="68"/>
      <c r="AL141" s="287"/>
      <c r="AM141" s="283"/>
    </row>
    <row r="142" spans="1:39" s="6" customFormat="1" ht="12.75" outlineLevel="1">
      <c r="A142" s="195"/>
      <c r="B142" s="638"/>
      <c r="C142" s="330"/>
      <c r="D142" s="387" t="s">
        <v>39</v>
      </c>
      <c r="E142" s="335"/>
      <c r="F142" s="335"/>
      <c r="G142" s="335"/>
      <c r="H142" s="283"/>
      <c r="I142" s="8"/>
      <c r="J142" s="9"/>
      <c r="K142" s="471"/>
      <c r="L142" s="472"/>
      <c r="M142" s="473"/>
      <c r="N142" s="78"/>
      <c r="O142" s="358"/>
      <c r="P142" s="486"/>
      <c r="Q142" s="471"/>
      <c r="R142" s="486"/>
      <c r="S142" s="471"/>
      <c r="T142" s="299"/>
      <c r="U142" s="342"/>
      <c r="V142" s="309"/>
      <c r="W142" s="7"/>
      <c r="X142" s="7"/>
      <c r="Y142" s="9"/>
      <c r="Z142" s="7"/>
      <c r="AA142" s="342"/>
      <c r="AB142" s="556"/>
      <c r="AC142" s="557"/>
      <c r="AD142" s="486"/>
      <c r="AE142" s="527"/>
      <c r="AF142" s="527"/>
      <c r="AG142" s="327"/>
      <c r="AH142" s="274"/>
      <c r="AI142" s="600"/>
      <c r="AJ142" s="113"/>
      <c r="AK142" s="68"/>
      <c r="AL142" s="287"/>
      <c r="AM142" s="283"/>
    </row>
    <row r="143" spans="1:39" s="6" customFormat="1" ht="12.75" outlineLevel="1">
      <c r="A143" s="195"/>
      <c r="B143" s="638"/>
      <c r="C143" s="330"/>
      <c r="D143" s="387" t="s">
        <v>40</v>
      </c>
      <c r="E143" s="335"/>
      <c r="F143" s="335"/>
      <c r="G143" s="335"/>
      <c r="H143" s="283"/>
      <c r="I143" s="8"/>
      <c r="J143" s="9"/>
      <c r="K143" s="471"/>
      <c r="L143" s="472"/>
      <c r="M143" s="473"/>
      <c r="N143" s="78"/>
      <c r="O143" s="358"/>
      <c r="P143" s="486"/>
      <c r="Q143" s="471"/>
      <c r="R143" s="486"/>
      <c r="S143" s="471"/>
      <c r="T143" s="299"/>
      <c r="U143" s="342"/>
      <c r="V143" s="309"/>
      <c r="W143" s="7"/>
      <c r="X143" s="7"/>
      <c r="Y143" s="9"/>
      <c r="Z143" s="7"/>
      <c r="AA143" s="342"/>
      <c r="AB143" s="556"/>
      <c r="AC143" s="557"/>
      <c r="AD143" s="486"/>
      <c r="AE143" s="527"/>
      <c r="AF143" s="527"/>
      <c r="AG143" s="327"/>
      <c r="AH143" s="274"/>
      <c r="AI143" s="600"/>
      <c r="AJ143" s="113"/>
      <c r="AK143" s="68"/>
      <c r="AL143" s="287"/>
      <c r="AM143" s="283"/>
    </row>
    <row r="144" spans="1:39" s="6" customFormat="1" ht="25.5" outlineLevel="1">
      <c r="A144" s="195"/>
      <c r="B144" s="638"/>
      <c r="C144" s="330"/>
      <c r="D144" s="387" t="s">
        <v>88</v>
      </c>
      <c r="E144" s="335"/>
      <c r="F144" s="335"/>
      <c r="G144" s="335"/>
      <c r="H144" s="283"/>
      <c r="I144" s="8"/>
      <c r="J144" s="9"/>
      <c r="K144" s="471"/>
      <c r="L144" s="472"/>
      <c r="M144" s="473"/>
      <c r="N144" s="78"/>
      <c r="O144" s="358"/>
      <c r="P144" s="486"/>
      <c r="Q144" s="471"/>
      <c r="R144" s="486"/>
      <c r="S144" s="471"/>
      <c r="T144" s="299"/>
      <c r="U144" s="342"/>
      <c r="V144" s="309"/>
      <c r="W144" s="7"/>
      <c r="X144" s="7"/>
      <c r="Y144" s="9"/>
      <c r="Z144" s="7"/>
      <c r="AA144" s="342"/>
      <c r="AB144" s="556"/>
      <c r="AC144" s="557"/>
      <c r="AD144" s="486"/>
      <c r="AE144" s="527"/>
      <c r="AF144" s="527"/>
      <c r="AG144" s="327"/>
      <c r="AH144" s="274"/>
      <c r="AI144" s="600"/>
      <c r="AJ144" s="113"/>
      <c r="AK144" s="68"/>
      <c r="AL144" s="287"/>
      <c r="AM144" s="283"/>
    </row>
    <row r="145" spans="1:39" s="6" customFormat="1" ht="13.5" outlineLevel="1" thickBot="1">
      <c r="A145" s="195"/>
      <c r="B145" s="638"/>
      <c r="C145" s="330"/>
      <c r="D145" s="377" t="s">
        <v>216</v>
      </c>
      <c r="E145" s="335"/>
      <c r="F145" s="335"/>
      <c r="G145" s="335"/>
      <c r="H145" s="283"/>
      <c r="I145" s="8"/>
      <c r="J145" s="9"/>
      <c r="K145" s="471"/>
      <c r="L145" s="472"/>
      <c r="M145" s="473"/>
      <c r="N145" s="78"/>
      <c r="O145" s="358"/>
      <c r="P145" s="486"/>
      <c r="Q145" s="471"/>
      <c r="R145" s="486"/>
      <c r="S145" s="471"/>
      <c r="T145" s="299"/>
      <c r="U145" s="342"/>
      <c r="V145" s="309"/>
      <c r="W145" s="7"/>
      <c r="X145" s="7"/>
      <c r="Y145" s="9"/>
      <c r="Z145" s="7"/>
      <c r="AA145" s="342"/>
      <c r="AB145" s="556"/>
      <c r="AC145" s="557"/>
      <c r="AD145" s="486"/>
      <c r="AE145" s="527"/>
      <c r="AF145" s="527"/>
      <c r="AG145" s="327"/>
      <c r="AH145" s="274"/>
      <c r="AI145" s="600"/>
      <c r="AJ145" s="113"/>
      <c r="AK145" s="68"/>
      <c r="AL145" s="287"/>
      <c r="AM145" s="283"/>
    </row>
    <row r="146" spans="1:39" s="11" customFormat="1" ht="26.25" thickBot="1">
      <c r="A146" s="333" t="str">
        <f>FIXED($D$8,0,1)</f>
        <v>0</v>
      </c>
      <c r="B146" s="635" t="str">
        <f>FIXED($I$4,0,1)</f>
        <v>0</v>
      </c>
      <c r="C146" s="20" t="s">
        <v>41</v>
      </c>
      <c r="D146" s="384" t="s">
        <v>42</v>
      </c>
      <c r="E146" s="453"/>
      <c r="F146" s="430"/>
      <c r="G146" s="430"/>
      <c r="H146" s="282"/>
      <c r="I146" s="14"/>
      <c r="J146" s="12"/>
      <c r="K146" s="458">
        <f>SUM(K138:K145)</f>
        <v>0</v>
      </c>
      <c r="L146" s="459">
        <f>SUM(L138:L145)</f>
        <v>0</v>
      </c>
      <c r="M146" s="460">
        <f>SUM(M138:M145)</f>
        <v>0</v>
      </c>
      <c r="N146" s="118"/>
      <c r="O146" s="352"/>
      <c r="P146" s="500">
        <f>SUM(P138:P145)</f>
        <v>0</v>
      </c>
      <c r="Q146" s="458">
        <f>SUM(Q138:Q145)</f>
        <v>0</v>
      </c>
      <c r="R146" s="500">
        <f>SUM(R138:R145)</f>
        <v>0</v>
      </c>
      <c r="S146" s="458">
        <f>SUM(S138:S145)</f>
        <v>0</v>
      </c>
      <c r="T146" s="298"/>
      <c r="U146" s="341"/>
      <c r="V146" s="308"/>
      <c r="W146" s="134"/>
      <c r="X146" s="134"/>
      <c r="Y146" s="159"/>
      <c r="Z146" s="134"/>
      <c r="AA146" s="341"/>
      <c r="AB146" s="553">
        <f>SUM(AB138:AB145)</f>
        <v>0</v>
      </c>
      <c r="AC146" s="554"/>
      <c r="AD146" s="495">
        <f>SUM(AD138:AD145)</f>
        <v>0</v>
      </c>
      <c r="AE146" s="555"/>
      <c r="AF146" s="458">
        <f>AD146</f>
        <v>0</v>
      </c>
      <c r="AG146" s="89">
        <f>IF((AF146-E146)&gt;0,(AF146-E146),0)</f>
        <v>0</v>
      </c>
      <c r="AH146" s="276"/>
      <c r="AI146" s="592">
        <f>IF($AK$2="PME",$AK$5,IF($AK$2="ETI",$AK$6,$AK$7))</f>
        <v>0.35</v>
      </c>
      <c r="AJ146" s="81">
        <f>IF(AK2="choisir","",AF146*AI146)</f>
        <v>0</v>
      </c>
      <c r="AK146" s="53" t="str">
        <f>IF(Q146&lt;&gt;0,IF((Q146+AB146)-AD146=0,"OK","!"),IF(P146&lt;&gt;0,IF((P146+AB146)-AD146=0,"OK","!"),IF((K146+AB146)-AD146=0,"OK","!")))</f>
        <v>OK</v>
      </c>
      <c r="AL146" s="293"/>
      <c r="AM146" s="282"/>
    </row>
    <row r="147" spans="1:39" s="6" customFormat="1" ht="25.5" outlineLevel="1">
      <c r="A147" s="195"/>
      <c r="B147" s="638"/>
      <c r="C147" s="26"/>
      <c r="D147" s="382" t="s">
        <v>212</v>
      </c>
      <c r="E147" s="335"/>
      <c r="F147" s="335"/>
      <c r="G147" s="335"/>
      <c r="H147" s="283"/>
      <c r="I147" s="8"/>
      <c r="J147" s="9"/>
      <c r="K147" s="471"/>
      <c r="L147" s="472"/>
      <c r="M147" s="473"/>
      <c r="N147" s="78"/>
      <c r="O147" s="358"/>
      <c r="P147" s="486"/>
      <c r="Q147" s="471"/>
      <c r="R147" s="486"/>
      <c r="S147" s="471"/>
      <c r="T147" s="299"/>
      <c r="U147" s="342"/>
      <c r="V147" s="309"/>
      <c r="W147" s="7"/>
      <c r="X147" s="7"/>
      <c r="Y147" s="9"/>
      <c r="Z147" s="7"/>
      <c r="AA147" s="342"/>
      <c r="AB147" s="556"/>
      <c r="AC147" s="557"/>
      <c r="AD147" s="486"/>
      <c r="AE147" s="527"/>
      <c r="AF147" s="527"/>
      <c r="AG147" s="88"/>
      <c r="AH147" s="274"/>
      <c r="AI147" s="600"/>
      <c r="AJ147" s="113"/>
      <c r="AK147" s="68"/>
      <c r="AL147" s="287"/>
      <c r="AM147" s="283"/>
    </row>
    <row r="148" spans="1:39" s="6" customFormat="1" ht="25.5" outlineLevel="1">
      <c r="A148" s="195"/>
      <c r="B148" s="639"/>
      <c r="C148" s="443"/>
      <c r="D148" s="10" t="s">
        <v>208</v>
      </c>
      <c r="E148" s="335"/>
      <c r="F148" s="335"/>
      <c r="G148" s="335"/>
      <c r="H148" s="371"/>
      <c r="I148" s="8"/>
      <c r="J148" s="8"/>
      <c r="K148" s="464"/>
      <c r="L148" s="465"/>
      <c r="M148" s="466"/>
      <c r="N148" s="120"/>
      <c r="O148" s="357"/>
      <c r="P148" s="470"/>
      <c r="Q148" s="464"/>
      <c r="R148" s="470"/>
      <c r="S148" s="464"/>
      <c r="T148" s="19"/>
      <c r="U148" s="342"/>
      <c r="V148" s="307"/>
      <c r="W148" s="10"/>
      <c r="X148" s="10"/>
      <c r="Y148" s="18"/>
      <c r="Z148" s="10"/>
      <c r="AA148" s="342"/>
      <c r="AB148" s="551"/>
      <c r="AC148" s="552"/>
      <c r="AD148" s="486"/>
      <c r="AE148" s="527"/>
      <c r="AF148" s="527"/>
      <c r="AG148" s="327"/>
      <c r="AH148" s="274"/>
      <c r="AI148" s="600"/>
      <c r="AJ148" s="113"/>
      <c r="AK148" s="68"/>
      <c r="AL148" s="287"/>
      <c r="AM148" s="283"/>
    </row>
    <row r="149" spans="1:39" s="6" customFormat="1" ht="25.5" outlineLevel="1">
      <c r="A149" s="195"/>
      <c r="B149" s="639"/>
      <c r="C149" s="443"/>
      <c r="D149" s="10" t="s">
        <v>209</v>
      </c>
      <c r="E149" s="335"/>
      <c r="F149" s="335"/>
      <c r="G149" s="335"/>
      <c r="H149" s="283"/>
      <c r="I149" s="8"/>
      <c r="J149" s="9"/>
      <c r="K149" s="471"/>
      <c r="L149" s="472"/>
      <c r="M149" s="473"/>
      <c r="N149" s="78"/>
      <c r="O149" s="358"/>
      <c r="P149" s="486"/>
      <c r="Q149" s="471"/>
      <c r="R149" s="486"/>
      <c r="S149" s="471"/>
      <c r="T149" s="299"/>
      <c r="U149" s="342"/>
      <c r="V149" s="309"/>
      <c r="W149" s="7"/>
      <c r="X149" s="7"/>
      <c r="Y149" s="9"/>
      <c r="Z149" s="7"/>
      <c r="AA149" s="342"/>
      <c r="AB149" s="556"/>
      <c r="AC149" s="557"/>
      <c r="AD149" s="486"/>
      <c r="AE149" s="527"/>
      <c r="AF149" s="527"/>
      <c r="AG149" s="327"/>
      <c r="AH149" s="274"/>
      <c r="AI149" s="600"/>
      <c r="AJ149" s="113"/>
      <c r="AK149" s="68"/>
      <c r="AL149" s="287"/>
      <c r="AM149" s="283"/>
    </row>
    <row r="150" spans="1:39" s="6" customFormat="1" ht="13.5" outlineLevel="1" thickBot="1">
      <c r="A150" s="195"/>
      <c r="B150" s="639"/>
      <c r="C150" s="443"/>
      <c r="D150" s="377" t="s">
        <v>216</v>
      </c>
      <c r="E150" s="335"/>
      <c r="F150" s="335"/>
      <c r="G150" s="335"/>
      <c r="H150" s="283"/>
      <c r="I150" s="8"/>
      <c r="J150" s="9"/>
      <c r="K150" s="471"/>
      <c r="L150" s="472"/>
      <c r="M150" s="473"/>
      <c r="N150" s="78"/>
      <c r="O150" s="358"/>
      <c r="P150" s="486"/>
      <c r="Q150" s="471"/>
      <c r="R150" s="486"/>
      <c r="S150" s="471"/>
      <c r="T150" s="299"/>
      <c r="U150" s="342"/>
      <c r="V150" s="309"/>
      <c r="W150" s="7"/>
      <c r="X150" s="7"/>
      <c r="Y150" s="9"/>
      <c r="Z150" s="7"/>
      <c r="AA150" s="342"/>
      <c r="AB150" s="556"/>
      <c r="AC150" s="557"/>
      <c r="AD150" s="486"/>
      <c r="AE150" s="527"/>
      <c r="AF150" s="527"/>
      <c r="AG150" s="327"/>
      <c r="AH150" s="274"/>
      <c r="AI150" s="600"/>
      <c r="AJ150" s="113"/>
      <c r="AK150" s="68"/>
      <c r="AL150" s="287"/>
      <c r="AM150" s="283"/>
    </row>
    <row r="151" spans="1:39" s="11" customFormat="1" ht="26.25" customHeight="1" thickBot="1">
      <c r="A151" s="333" t="str">
        <f>FIXED($D$8,0,1)</f>
        <v>0</v>
      </c>
      <c r="B151" s="635" t="str">
        <f>FIXED($I$4,0,1)</f>
        <v>0</v>
      </c>
      <c r="C151" s="11" t="s">
        <v>210</v>
      </c>
      <c r="D151" s="444" t="s">
        <v>211</v>
      </c>
      <c r="E151" s="453"/>
      <c r="F151" s="430"/>
      <c r="G151" s="430"/>
      <c r="H151" s="282"/>
      <c r="I151" s="14"/>
      <c r="J151" s="12"/>
      <c r="K151" s="458">
        <f>SUM(K147:K150)</f>
        <v>0</v>
      </c>
      <c r="L151" s="459">
        <f>SUM(L147:L150)</f>
        <v>0</v>
      </c>
      <c r="M151" s="460">
        <f>SUM(M147:M150)</f>
        <v>0</v>
      </c>
      <c r="N151" s="118"/>
      <c r="O151" s="352"/>
      <c r="P151" s="500">
        <f>SUM(P147:P150)</f>
        <v>0</v>
      </c>
      <c r="Q151" s="458">
        <f>SUM(Q147:Q150)</f>
        <v>0</v>
      </c>
      <c r="R151" s="500">
        <f>SUM(R147:R150)</f>
        <v>0</v>
      </c>
      <c r="S151" s="458">
        <f>SUM(S147:S150)</f>
        <v>0</v>
      </c>
      <c r="T151" s="298"/>
      <c r="U151" s="341"/>
      <c r="V151" s="308"/>
      <c r="W151" s="134"/>
      <c r="X151" s="134"/>
      <c r="Y151" s="159"/>
      <c r="Z151" s="134"/>
      <c r="AA151" s="341"/>
      <c r="AB151" s="553">
        <f>SUM(AB147:AB150)</f>
        <v>0</v>
      </c>
      <c r="AC151" s="554"/>
      <c r="AD151" s="495">
        <f>SUM(AD147:AD150)</f>
        <v>0</v>
      </c>
      <c r="AE151" s="555"/>
      <c r="AF151" s="458">
        <f>AD151</f>
        <v>0</v>
      </c>
      <c r="AG151" s="89">
        <f>IF((AF151-E151)&gt;0,(AF151-E151),0)</f>
        <v>0</v>
      </c>
      <c r="AH151" s="276"/>
      <c r="AI151" s="601">
        <f>IF($AK$2="PME",40%,IF($AK$2="ETI",20%,10%))</f>
        <v>0.4</v>
      </c>
      <c r="AJ151" s="81">
        <f>IF(AK2="choisir","",AF151*AI151)</f>
        <v>0</v>
      </c>
      <c r="AK151" s="53" t="str">
        <f>IF(Q151&lt;&gt;0,IF((Q151+AB151)-AD151=0,"OK","!"),IF(P151&lt;&gt;0,IF((P151+AB151)-AD151=0,"OK","!"),IF((K151+AB151)-AD151=0,"OK","!")))</f>
        <v>OK</v>
      </c>
      <c r="AL151" s="293"/>
      <c r="AM151" s="282"/>
    </row>
    <row r="152" spans="1:39" s="6" customFormat="1" ht="12.75" outlineLevel="1">
      <c r="A152" s="195"/>
      <c r="B152" s="638"/>
      <c r="C152" s="26"/>
      <c r="D152" s="382" t="s">
        <v>43</v>
      </c>
      <c r="E152" s="335"/>
      <c r="F152" s="335"/>
      <c r="G152" s="335"/>
      <c r="H152" s="283"/>
      <c r="I152" s="8"/>
      <c r="J152" s="9"/>
      <c r="K152" s="471"/>
      <c r="L152" s="472"/>
      <c r="M152" s="473"/>
      <c r="N152" s="78"/>
      <c r="O152" s="358"/>
      <c r="P152" s="486"/>
      <c r="Q152" s="471"/>
      <c r="R152" s="486"/>
      <c r="S152" s="471"/>
      <c r="T152" s="299"/>
      <c r="U152" s="342"/>
      <c r="V152" s="309"/>
      <c r="W152" s="7"/>
      <c r="X152" s="7"/>
      <c r="Y152" s="9"/>
      <c r="Z152" s="7"/>
      <c r="AA152" s="342"/>
      <c r="AB152" s="556"/>
      <c r="AC152" s="557"/>
      <c r="AD152" s="486"/>
      <c r="AE152" s="527"/>
      <c r="AF152" s="527"/>
      <c r="AG152" s="88"/>
      <c r="AH152" s="274"/>
      <c r="AI152" s="600"/>
      <c r="AJ152" s="113"/>
      <c r="AK152" s="68"/>
      <c r="AL152" s="287"/>
      <c r="AM152" s="283"/>
    </row>
    <row r="153" spans="1:39" s="6" customFormat="1" ht="12.75" outlineLevel="1">
      <c r="A153" s="195"/>
      <c r="B153" s="638"/>
      <c r="C153" s="330"/>
      <c r="D153" s="381" t="s">
        <v>44</v>
      </c>
      <c r="E153" s="335"/>
      <c r="F153" s="335"/>
      <c r="G153" s="335"/>
      <c r="H153" s="283"/>
      <c r="I153" s="8"/>
      <c r="J153" s="9"/>
      <c r="K153" s="471"/>
      <c r="L153" s="472"/>
      <c r="M153" s="473"/>
      <c r="N153" s="77"/>
      <c r="O153" s="359"/>
      <c r="P153" s="486"/>
      <c r="Q153" s="471"/>
      <c r="R153" s="486"/>
      <c r="S153" s="471"/>
      <c r="T153" s="299"/>
      <c r="U153" s="342"/>
      <c r="V153" s="309"/>
      <c r="W153" s="7"/>
      <c r="X153" s="7"/>
      <c r="Y153" s="9"/>
      <c r="Z153" s="7"/>
      <c r="AA153" s="342"/>
      <c r="AB153" s="556"/>
      <c r="AC153" s="557"/>
      <c r="AD153" s="486"/>
      <c r="AE153" s="527"/>
      <c r="AF153" s="527"/>
      <c r="AG153" s="327"/>
      <c r="AH153" s="274"/>
      <c r="AI153" s="600"/>
      <c r="AJ153" s="113"/>
      <c r="AK153" s="68"/>
      <c r="AL153" s="287"/>
      <c r="AM153" s="283"/>
    </row>
    <row r="154" spans="1:39" s="6" customFormat="1" ht="12.75" outlineLevel="1">
      <c r="A154" s="195"/>
      <c r="B154" s="638"/>
      <c r="C154" s="330"/>
      <c r="D154" s="381" t="s">
        <v>45</v>
      </c>
      <c r="E154" s="335"/>
      <c r="F154" s="335"/>
      <c r="G154" s="335"/>
      <c r="H154" s="371"/>
      <c r="I154" s="8"/>
      <c r="J154" s="8"/>
      <c r="K154" s="464"/>
      <c r="L154" s="465"/>
      <c r="M154" s="466"/>
      <c r="N154" s="120"/>
      <c r="O154" s="357"/>
      <c r="P154" s="470"/>
      <c r="Q154" s="464"/>
      <c r="R154" s="470"/>
      <c r="S154" s="464"/>
      <c r="T154" s="19"/>
      <c r="U154" s="342"/>
      <c r="V154" s="307"/>
      <c r="W154" s="10"/>
      <c r="X154" s="10"/>
      <c r="Y154" s="18"/>
      <c r="Z154" s="10"/>
      <c r="AA154" s="342"/>
      <c r="AB154" s="551"/>
      <c r="AC154" s="552"/>
      <c r="AD154" s="486"/>
      <c r="AE154" s="527"/>
      <c r="AF154" s="527"/>
      <c r="AG154" s="327"/>
      <c r="AH154" s="274"/>
      <c r="AI154" s="600"/>
      <c r="AJ154" s="113"/>
      <c r="AK154" s="68"/>
      <c r="AL154" s="287"/>
      <c r="AM154" s="283"/>
    </row>
    <row r="155" spans="1:39" s="6" customFormat="1" ht="12.75" outlineLevel="1">
      <c r="A155" s="195"/>
      <c r="B155" s="638"/>
      <c r="C155" s="330"/>
      <c r="D155" s="381" t="s">
        <v>46</v>
      </c>
      <c r="E155" s="335"/>
      <c r="F155" s="335"/>
      <c r="G155" s="335"/>
      <c r="H155" s="283"/>
      <c r="I155" s="8"/>
      <c r="J155" s="9"/>
      <c r="K155" s="471"/>
      <c r="L155" s="472"/>
      <c r="M155" s="473"/>
      <c r="N155" s="78"/>
      <c r="O155" s="358"/>
      <c r="P155" s="486"/>
      <c r="Q155" s="471"/>
      <c r="R155" s="486"/>
      <c r="S155" s="471"/>
      <c r="T155" s="299"/>
      <c r="U155" s="342"/>
      <c r="V155" s="309"/>
      <c r="W155" s="7"/>
      <c r="X155" s="7"/>
      <c r="Y155" s="9"/>
      <c r="Z155" s="7"/>
      <c r="AA155" s="342"/>
      <c r="AB155" s="556"/>
      <c r="AC155" s="557"/>
      <c r="AD155" s="486"/>
      <c r="AE155" s="527"/>
      <c r="AF155" s="527"/>
      <c r="AG155" s="327"/>
      <c r="AH155" s="274"/>
      <c r="AI155" s="600"/>
      <c r="AJ155" s="113"/>
      <c r="AK155" s="68"/>
      <c r="AL155" s="287"/>
      <c r="AM155" s="283"/>
    </row>
    <row r="156" spans="1:39" s="6" customFormat="1" ht="13.5" outlineLevel="1" thickBot="1">
      <c r="A156" s="195"/>
      <c r="B156" s="638"/>
      <c r="C156" s="330"/>
      <c r="D156" s="377" t="s">
        <v>216</v>
      </c>
      <c r="E156" s="335"/>
      <c r="F156" s="335"/>
      <c r="G156" s="335"/>
      <c r="H156" s="283"/>
      <c r="I156" s="8"/>
      <c r="J156" s="9"/>
      <c r="K156" s="471"/>
      <c r="L156" s="472"/>
      <c r="M156" s="473"/>
      <c r="N156" s="78"/>
      <c r="O156" s="358"/>
      <c r="P156" s="486"/>
      <c r="Q156" s="471"/>
      <c r="R156" s="486"/>
      <c r="S156" s="471"/>
      <c r="T156" s="299"/>
      <c r="U156" s="342"/>
      <c r="V156" s="309"/>
      <c r="W156" s="7"/>
      <c r="X156" s="7"/>
      <c r="Y156" s="9"/>
      <c r="Z156" s="7"/>
      <c r="AA156" s="342"/>
      <c r="AB156" s="556"/>
      <c r="AC156" s="557"/>
      <c r="AD156" s="486"/>
      <c r="AE156" s="527"/>
      <c r="AF156" s="527"/>
      <c r="AG156" s="327"/>
      <c r="AH156" s="274"/>
      <c r="AI156" s="600"/>
      <c r="AJ156" s="113"/>
      <c r="AK156" s="68"/>
      <c r="AL156" s="287"/>
      <c r="AM156" s="283"/>
    </row>
    <row r="157" spans="1:39" s="11" customFormat="1" ht="15" thickBot="1">
      <c r="A157" s="333" t="str">
        <f>FIXED($D$8,0,1)</f>
        <v>0</v>
      </c>
      <c r="B157" s="635" t="str">
        <f>FIXED($I$4,0,1)</f>
        <v>0</v>
      </c>
      <c r="C157" s="20" t="s">
        <v>47</v>
      </c>
      <c r="D157" s="384" t="s">
        <v>48</v>
      </c>
      <c r="E157" s="453"/>
      <c r="F157" s="430"/>
      <c r="G157" s="430"/>
      <c r="H157" s="282"/>
      <c r="I157" s="14"/>
      <c r="J157" s="12"/>
      <c r="K157" s="458">
        <f>SUM(K152:K156)</f>
        <v>0</v>
      </c>
      <c r="L157" s="459">
        <f>SUM(L152:L156)</f>
        <v>0</v>
      </c>
      <c r="M157" s="460">
        <f>SUM(M152:M156)</f>
        <v>0</v>
      </c>
      <c r="N157" s="118"/>
      <c r="O157" s="352"/>
      <c r="P157" s="500">
        <f>SUM(P152:P156)</f>
        <v>0</v>
      </c>
      <c r="Q157" s="458">
        <f>SUM(Q152:Q156)</f>
        <v>0</v>
      </c>
      <c r="R157" s="500">
        <f>SUM(R152:R156)</f>
        <v>0</v>
      </c>
      <c r="S157" s="458">
        <f>SUM(S152:S156)</f>
        <v>0</v>
      </c>
      <c r="T157" s="298"/>
      <c r="U157" s="341"/>
      <c r="V157" s="308"/>
      <c r="W157" s="134"/>
      <c r="X157" s="134"/>
      <c r="Y157" s="159"/>
      <c r="Z157" s="134"/>
      <c r="AA157" s="341"/>
      <c r="AB157" s="553">
        <f>SUM(AB152:AB156)</f>
        <v>0</v>
      </c>
      <c r="AC157" s="554"/>
      <c r="AD157" s="495">
        <f>SUM(AD152:AD156)</f>
        <v>0</v>
      </c>
      <c r="AE157" s="555"/>
      <c r="AF157" s="458">
        <f>AD157</f>
        <v>0</v>
      </c>
      <c r="AG157" s="89">
        <f>IF((AF157-E157)&gt;0,(AF157-E157),0)</f>
        <v>0</v>
      </c>
      <c r="AH157" s="276"/>
      <c r="AI157" s="592">
        <f>IF($AK$2="PME",$AK$5,IF($AK$2="ETI",$AK$6,$AK$7))</f>
        <v>0.35</v>
      </c>
      <c r="AJ157" s="81">
        <f>IF(AK2="choisir","",AF157*AI157)</f>
        <v>0</v>
      </c>
      <c r="AK157" s="53" t="str">
        <f>IF(Q157&lt;&gt;0,IF((Q157+AB157)-AD157=0,"OK","!"),IF(P157&lt;&gt;0,IF((P157+AB157)-AD157=0,"OK","!"),IF((K157+AB157)-AD157=0,"OK","!")))</f>
        <v>OK</v>
      </c>
      <c r="AL157" s="293"/>
      <c r="AM157" s="282"/>
    </row>
    <row r="158" spans="1:39" s="6" customFormat="1" ht="12.75" outlineLevel="1">
      <c r="A158" s="195"/>
      <c r="B158" s="638"/>
      <c r="C158" s="319"/>
      <c r="D158" s="388" t="s">
        <v>49</v>
      </c>
      <c r="E158" s="335"/>
      <c r="F158" s="335"/>
      <c r="G158" s="335"/>
      <c r="H158" s="283"/>
      <c r="I158" s="8"/>
      <c r="J158" s="9"/>
      <c r="K158" s="471"/>
      <c r="L158" s="472"/>
      <c r="M158" s="473"/>
      <c r="N158" s="78"/>
      <c r="O158" s="358"/>
      <c r="P158" s="486"/>
      <c r="Q158" s="471"/>
      <c r="R158" s="486"/>
      <c r="S158" s="471"/>
      <c r="T158" s="299"/>
      <c r="U158" s="342"/>
      <c r="V158" s="309"/>
      <c r="W158" s="7"/>
      <c r="X158" s="7"/>
      <c r="Y158" s="9"/>
      <c r="Z158" s="7"/>
      <c r="AA158" s="342"/>
      <c r="AB158" s="556"/>
      <c r="AC158" s="557"/>
      <c r="AD158" s="486"/>
      <c r="AE158" s="527"/>
      <c r="AF158" s="527"/>
      <c r="AG158" s="88"/>
      <c r="AH158" s="274"/>
      <c r="AI158" s="600"/>
      <c r="AJ158" s="113"/>
      <c r="AK158" s="68"/>
      <c r="AL158" s="287"/>
      <c r="AM158" s="283"/>
    </row>
    <row r="159" spans="1:39" s="6" customFormat="1" ht="12.75" outlineLevel="1">
      <c r="A159" s="195"/>
      <c r="B159" s="638"/>
      <c r="C159" s="319"/>
      <c r="D159" s="389" t="s">
        <v>224</v>
      </c>
      <c r="E159" s="335"/>
      <c r="F159" s="335"/>
      <c r="G159" s="335"/>
      <c r="H159" s="283"/>
      <c r="I159" s="8"/>
      <c r="J159" s="9"/>
      <c r="K159" s="471"/>
      <c r="L159" s="472"/>
      <c r="M159" s="473"/>
      <c r="N159" s="78"/>
      <c r="O159" s="358"/>
      <c r="P159" s="486"/>
      <c r="Q159" s="471"/>
      <c r="R159" s="486"/>
      <c r="S159" s="471"/>
      <c r="T159" s="299"/>
      <c r="U159" s="342"/>
      <c r="V159" s="309"/>
      <c r="W159" s="7"/>
      <c r="X159" s="7"/>
      <c r="Y159" s="9"/>
      <c r="Z159" s="7"/>
      <c r="AA159" s="342"/>
      <c r="AB159" s="556"/>
      <c r="AC159" s="557"/>
      <c r="AD159" s="486"/>
      <c r="AE159" s="527"/>
      <c r="AF159" s="527"/>
      <c r="AG159" s="327"/>
      <c r="AH159" s="274"/>
      <c r="AI159" s="600"/>
      <c r="AJ159" s="113"/>
      <c r="AK159" s="68"/>
      <c r="AL159" s="287"/>
      <c r="AM159" s="283"/>
    </row>
    <row r="160" spans="1:39" s="6" customFormat="1" ht="12.75" outlineLevel="1">
      <c r="A160" s="195"/>
      <c r="B160" s="638"/>
      <c r="C160" s="319"/>
      <c r="D160" s="389" t="s">
        <v>225</v>
      </c>
      <c r="E160" s="335"/>
      <c r="F160" s="335"/>
      <c r="G160" s="335"/>
      <c r="H160" s="283"/>
      <c r="I160" s="8"/>
      <c r="J160" s="9"/>
      <c r="K160" s="464"/>
      <c r="L160" s="465"/>
      <c r="M160" s="466"/>
      <c r="N160" s="120"/>
      <c r="O160" s="357"/>
      <c r="P160" s="470"/>
      <c r="Q160" s="464"/>
      <c r="R160" s="470"/>
      <c r="S160" s="464"/>
      <c r="T160" s="19"/>
      <c r="U160" s="342"/>
      <c r="V160" s="307"/>
      <c r="W160" s="10"/>
      <c r="X160" s="10"/>
      <c r="Y160" s="18"/>
      <c r="Z160" s="10"/>
      <c r="AA160" s="342"/>
      <c r="AB160" s="551"/>
      <c r="AC160" s="552"/>
      <c r="AD160" s="486"/>
      <c r="AE160" s="527"/>
      <c r="AF160" s="527"/>
      <c r="AG160" s="327"/>
      <c r="AH160" s="274"/>
      <c r="AI160" s="600"/>
      <c r="AJ160" s="113"/>
      <c r="AK160" s="68"/>
      <c r="AL160" s="287"/>
      <c r="AM160" s="283"/>
    </row>
    <row r="161" spans="1:39" s="6" customFormat="1" ht="38.25" outlineLevel="1">
      <c r="A161" s="195"/>
      <c r="B161" s="638"/>
      <c r="C161" s="319"/>
      <c r="D161" s="7" t="s">
        <v>222</v>
      </c>
      <c r="E161" s="335"/>
      <c r="F161" s="335"/>
      <c r="G161" s="335"/>
      <c r="H161" s="283"/>
      <c r="I161" s="8"/>
      <c r="J161" s="9"/>
      <c r="K161" s="471"/>
      <c r="L161" s="472"/>
      <c r="M161" s="473"/>
      <c r="N161" s="78"/>
      <c r="O161" s="358"/>
      <c r="P161" s="486"/>
      <c r="Q161" s="471"/>
      <c r="R161" s="486"/>
      <c r="S161" s="471"/>
      <c r="T161" s="299"/>
      <c r="U161" s="342"/>
      <c r="V161" s="309"/>
      <c r="W161" s="7"/>
      <c r="X161" s="7"/>
      <c r="Y161" s="9"/>
      <c r="Z161" s="7"/>
      <c r="AA161" s="342"/>
      <c r="AB161" s="556"/>
      <c r="AC161" s="557"/>
      <c r="AD161" s="486"/>
      <c r="AE161" s="527"/>
      <c r="AF161" s="527"/>
      <c r="AG161" s="327"/>
      <c r="AH161" s="274"/>
      <c r="AI161" s="600"/>
      <c r="AJ161" s="113"/>
      <c r="AK161" s="68"/>
      <c r="AL161" s="287"/>
      <c r="AM161" s="283"/>
    </row>
    <row r="162" spans="1:39" s="6" customFormat="1" ht="38.25" outlineLevel="1">
      <c r="A162" s="195"/>
      <c r="B162" s="638"/>
      <c r="C162" s="319"/>
      <c r="D162" s="7" t="s">
        <v>223</v>
      </c>
      <c r="E162" s="335"/>
      <c r="F162" s="335"/>
      <c r="G162" s="335"/>
      <c r="H162" s="283"/>
      <c r="I162" s="8"/>
      <c r="J162" s="9"/>
      <c r="K162" s="471"/>
      <c r="L162" s="472"/>
      <c r="M162" s="473"/>
      <c r="N162" s="78"/>
      <c r="O162" s="358"/>
      <c r="P162" s="486"/>
      <c r="Q162" s="471"/>
      <c r="R162" s="486"/>
      <c r="S162" s="471"/>
      <c r="T162" s="299"/>
      <c r="U162" s="342"/>
      <c r="V162" s="309"/>
      <c r="W162" s="7"/>
      <c r="X162" s="7"/>
      <c r="Y162" s="9"/>
      <c r="Z162" s="7"/>
      <c r="AA162" s="342"/>
      <c r="AB162" s="556"/>
      <c r="AC162" s="557"/>
      <c r="AD162" s="486"/>
      <c r="AE162" s="527"/>
      <c r="AF162" s="527"/>
      <c r="AG162" s="327"/>
      <c r="AH162" s="274"/>
      <c r="AI162" s="600"/>
      <c r="AJ162" s="113"/>
      <c r="AK162" s="68"/>
      <c r="AL162" s="287"/>
      <c r="AM162" s="283"/>
    </row>
    <row r="163" spans="1:39" s="6" customFormat="1" ht="13.5" outlineLevel="1" thickBot="1">
      <c r="A163" s="195"/>
      <c r="B163" s="638"/>
      <c r="C163" s="319"/>
      <c r="D163" s="377" t="s">
        <v>216</v>
      </c>
      <c r="E163" s="335"/>
      <c r="F163" s="335"/>
      <c r="G163" s="335"/>
      <c r="H163" s="283"/>
      <c r="I163" s="8"/>
      <c r="J163" s="9"/>
      <c r="K163" s="471"/>
      <c r="L163" s="472"/>
      <c r="M163" s="473"/>
      <c r="N163" s="78"/>
      <c r="O163" s="358"/>
      <c r="P163" s="486"/>
      <c r="Q163" s="471"/>
      <c r="R163" s="486"/>
      <c r="S163" s="471"/>
      <c r="T163" s="299"/>
      <c r="U163" s="342"/>
      <c r="V163" s="309"/>
      <c r="W163" s="7"/>
      <c r="X163" s="7"/>
      <c r="Y163" s="9"/>
      <c r="Z163" s="7"/>
      <c r="AA163" s="342"/>
      <c r="AB163" s="556"/>
      <c r="AC163" s="557"/>
      <c r="AD163" s="486"/>
      <c r="AE163" s="527"/>
      <c r="AF163" s="527"/>
      <c r="AG163" s="327"/>
      <c r="AH163" s="274"/>
      <c r="AI163" s="600"/>
      <c r="AJ163" s="113"/>
      <c r="AK163" s="68"/>
      <c r="AL163" s="287"/>
      <c r="AM163" s="283"/>
    </row>
    <row r="164" spans="1:39" s="11" customFormat="1" ht="26.25" thickBot="1">
      <c r="A164" s="333" t="str">
        <f>FIXED($D$8,0,1)</f>
        <v>0</v>
      </c>
      <c r="B164" s="635" t="str">
        <f>FIXED($I$4,0,1)</f>
        <v>0</v>
      </c>
      <c r="C164" s="20" t="s">
        <v>50</v>
      </c>
      <c r="D164" s="384" t="s">
        <v>89</v>
      </c>
      <c r="E164" s="453"/>
      <c r="F164" s="430"/>
      <c r="G164" s="430"/>
      <c r="H164" s="282"/>
      <c r="I164" s="14"/>
      <c r="J164" s="12"/>
      <c r="K164" s="458">
        <f>SUM(K158:K163)</f>
        <v>0</v>
      </c>
      <c r="L164" s="459">
        <f>SUM(L158:L163)</f>
        <v>0</v>
      </c>
      <c r="M164" s="460">
        <f>SUM(M158:M163)</f>
        <v>0</v>
      </c>
      <c r="N164" s="118"/>
      <c r="O164" s="352"/>
      <c r="P164" s="500">
        <f>SUM(P158:P163)</f>
        <v>0</v>
      </c>
      <c r="Q164" s="458">
        <f>SUM(Q158:Q163)</f>
        <v>0</v>
      </c>
      <c r="R164" s="500">
        <f>SUM(R158:R163)</f>
        <v>0</v>
      </c>
      <c r="S164" s="458">
        <f>SUM(S158:S163)</f>
        <v>0</v>
      </c>
      <c r="T164" s="298"/>
      <c r="U164" s="341"/>
      <c r="V164" s="308"/>
      <c r="W164" s="134"/>
      <c r="X164" s="134"/>
      <c r="Y164" s="159"/>
      <c r="Z164" s="134"/>
      <c r="AA164" s="341"/>
      <c r="AB164" s="553">
        <f>SUM(AB158:AB163)</f>
        <v>0</v>
      </c>
      <c r="AC164" s="554"/>
      <c r="AD164" s="495">
        <f>SUM(AD158:AD163)</f>
        <v>0</v>
      </c>
      <c r="AE164" s="555"/>
      <c r="AF164" s="559">
        <f>IF(AD164&gt;10%*SUM(AF151,AF146,AF137,AF133,AF129,AF122,AF115,AF111,AF107,AF103,AF88,AF80,AF72,AF62,AF52,AF42,AF32,AF22),10%*SUM(AF151,AF146,AF137,AF133,AF129,AF122,AF115,AF111,AF107,AF103,AF88,AF80,AF72,AF62,AF52,AF42,AF32,AF22),AD164)</f>
        <v>0</v>
      </c>
      <c r="AG164" s="89">
        <f>IF((AF164-E164)&gt;0,(AF164-E164),0)</f>
        <v>0</v>
      </c>
      <c r="AH164" s="276"/>
      <c r="AI164" s="592">
        <f>IF($AK$2="PME",$AK$5,IF($AK$2="ETI",$AK$6,$AK$7))</f>
        <v>0.35</v>
      </c>
      <c r="AJ164" s="81">
        <f>IF(AK2="choisir","",AF164*AI164)</f>
        <v>0</v>
      </c>
      <c r="AK164" s="53" t="str">
        <f>IF(Q164&lt;&gt;0,IF((Q164+AB164)-AD164=0,"OK","!"),IF(P164&lt;&gt;0,IF((P164+AB164)-AD164=0,"OK","!"),IF((K164+AB164)-AD164=0,"OK","!")))</f>
        <v>OK</v>
      </c>
      <c r="AL164" s="293"/>
      <c r="AM164" s="282"/>
    </row>
    <row r="165" spans="1:39" s="16" customFormat="1" ht="12.75" outlineLevel="1">
      <c r="A165" s="195"/>
      <c r="B165" s="638"/>
      <c r="C165" s="26"/>
      <c r="D165" s="381" t="s">
        <v>51</v>
      </c>
      <c r="E165" s="335"/>
      <c r="F165" s="335"/>
      <c r="G165" s="335"/>
      <c r="H165" s="281"/>
      <c r="I165" s="17"/>
      <c r="J165" s="18"/>
      <c r="K165" s="464"/>
      <c r="L165" s="465"/>
      <c r="M165" s="466"/>
      <c r="N165" s="120"/>
      <c r="O165" s="357"/>
      <c r="P165" s="470"/>
      <c r="Q165" s="464"/>
      <c r="R165" s="470"/>
      <c r="S165" s="464"/>
      <c r="T165" s="19"/>
      <c r="U165" s="83"/>
      <c r="V165" s="307"/>
      <c r="W165" s="10"/>
      <c r="X165" s="10"/>
      <c r="Y165" s="18"/>
      <c r="Z165" s="10"/>
      <c r="AA165" s="83"/>
      <c r="AB165" s="551"/>
      <c r="AC165" s="552"/>
      <c r="AD165" s="470"/>
      <c r="AE165" s="464"/>
      <c r="AF165" s="560" t="s">
        <v>61</v>
      </c>
      <c r="AG165" s="90"/>
      <c r="AH165" s="273"/>
      <c r="AI165" s="581"/>
      <c r="AJ165" s="84"/>
      <c r="AK165" s="30"/>
      <c r="AL165" s="291"/>
      <c r="AM165" s="281"/>
    </row>
    <row r="166" spans="1:39" s="16" customFormat="1" ht="4.5" customHeight="1" outlineLevel="1">
      <c r="A166" s="195"/>
      <c r="B166" s="638"/>
      <c r="C166" s="26"/>
      <c r="D166" s="382"/>
      <c r="E166" s="335"/>
      <c r="F166" s="335"/>
      <c r="G166" s="335"/>
      <c r="H166" s="281"/>
      <c r="I166" s="17"/>
      <c r="J166" s="18"/>
      <c r="K166" s="464"/>
      <c r="L166" s="465"/>
      <c r="M166" s="466"/>
      <c r="N166" s="120"/>
      <c r="O166" s="357"/>
      <c r="P166" s="470"/>
      <c r="Q166" s="464"/>
      <c r="R166" s="470"/>
      <c r="S166" s="464"/>
      <c r="T166" s="19"/>
      <c r="U166" s="83"/>
      <c r="V166" s="307"/>
      <c r="W166" s="10"/>
      <c r="X166" s="10"/>
      <c r="Y166" s="18"/>
      <c r="Z166" s="10"/>
      <c r="AA166" s="83"/>
      <c r="AB166" s="551"/>
      <c r="AC166" s="552"/>
      <c r="AD166" s="470"/>
      <c r="AE166" s="464"/>
      <c r="AF166" s="464"/>
      <c r="AG166" s="90"/>
      <c r="AH166" s="273"/>
      <c r="AI166" s="581"/>
      <c r="AJ166" s="84"/>
      <c r="AK166" s="30"/>
      <c r="AL166" s="291"/>
      <c r="AM166" s="281"/>
    </row>
    <row r="167" spans="1:42" s="13" customFormat="1" ht="12.75">
      <c r="A167" s="333" t="str">
        <f>FIXED($D$8,0,1)</f>
        <v>0</v>
      </c>
      <c r="B167" s="635" t="str">
        <f>FIXED($I$4,0,1)</f>
        <v>0</v>
      </c>
      <c r="C167" s="20"/>
      <c r="D167" s="384" t="s">
        <v>90</v>
      </c>
      <c r="E167" s="80"/>
      <c r="F167" s="80"/>
      <c r="G167" s="428"/>
      <c r="H167" s="372"/>
      <c r="I167" s="14"/>
      <c r="J167" s="15"/>
      <c r="K167" s="474"/>
      <c r="L167" s="475"/>
      <c r="M167" s="476"/>
      <c r="N167" s="119"/>
      <c r="O167" s="360"/>
      <c r="P167" s="502"/>
      <c r="Q167" s="474"/>
      <c r="R167" s="502"/>
      <c r="S167" s="474"/>
      <c r="T167" s="300"/>
      <c r="U167" s="82"/>
      <c r="V167" s="310"/>
      <c r="W167" s="135"/>
      <c r="X167" s="135"/>
      <c r="Y167" s="15"/>
      <c r="Z167" s="135"/>
      <c r="AA167" s="82"/>
      <c r="AB167" s="561"/>
      <c r="AC167" s="562"/>
      <c r="AD167" s="502"/>
      <c r="AE167" s="474"/>
      <c r="AF167" s="474"/>
      <c r="AG167" s="91"/>
      <c r="AH167" s="38"/>
      <c r="AI167" s="582"/>
      <c r="AJ167" s="39"/>
      <c r="AK167" s="39"/>
      <c r="AL167" s="294"/>
      <c r="AM167" s="50"/>
      <c r="AN167" s="40"/>
      <c r="AO167" s="173"/>
      <c r="AP167" s="173"/>
    </row>
    <row r="168" spans="1:40" s="16" customFormat="1" ht="13.5" customHeight="1" thickBot="1">
      <c r="A168" s="196"/>
      <c r="B168" s="640"/>
      <c r="C168" s="27"/>
      <c r="D168" s="56"/>
      <c r="E168" s="574"/>
      <c r="F168" s="425"/>
      <c r="G168" s="425"/>
      <c r="H168" s="373"/>
      <c r="I168" s="121"/>
      <c r="J168" s="122"/>
      <c r="K168" s="477"/>
      <c r="L168" s="478"/>
      <c r="M168" s="479"/>
      <c r="N168" s="123"/>
      <c r="O168" s="361"/>
      <c r="P168" s="503"/>
      <c r="Q168" s="477"/>
      <c r="R168" s="503"/>
      <c r="S168" s="477"/>
      <c r="T168" s="301"/>
      <c r="U168" s="86"/>
      <c r="V168" s="314"/>
      <c r="W168" s="136"/>
      <c r="X168" s="136"/>
      <c r="Y168" s="122"/>
      <c r="Z168" s="136"/>
      <c r="AA168" s="86"/>
      <c r="AB168" s="563"/>
      <c r="AC168" s="564"/>
      <c r="AD168" s="503"/>
      <c r="AE168" s="477"/>
      <c r="AF168" s="477"/>
      <c r="AG168" s="170"/>
      <c r="AH168" s="315"/>
      <c r="AI168" s="583"/>
      <c r="AJ168" s="316"/>
      <c r="AK168" s="174"/>
      <c r="AL168" s="178"/>
      <c r="AM168" s="177"/>
      <c r="AN168" s="174"/>
    </row>
    <row r="169" spans="1:42" s="31" customFormat="1" ht="32.25" thickBot="1">
      <c r="A169" s="124"/>
      <c r="B169" s="641"/>
      <c r="C169" s="125"/>
      <c r="D169" s="126"/>
      <c r="E169" s="522" t="s">
        <v>56</v>
      </c>
      <c r="F169" s="609"/>
      <c r="G169" s="426"/>
      <c r="H169" s="374"/>
      <c r="I169" s="127"/>
      <c r="J169" s="128"/>
      <c r="K169" s="480" t="str">
        <f>+K11</f>
        <v>Montant total facturé HT (€)</v>
      </c>
      <c r="L169" s="481" t="str">
        <f>+L11</f>
        <v>Montant total facturé TTC (€)</v>
      </c>
      <c r="M169" s="480" t="str">
        <f>M11</f>
        <v>Montant total acquitté TTC (€)</v>
      </c>
      <c r="N169" s="129"/>
      <c r="O169" s="362"/>
      <c r="P169" s="504" t="str">
        <f>P$11</f>
        <v>Montant éligible facturé HT après analyse</v>
      </c>
      <c r="Q169" s="480" t="str">
        <f>Q$11</f>
        <v>Montant éligible acquitté HT après analyse</v>
      </c>
      <c r="R169" s="480" t="str">
        <f>R$11</f>
        <v>Montant non éligible acquitté HT après analyse</v>
      </c>
      <c r="S169" s="480" t="str">
        <f>S$11</f>
        <v>Vérification total acquitté HT après analyse</v>
      </c>
      <c r="T169" s="411"/>
      <c r="U169" s="302"/>
      <c r="V169" s="317"/>
      <c r="W169" s="137"/>
      <c r="X169" s="137"/>
      <c r="Y169" s="160"/>
      <c r="Z169" s="137"/>
      <c r="AA169" s="130"/>
      <c r="AB169" s="565" t="str">
        <f>AB$11</f>
        <v>Modification éligibilité avant plafond proposé - HT (en + / -)</v>
      </c>
      <c r="AC169" s="565"/>
      <c r="AD169" s="566" t="str">
        <f>$AD$11</f>
        <v>Eligible proposé sur l'analysé avant plafond (€ HT)</v>
      </c>
      <c r="AE169" s="567"/>
      <c r="AF169" s="565" t="str">
        <f>$AF$11</f>
        <v>Total éligible après plafond en € HT</v>
      </c>
      <c r="AG169" s="131"/>
      <c r="AH169" s="280" t="s">
        <v>215</v>
      </c>
      <c r="AI169" s="584" t="s">
        <v>191</v>
      </c>
      <c r="AJ169" s="87" t="str">
        <f>$AJ$11</f>
        <v>Montant d'aide </v>
      </c>
      <c r="AK169" s="57"/>
      <c r="AL169" s="295"/>
      <c r="AM169" s="177"/>
      <c r="AN169" s="174"/>
      <c r="AO169" s="175"/>
      <c r="AP169" s="175"/>
    </row>
    <row r="170" spans="1:40" s="21" customFormat="1" ht="36.75" customHeight="1" thickBot="1">
      <c r="A170" s="132"/>
      <c r="B170" s="642"/>
      <c r="C170" s="133"/>
      <c r="D170" s="318" t="s">
        <v>52</v>
      </c>
      <c r="E170" s="101">
        <f>SUM(E22,E32,E42,E52,E62,E72,E80,E88,E164,E151,E146,E137,E133,E129,E122,E115,E111,E107,E103,E157)</f>
        <v>0</v>
      </c>
      <c r="F170" s="610"/>
      <c r="G170" s="427"/>
      <c r="H170" s="375"/>
      <c r="I170" s="97"/>
      <c r="J170" s="98"/>
      <c r="K170" s="482">
        <f>SUM(K22,K32,K42,K52,K62,K72,K80,K88,K164,K151,K146,K137,K133,K129,K122,K115,K111,K107,K103)</f>
        <v>0</v>
      </c>
      <c r="L170" s="482">
        <f>SUM(L22,L32,L42,L52,L62,L72,L80,L88,L164,L151,L146,L137,L133,L129,L122,L115,L111,L107,L103)</f>
        <v>0</v>
      </c>
      <c r="M170" s="482">
        <f>SUM(M22,M32,M42,M52,M62,M72,M80,M88,M164,M151,M146,M137,M133,M129,M122,M115,M111,M107,M103)</f>
        <v>0</v>
      </c>
      <c r="N170" s="455"/>
      <c r="O170" s="456"/>
      <c r="P170" s="482">
        <f>SUM(P22,P32,P42,P52,P62,P72,P80,P88,P164,P151,P146,P137,P133,P129,P122,P115,P111,P107,P103)</f>
        <v>0</v>
      </c>
      <c r="Q170" s="482">
        <f>SUM(Q22,Q32,Q42,Q52,Q62,Q72,Q80,Q88,Q164,Q151,Q146,Q137,Q133,Q129,Q122,Q115,Q111,Q107,Q103)</f>
        <v>0</v>
      </c>
      <c r="R170" s="505">
        <f>SUM(R22,R32,R42,R52,R62,R72,R80,R88,R164,R151,R146,R137,R133,R129,R122,R115,R111,R107,R103)</f>
        <v>0</v>
      </c>
      <c r="S170" s="505">
        <f>SUM(S22,S32,S42,S52,S62,S72,S80,S88,S164,S151,S146,S137,S133,S129,S122,S115,S111,S107,S103)</f>
        <v>0</v>
      </c>
      <c r="T170" s="412"/>
      <c r="U170" s="303"/>
      <c r="V170" s="311"/>
      <c r="W170" s="138"/>
      <c r="X170" s="138"/>
      <c r="Y170" s="161"/>
      <c r="Z170" s="138"/>
      <c r="AA170" s="116"/>
      <c r="AB170" s="568">
        <f>SUM(AB22,AB32,AB42,AB52,AB62,AB72,AB80,AB88,AB164,AB151,AB146,AB137,AB133,AB129,AB122,AB115,AB111,AB107,AB103)</f>
        <v>0</v>
      </c>
      <c r="AC170" s="569"/>
      <c r="AD170" s="568">
        <f>SUM(AD22,AD32,AD42,AD52,AD62,AD72,AD80,AD88,AD164,AD151,AD146,AD137,AD133,AD129,AD122,AD115,AD111,AD107,AD103)</f>
        <v>0</v>
      </c>
      <c r="AE170" s="570"/>
      <c r="AF170" s="568">
        <f>SUM(AF22,AF32,AF42,AF52,AF62,AF72,AF80,AF88,AF164,AF151,AF146,AF137,AF133,AF129,AF122,AF115,AF111,AF107,AF103)</f>
        <v>0</v>
      </c>
      <c r="AG170" s="101">
        <f>SUM(AG22,AG32,AG42,AG52,AG62,AG72,AG80,AG88,AG164,AG151,AG146,AG137,AG133,AG129,AG122,AG115,AG111,AG107,AG103)</f>
        <v>0</v>
      </c>
      <c r="AH170" s="363" t="str">
        <f>IF(AG170&gt;E170*25%,"au-delà des 25% autorisés","en deça des 25% autorisés")</f>
        <v>en deça des 25% autorisés</v>
      </c>
      <c r="AI170" s="585">
        <f>IF(AF170&lt;&gt;0,AJ170/AF170,"")</f>
      </c>
      <c r="AJ170" s="101">
        <f>IF(AK2="choisir","",IF(SUM(AJ22,AJ32,AJ42,AJ52,AJ62,AJ72,AJ80,AJ88,AJ164,AJ151,AJ146,AJ137,AJ133,AJ129,AJ122,AJ115,AJ111,AJ107,AJ103,AJ157)&gt;L7,L7,SUM(AJ22,AJ32,AJ42,AJ52,AJ62,AJ72,AJ80,AJ88,AJ164,AJ151,AJ146,AJ137,AJ133,AJ129,AJ122,AJ115,AJ111,AJ107,AJ103,AJ157)))</f>
        <v>0</v>
      </c>
      <c r="AK170" s="296" t="str">
        <f>IF(Q170&lt;&gt;0,IF((Q170+AB170)-AD170=0,"OK","!"),IF(P170&lt;&gt;0,IF((P170+AB170)-AD170=0,"OK","!"),IF((K170+AB170)-AD170=0,"OK","!")))</f>
        <v>OK</v>
      </c>
      <c r="AL170" s="620">
        <f>IF(AK2="choisir","",IF(SUM(AJ22,AJ32,AJ42,AJ52,AJ62,AJ72,AJ80,AJ88,AJ164,AJ151,AJ146,AJ137,AJ133,AJ129,AJ122,AJ115,AJ111,AJ107,AJ103,AJ157)&gt;L7,"aide à payer plafonnée au montant d'aide notifié",""))</f>
      </c>
      <c r="AM170" s="177"/>
      <c r="AN170" s="174"/>
    </row>
    <row r="171" spans="1:40" ht="13.5" thickBot="1">
      <c r="A171" s="167"/>
      <c r="B171" s="28"/>
      <c r="C171" s="29"/>
      <c r="D171" s="400">
        <f>IF(E171&lt;&gt;"","contrôle de cohérence : ","")</f>
      </c>
      <c r="E171" s="401">
        <f>IF((E170-L6)&lt;&gt;0,"écart avec K5","")</f>
      </c>
      <c r="F171" s="401"/>
      <c r="G171" s="105"/>
      <c r="H171" s="59"/>
      <c r="I171" s="60"/>
      <c r="J171" s="61"/>
      <c r="K171" s="63"/>
      <c r="L171" s="63"/>
      <c r="M171" s="62"/>
      <c r="N171" s="61"/>
      <c r="O171" s="197"/>
      <c r="P171" s="408"/>
      <c r="Q171" s="409"/>
      <c r="R171" s="409"/>
      <c r="S171" s="409"/>
      <c r="T171" s="410"/>
      <c r="U171" s="410"/>
      <c r="V171" s="217"/>
      <c r="W171" s="732" t="s">
        <v>118</v>
      </c>
      <c r="X171" s="732"/>
      <c r="Y171" s="732"/>
      <c r="Z171" s="732"/>
      <c r="AA171" s="732"/>
      <c r="AB171" s="732"/>
      <c r="AC171" s="733"/>
      <c r="AD171" s="165"/>
      <c r="AE171" s="64"/>
      <c r="AF171" s="59"/>
      <c r="AG171" s="65"/>
      <c r="AH171" s="166"/>
      <c r="AI171" s="586"/>
      <c r="AJ171" s="346"/>
      <c r="AK171" s="59"/>
      <c r="AL171" s="59"/>
      <c r="AM171" s="174"/>
      <c r="AN171" s="174"/>
    </row>
    <row r="172" spans="1:40" ht="12.75" customHeight="1">
      <c r="A172" s="198"/>
      <c r="B172" s="643"/>
      <c r="C172" s="25"/>
      <c r="D172" s="58"/>
      <c r="E172" s="102"/>
      <c r="F172" s="102"/>
      <c r="G172" s="106"/>
      <c r="H172" s="74"/>
      <c r="I172" s="74"/>
      <c r="J172" s="256"/>
      <c r="K172" s="734" t="s">
        <v>76</v>
      </c>
      <c r="L172" s="735"/>
      <c r="M172" s="735"/>
      <c r="N172" s="736"/>
      <c r="O172" s="155"/>
      <c r="P172" s="743" t="s">
        <v>110</v>
      </c>
      <c r="Q172" s="744"/>
      <c r="R172" s="744"/>
      <c r="S172" s="744"/>
      <c r="T172" s="744"/>
      <c r="U172" s="745"/>
      <c r="V172" s="213"/>
      <c r="W172" s="213"/>
      <c r="X172" s="752" t="s">
        <v>117</v>
      </c>
      <c r="Y172" s="753"/>
      <c r="Z172" s="754"/>
      <c r="AA172" s="74"/>
      <c r="AB172" s="74"/>
      <c r="AC172" s="761" t="s">
        <v>116</v>
      </c>
      <c r="AD172" s="167"/>
      <c r="AE172" s="722" t="s">
        <v>119</v>
      </c>
      <c r="AF172" s="723"/>
      <c r="AG172" s="157"/>
      <c r="AH172" s="158"/>
      <c r="AI172" s="587"/>
      <c r="AJ172" s="114"/>
      <c r="AK172" s="59"/>
      <c r="AL172" s="59"/>
      <c r="AM172" s="174"/>
      <c r="AN172" s="174"/>
    </row>
    <row r="173" spans="1:40" ht="12.75">
      <c r="A173" s="506"/>
      <c r="B173" s="644"/>
      <c r="C173" s="507"/>
      <c r="D173" s="58"/>
      <c r="E173" s="102"/>
      <c r="F173" s="102"/>
      <c r="G173" s="106"/>
      <c r="H173" s="74"/>
      <c r="I173" s="74"/>
      <c r="J173" s="74"/>
      <c r="K173" s="737"/>
      <c r="L173" s="738"/>
      <c r="M173" s="738"/>
      <c r="N173" s="739"/>
      <c r="O173" s="155"/>
      <c r="P173" s="746"/>
      <c r="Q173" s="747"/>
      <c r="R173" s="747"/>
      <c r="S173" s="747"/>
      <c r="T173" s="747"/>
      <c r="U173" s="748"/>
      <c r="V173" s="213"/>
      <c r="W173" s="213"/>
      <c r="X173" s="755"/>
      <c r="Y173" s="756"/>
      <c r="Z173" s="757"/>
      <c r="AA173" s="74"/>
      <c r="AB173" s="74"/>
      <c r="AC173" s="762"/>
      <c r="AD173" s="156"/>
      <c r="AE173" s="724"/>
      <c r="AF173" s="725"/>
      <c r="AG173" s="157"/>
      <c r="AH173" s="158"/>
      <c r="AI173" s="587"/>
      <c r="AJ173" s="114"/>
      <c r="AK173" s="59"/>
      <c r="AL173" s="59"/>
      <c r="AM173" s="174"/>
      <c r="AN173" s="174"/>
    </row>
    <row r="174" spans="1:40" ht="66.75" customHeight="1" thickBot="1">
      <c r="A174" s="28"/>
      <c r="B174" s="28"/>
      <c r="C174" s="29"/>
      <c r="D174" s="58"/>
      <c r="E174" s="102"/>
      <c r="F174" s="102"/>
      <c r="G174" s="106"/>
      <c r="H174" s="74"/>
      <c r="I174" s="74"/>
      <c r="J174" s="74"/>
      <c r="K174" s="740"/>
      <c r="L174" s="741"/>
      <c r="M174" s="741"/>
      <c r="N174" s="742"/>
      <c r="O174" s="155"/>
      <c r="P174" s="749"/>
      <c r="Q174" s="750"/>
      <c r="R174" s="750"/>
      <c r="S174" s="750"/>
      <c r="T174" s="750"/>
      <c r="U174" s="751"/>
      <c r="V174" s="213"/>
      <c r="W174" s="213"/>
      <c r="X174" s="758"/>
      <c r="Y174" s="759"/>
      <c r="Z174" s="760"/>
      <c r="AA174" s="74"/>
      <c r="AB174" s="74"/>
      <c r="AC174" s="763"/>
      <c r="AD174" s="156"/>
      <c r="AE174" s="726"/>
      <c r="AF174" s="727"/>
      <c r="AG174" s="157"/>
      <c r="AH174" s="158"/>
      <c r="AI174" s="587"/>
      <c r="AJ174" s="114"/>
      <c r="AK174" s="59"/>
      <c r="AL174" s="59"/>
      <c r="AM174" s="174"/>
      <c r="AN174" s="174"/>
    </row>
    <row r="175" spans="1:40" ht="6.75" customHeight="1">
      <c r="A175" s="3"/>
      <c r="B175" s="645"/>
      <c r="C175" s="508"/>
      <c r="D175" s="28"/>
      <c r="E175" s="99"/>
      <c r="F175" s="99"/>
      <c r="G175" s="104"/>
      <c r="H175" s="28"/>
      <c r="I175" s="516"/>
      <c r="J175" s="256"/>
      <c r="K175" s="517"/>
      <c r="L175" s="517"/>
      <c r="M175" s="517"/>
      <c r="N175" s="256"/>
      <c r="O175" s="516"/>
      <c r="P175" s="517"/>
      <c r="Q175" s="518"/>
      <c r="R175" s="517"/>
      <c r="S175" s="518"/>
      <c r="T175" s="393"/>
      <c r="U175" s="393"/>
      <c r="V175" s="519"/>
      <c r="W175" s="393"/>
      <c r="X175" s="393"/>
      <c r="Y175" s="256"/>
      <c r="Z175" s="393"/>
      <c r="AA175" s="28"/>
      <c r="AB175" s="28"/>
      <c r="AC175" s="28"/>
      <c r="AD175" s="28"/>
      <c r="AE175" s="28"/>
      <c r="AF175" s="28"/>
      <c r="AG175" s="520"/>
      <c r="AH175" s="521"/>
      <c r="AI175" s="588"/>
      <c r="AJ175" s="521"/>
      <c r="AK175" s="521"/>
      <c r="AL175" s="521"/>
      <c r="AM175" s="177"/>
      <c r="AN175" s="174"/>
    </row>
    <row r="176" spans="4:40" ht="12.75">
      <c r="D176" s="3"/>
      <c r="E176" s="509"/>
      <c r="F176" s="509"/>
      <c r="G176" s="510"/>
      <c r="H176" s="3"/>
      <c r="I176" s="4"/>
      <c r="J176" s="511"/>
      <c r="K176" s="512"/>
      <c r="L176" s="513"/>
      <c r="M176" s="514"/>
      <c r="N176" s="5"/>
      <c r="O176" s="4"/>
      <c r="P176" s="515"/>
      <c r="Q176" s="33"/>
      <c r="R176" s="515"/>
      <c r="S176" s="33"/>
      <c r="T176" s="139"/>
      <c r="U176" s="139"/>
      <c r="V176" s="218"/>
      <c r="W176" s="139"/>
      <c r="X176" s="139"/>
      <c r="Y176" s="5"/>
      <c r="Z176" s="139"/>
      <c r="AA176" s="3"/>
      <c r="AB176" s="3"/>
      <c r="AC176" s="3"/>
      <c r="AD176" s="3"/>
      <c r="AE176" s="3"/>
      <c r="AF176" s="3"/>
      <c r="AG176" s="171"/>
      <c r="AH176" s="176"/>
      <c r="AI176" s="589"/>
      <c r="AJ176" s="176"/>
      <c r="AK176" s="176"/>
      <c r="AL176" s="176"/>
      <c r="AM176" s="174"/>
      <c r="AN176" s="174"/>
    </row>
    <row r="177" spans="33:40" ht="12.75">
      <c r="AG177" s="172"/>
      <c r="AH177" s="174"/>
      <c r="AI177" s="590"/>
      <c r="AJ177" s="174"/>
      <c r="AK177" s="174"/>
      <c r="AL177" s="174"/>
      <c r="AM177" s="174"/>
      <c r="AN177" s="174"/>
    </row>
    <row r="178" spans="33:40" ht="12.75">
      <c r="AG178" s="172"/>
      <c r="AH178" s="174"/>
      <c r="AI178" s="590"/>
      <c r="AJ178" s="174"/>
      <c r="AK178" s="174"/>
      <c r="AL178" s="174"/>
      <c r="AM178" s="174"/>
      <c r="AN178" s="174"/>
    </row>
    <row r="179" spans="33:40" ht="12.75">
      <c r="AG179" s="172"/>
      <c r="AH179" s="174"/>
      <c r="AI179" s="590"/>
      <c r="AJ179" s="174"/>
      <c r="AK179" s="174"/>
      <c r="AL179" s="174"/>
      <c r="AM179" s="174"/>
      <c r="AN179" s="174"/>
    </row>
    <row r="180" spans="33:40" ht="12.75">
      <c r="AG180" s="172"/>
      <c r="AH180" s="174"/>
      <c r="AI180" s="590"/>
      <c r="AJ180" s="174"/>
      <c r="AK180" s="174"/>
      <c r="AL180" s="174"/>
      <c r="AM180" s="174"/>
      <c r="AN180" s="174"/>
    </row>
    <row r="181" ht="12.75">
      <c r="AG181" s="172"/>
    </row>
    <row r="182" ht="12.75">
      <c r="AG182" s="172"/>
    </row>
  </sheetData>
  <sheetProtection/>
  <mergeCells count="35">
    <mergeCell ref="V8:W8"/>
    <mergeCell ref="V3:W3"/>
    <mergeCell ref="I5:J5"/>
    <mergeCell ref="AJ5:AJ7"/>
    <mergeCell ref="I6:J6"/>
    <mergeCell ref="V6:W6"/>
    <mergeCell ref="V7:W7"/>
    <mergeCell ref="I1:J1"/>
    <mergeCell ref="V1:AC1"/>
    <mergeCell ref="AJ1:AK1"/>
    <mergeCell ref="I2:J2"/>
    <mergeCell ref="V2:W2"/>
    <mergeCell ref="AI9:AL10"/>
    <mergeCell ref="H10:L10"/>
    <mergeCell ref="M10:O10"/>
    <mergeCell ref="V10:W10"/>
    <mergeCell ref="X10:Y10"/>
    <mergeCell ref="I4:J4"/>
    <mergeCell ref="P9:U10"/>
    <mergeCell ref="V9:Y9"/>
    <mergeCell ref="AD9:AH10"/>
    <mergeCell ref="V5:W5"/>
    <mergeCell ref="AE172:AF174"/>
    <mergeCell ref="Z10:AB10"/>
    <mergeCell ref="Y2:Y7"/>
    <mergeCell ref="AC2:AC10"/>
    <mergeCell ref="I3:J3"/>
    <mergeCell ref="D9:F10"/>
    <mergeCell ref="G9:O9"/>
    <mergeCell ref="D15:D16"/>
    <mergeCell ref="W171:AC171"/>
    <mergeCell ref="K172:N174"/>
    <mergeCell ref="P172:U174"/>
    <mergeCell ref="X172:Z174"/>
    <mergeCell ref="AC172:AC174"/>
  </mergeCells>
  <conditionalFormatting sqref="AK170 AK12:AK164">
    <cfRule type="cellIs" priority="12" dxfId="83" operator="equal" stopIfTrue="1">
      <formula>"OK"</formula>
    </cfRule>
  </conditionalFormatting>
  <conditionalFormatting sqref="AK170">
    <cfRule type="cellIs" priority="11" dxfId="83" operator="between" stopIfTrue="1">
      <formula>0.001</formula>
      <formula>-0.001</formula>
    </cfRule>
  </conditionalFormatting>
  <conditionalFormatting sqref="AL22 AL32 AL42 AL62 AL72 AL52 AL80 AL88">
    <cfRule type="cellIs" priority="8" dxfId="84" operator="equal" stopIfTrue="1">
      <formula>"S/O"</formula>
    </cfRule>
    <cfRule type="cellIs" priority="9" dxfId="85" operator="equal" stopIfTrue="1">
      <formula>"Plafond non atteint :instruire toutes les factures"</formula>
    </cfRule>
    <cfRule type="cellIs" priority="10" dxfId="86" operator="equal" stopIfTrue="1">
      <formula>"Les factures contrôlés permettent de plafonner le batiment"</formula>
    </cfRule>
  </conditionalFormatting>
  <conditionalFormatting sqref="AL42 AL62 AL72 AL32 AL52 AL80 AL88">
    <cfRule type="cellIs" priority="5" dxfId="84" operator="equal" stopIfTrue="1">
      <formula>"S/O"</formula>
    </cfRule>
    <cfRule type="cellIs" priority="6" dxfId="85" operator="equal" stopIfTrue="1">
      <formula>"Le plafond en batiment n'est pas atteint, vous devez instruire tous les devis"</formula>
    </cfRule>
    <cfRule type="cellIs" priority="7" dxfId="86" operator="equal" stopIfTrue="1">
      <formula>"Les devis analysés permettent de plafonner le batiment"</formula>
    </cfRule>
  </conditionalFormatting>
  <conditionalFormatting sqref="AK5">
    <cfRule type="cellIs" priority="4" dxfId="87" operator="equal" stopIfTrue="1">
      <formula>$AK$2="GE"</formula>
    </cfRule>
  </conditionalFormatting>
  <conditionalFormatting sqref="I12:I167">
    <cfRule type="cellIs" priority="3" dxfId="88" operator="notBetween" stopIfTrue="1">
      <formula>$L$1</formula>
      <formula>$L$5</formula>
    </cfRule>
  </conditionalFormatting>
  <conditionalFormatting sqref="O1:O65536">
    <cfRule type="cellIs" priority="2" dxfId="88" operator="greaterThan" stopIfTrue="1">
      <formula>"L4"</formula>
    </cfRule>
  </conditionalFormatting>
  <conditionalFormatting sqref="I12:I157">
    <cfRule type="cellIs" priority="1" dxfId="88" operator="lessThan" stopIfTrue="1">
      <formula>$L$1</formula>
    </cfRule>
  </conditionalFormatting>
  <dataValidations count="4">
    <dataValidation type="list" allowBlank="1" showInputMessage="1" showErrorMessage="1" sqref="AK3:AK4">
      <formula1>"choisir ,oui,non"</formula1>
    </dataValidation>
    <dataValidation type="list" allowBlank="1" showInputMessage="1" showErrorMessage="1" sqref="AK2">
      <formula1>"choisir,PME,ETI,GE"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I1:J1">
      <formula1>"choisir,1er acompte,2e acompte,Solde,Paiement unique"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5"/>
  <sheetViews>
    <sheetView zoomScalePageLayoutView="0" workbookViewId="0" topLeftCell="A1">
      <selection activeCell="D18" sqref="D18"/>
    </sheetView>
  </sheetViews>
  <sheetFormatPr defaultColWidth="12" defaultRowHeight="12.75"/>
  <cols>
    <col min="1" max="1" width="35.83203125" style="0" customWidth="1"/>
    <col min="2" max="2" width="23.5" style="0" customWidth="1"/>
    <col min="3" max="3" width="31.33203125" style="0" customWidth="1"/>
    <col min="4" max="4" width="35.83203125" style="0" customWidth="1"/>
    <col min="5" max="5" width="25.33203125" style="0" customWidth="1"/>
    <col min="6" max="6" width="40.16015625" style="0" customWidth="1"/>
    <col min="7" max="7" width="36.5" style="0" customWidth="1"/>
    <col min="8" max="8" width="49.16015625" style="0" customWidth="1"/>
    <col min="9" max="9" width="50.16015625" style="0" customWidth="1"/>
    <col min="10" max="10" width="65.5" style="0" customWidth="1"/>
    <col min="11" max="11" width="56.83203125" style="0" customWidth="1"/>
    <col min="12" max="12" width="39.5" style="0" customWidth="1"/>
    <col min="13" max="13" width="43.33203125" style="0" customWidth="1"/>
    <col min="14" max="14" width="20.83203125" style="0" customWidth="1"/>
    <col min="15" max="16" width="25" style="0" customWidth="1"/>
    <col min="17" max="17" width="23.5" style="0" customWidth="1"/>
    <col min="18" max="29" width="23.5" style="0" bestFit="1" customWidth="1"/>
    <col min="30" max="30" width="12.83203125" style="0" bestFit="1" customWidth="1"/>
  </cols>
  <sheetData>
    <row r="1" ht="15">
      <c r="A1" s="392" t="s">
        <v>193</v>
      </c>
    </row>
    <row r="3" spans="1:15" ht="12.75">
      <c r="A3" s="38"/>
      <c r="B3" s="39"/>
      <c r="C3" s="39"/>
      <c r="D3" s="39"/>
      <c r="E3" s="41" t="s">
        <v>68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12.75">
      <c r="A4" s="41" t="s">
        <v>2</v>
      </c>
      <c r="B4" s="41" t="s">
        <v>120</v>
      </c>
      <c r="C4" s="41" t="s">
        <v>111</v>
      </c>
      <c r="D4" s="41" t="s">
        <v>202</v>
      </c>
      <c r="E4" s="38" t="s">
        <v>218</v>
      </c>
      <c r="F4" s="50" t="s">
        <v>99</v>
      </c>
      <c r="G4" s="50" t="s">
        <v>97</v>
      </c>
      <c r="H4" s="50" t="s">
        <v>98</v>
      </c>
      <c r="I4" s="50" t="s">
        <v>96</v>
      </c>
      <c r="J4" s="50" t="s">
        <v>204</v>
      </c>
      <c r="K4" s="50" t="s">
        <v>95</v>
      </c>
      <c r="L4" s="50" t="s">
        <v>94</v>
      </c>
      <c r="M4" s="50" t="s">
        <v>192</v>
      </c>
      <c r="N4" s="50" t="s">
        <v>69</v>
      </c>
      <c r="O4" s="45" t="s">
        <v>217</v>
      </c>
    </row>
    <row r="5" spans="1:15" ht="12.75">
      <c r="A5" s="38" t="s">
        <v>50</v>
      </c>
      <c r="B5" s="38" t="s">
        <v>206</v>
      </c>
      <c r="C5" s="38" t="s">
        <v>65</v>
      </c>
      <c r="D5" s="38" t="s">
        <v>65</v>
      </c>
      <c r="E5" s="46"/>
      <c r="F5" s="51"/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/>
      <c r="M5" s="51">
        <v>0</v>
      </c>
      <c r="N5" s="51">
        <v>0.35</v>
      </c>
      <c r="O5" s="47">
        <v>0</v>
      </c>
    </row>
    <row r="6" spans="1:15" ht="12.75">
      <c r="A6" s="38" t="s">
        <v>47</v>
      </c>
      <c r="B6" s="38" t="s">
        <v>206</v>
      </c>
      <c r="C6" s="38" t="s">
        <v>65</v>
      </c>
      <c r="D6" s="38" t="s">
        <v>65</v>
      </c>
      <c r="E6" s="46"/>
      <c r="F6" s="51"/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/>
      <c r="M6" s="51">
        <v>0</v>
      </c>
      <c r="N6" s="51">
        <v>0.35</v>
      </c>
      <c r="O6" s="47">
        <v>0</v>
      </c>
    </row>
    <row r="7" spans="1:15" ht="12.75">
      <c r="A7" s="38" t="s">
        <v>41</v>
      </c>
      <c r="B7" s="38" t="s">
        <v>206</v>
      </c>
      <c r="C7" s="38" t="s">
        <v>65</v>
      </c>
      <c r="D7" s="38" t="s">
        <v>65</v>
      </c>
      <c r="E7" s="46"/>
      <c r="F7" s="51"/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/>
      <c r="M7" s="51">
        <v>0</v>
      </c>
      <c r="N7" s="51">
        <v>0.35</v>
      </c>
      <c r="O7" s="47">
        <v>0</v>
      </c>
    </row>
    <row r="8" spans="1:15" ht="12.75">
      <c r="A8" s="38" t="s">
        <v>29</v>
      </c>
      <c r="B8" s="38" t="s">
        <v>206</v>
      </c>
      <c r="C8" s="38" t="s">
        <v>65</v>
      </c>
      <c r="D8" s="38" t="s">
        <v>65</v>
      </c>
      <c r="E8" s="46"/>
      <c r="F8" s="51"/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/>
      <c r="M8" s="51">
        <v>0</v>
      </c>
      <c r="N8" s="51">
        <v>0.35</v>
      </c>
      <c r="O8" s="47">
        <v>0</v>
      </c>
    </row>
    <row r="9" spans="1:15" ht="12.75">
      <c r="A9" s="38" t="s">
        <v>34</v>
      </c>
      <c r="B9" s="38" t="s">
        <v>206</v>
      </c>
      <c r="C9" s="38" t="s">
        <v>65</v>
      </c>
      <c r="D9" s="38" t="s">
        <v>65</v>
      </c>
      <c r="E9" s="46"/>
      <c r="F9" s="51"/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/>
      <c r="M9" s="51">
        <v>0</v>
      </c>
      <c r="N9" s="51">
        <v>0.4</v>
      </c>
      <c r="O9" s="47">
        <v>0</v>
      </c>
    </row>
    <row r="10" spans="1:15" ht="12.75">
      <c r="A10" s="38" t="s">
        <v>23</v>
      </c>
      <c r="B10" s="38" t="s">
        <v>206</v>
      </c>
      <c r="C10" s="38" t="s">
        <v>65</v>
      </c>
      <c r="D10" s="38" t="s">
        <v>65</v>
      </c>
      <c r="E10" s="46"/>
      <c r="F10" s="51"/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/>
      <c r="M10" s="51">
        <v>0</v>
      </c>
      <c r="N10" s="51">
        <v>0.4</v>
      </c>
      <c r="O10" s="47">
        <v>0</v>
      </c>
    </row>
    <row r="11" spans="1:15" ht="12.75">
      <c r="A11" s="38" t="s">
        <v>33</v>
      </c>
      <c r="B11" s="38" t="s">
        <v>206</v>
      </c>
      <c r="C11" s="38" t="s">
        <v>65</v>
      </c>
      <c r="D11" s="38" t="s">
        <v>65</v>
      </c>
      <c r="E11" s="46"/>
      <c r="F11" s="51"/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/>
      <c r="M11" s="51">
        <v>0</v>
      </c>
      <c r="N11" s="51">
        <v>0.4</v>
      </c>
      <c r="O11" s="47">
        <v>0</v>
      </c>
    </row>
    <row r="12" spans="1:15" ht="12.75">
      <c r="A12" s="38" t="s">
        <v>22</v>
      </c>
      <c r="B12" s="38" t="s">
        <v>206</v>
      </c>
      <c r="C12" s="38" t="s">
        <v>65</v>
      </c>
      <c r="D12" s="38" t="s">
        <v>65</v>
      </c>
      <c r="E12" s="46"/>
      <c r="F12" s="51"/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/>
      <c r="M12" s="51">
        <v>0</v>
      </c>
      <c r="N12" s="51">
        <v>0.4</v>
      </c>
      <c r="O12" s="47">
        <v>0</v>
      </c>
    </row>
    <row r="13" spans="1:15" ht="12.75">
      <c r="A13" s="38" t="s">
        <v>31</v>
      </c>
      <c r="B13" s="38" t="s">
        <v>206</v>
      </c>
      <c r="C13" s="38" t="s">
        <v>65</v>
      </c>
      <c r="D13" s="38" t="s">
        <v>65</v>
      </c>
      <c r="E13" s="46"/>
      <c r="F13" s="51"/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/>
      <c r="M13" s="51">
        <v>0</v>
      </c>
      <c r="N13" s="51">
        <v>0.4</v>
      </c>
      <c r="O13" s="47">
        <v>0</v>
      </c>
    </row>
    <row r="14" spans="1:15" ht="12.75">
      <c r="A14" s="38" t="s">
        <v>20</v>
      </c>
      <c r="B14" s="38" t="s">
        <v>206</v>
      </c>
      <c r="C14" s="38" t="s">
        <v>65</v>
      </c>
      <c r="D14" s="38" t="s">
        <v>65</v>
      </c>
      <c r="E14" s="46"/>
      <c r="F14" s="51"/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/>
      <c r="M14" s="51">
        <v>0</v>
      </c>
      <c r="N14" s="51">
        <v>0.4</v>
      </c>
      <c r="O14" s="47">
        <v>0</v>
      </c>
    </row>
    <row r="15" spans="1:15" ht="12.75">
      <c r="A15" s="38" t="s">
        <v>18</v>
      </c>
      <c r="B15" s="38" t="s">
        <v>206</v>
      </c>
      <c r="C15" s="38" t="s">
        <v>65</v>
      </c>
      <c r="D15" s="38" t="s">
        <v>65</v>
      </c>
      <c r="E15" s="46"/>
      <c r="F15" s="51"/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/>
      <c r="M15" s="51">
        <v>0</v>
      </c>
      <c r="N15" s="51">
        <v>0.35</v>
      </c>
      <c r="O15" s="47">
        <v>0</v>
      </c>
    </row>
    <row r="16" spans="1:15" ht="12.75">
      <c r="A16" s="38" t="s">
        <v>168</v>
      </c>
      <c r="B16" s="38" t="s">
        <v>206</v>
      </c>
      <c r="C16" s="38" t="s">
        <v>65</v>
      </c>
      <c r="D16" s="38" t="s">
        <v>65</v>
      </c>
      <c r="E16" s="46"/>
      <c r="F16" s="51"/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/>
      <c r="M16" s="51">
        <v>0</v>
      </c>
      <c r="N16" s="51">
        <v>0.35</v>
      </c>
      <c r="O16" s="47">
        <v>0</v>
      </c>
    </row>
    <row r="17" spans="1:15" ht="12.75">
      <c r="A17" s="38" t="s">
        <v>169</v>
      </c>
      <c r="B17" s="38" t="s">
        <v>206</v>
      </c>
      <c r="C17" s="38" t="s">
        <v>65</v>
      </c>
      <c r="D17" s="38" t="s">
        <v>65</v>
      </c>
      <c r="E17" s="46"/>
      <c r="F17" s="51"/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/>
      <c r="M17" s="51">
        <v>0</v>
      </c>
      <c r="N17" s="51">
        <v>0.35</v>
      </c>
      <c r="O17" s="47">
        <v>0</v>
      </c>
    </row>
    <row r="18" spans="1:15" ht="12.75">
      <c r="A18" s="38" t="s">
        <v>176</v>
      </c>
      <c r="B18" s="38" t="s">
        <v>206</v>
      </c>
      <c r="C18" s="38" t="s">
        <v>65</v>
      </c>
      <c r="D18" s="38" t="s">
        <v>65</v>
      </c>
      <c r="E18" s="46"/>
      <c r="F18" s="51"/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/>
      <c r="M18" s="51">
        <v>0</v>
      </c>
      <c r="N18" s="51">
        <v>0.35</v>
      </c>
      <c r="O18" s="47">
        <v>0</v>
      </c>
    </row>
    <row r="19" spans="1:15" ht="12.75">
      <c r="A19" s="38" t="s">
        <v>177</v>
      </c>
      <c r="B19" s="38" t="s">
        <v>206</v>
      </c>
      <c r="C19" s="38" t="s">
        <v>65</v>
      </c>
      <c r="D19" s="38" t="s">
        <v>65</v>
      </c>
      <c r="E19" s="46"/>
      <c r="F19" s="51"/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/>
      <c r="M19" s="51">
        <v>0</v>
      </c>
      <c r="N19" s="51">
        <v>0.35</v>
      </c>
      <c r="O19" s="47">
        <v>0</v>
      </c>
    </row>
    <row r="20" spans="1:15" ht="12.75">
      <c r="A20" s="38" t="s">
        <v>178</v>
      </c>
      <c r="B20" s="38" t="s">
        <v>206</v>
      </c>
      <c r="C20" s="38" t="s">
        <v>65</v>
      </c>
      <c r="D20" s="38" t="s">
        <v>65</v>
      </c>
      <c r="E20" s="46"/>
      <c r="F20" s="51"/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/>
      <c r="M20" s="51">
        <v>0</v>
      </c>
      <c r="N20" s="51">
        <v>0.35</v>
      </c>
      <c r="O20" s="47"/>
    </row>
    <row r="21" spans="1:15" ht="12.75">
      <c r="A21" s="38" t="s">
        <v>179</v>
      </c>
      <c r="B21" s="38" t="s">
        <v>206</v>
      </c>
      <c r="C21" s="38" t="s">
        <v>65</v>
      </c>
      <c r="D21" s="38" t="s">
        <v>65</v>
      </c>
      <c r="E21" s="46"/>
      <c r="F21" s="51"/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0.4</v>
      </c>
      <c r="O21" s="47"/>
    </row>
    <row r="22" spans="1:15" ht="12.75">
      <c r="A22" s="38" t="s">
        <v>180</v>
      </c>
      <c r="B22" s="38" t="s">
        <v>206</v>
      </c>
      <c r="C22" s="38" t="s">
        <v>65</v>
      </c>
      <c r="D22" s="38" t="s">
        <v>65</v>
      </c>
      <c r="E22" s="46"/>
      <c r="F22" s="51"/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/>
      <c r="O22" s="47">
        <v>0</v>
      </c>
    </row>
    <row r="23" spans="1:15" ht="12.75">
      <c r="A23" s="38" t="s">
        <v>181</v>
      </c>
      <c r="B23" s="38" t="s">
        <v>206</v>
      </c>
      <c r="C23" s="38" t="s">
        <v>65</v>
      </c>
      <c r="D23" s="38" t="s">
        <v>65</v>
      </c>
      <c r="E23" s="46"/>
      <c r="F23" s="51"/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/>
      <c r="M23" s="51">
        <v>0</v>
      </c>
      <c r="N23" s="51">
        <v>0.35</v>
      </c>
      <c r="O23" s="47"/>
    </row>
    <row r="24" spans="1:15" ht="12.75">
      <c r="A24" s="38" t="s">
        <v>182</v>
      </c>
      <c r="B24" s="38" t="s">
        <v>206</v>
      </c>
      <c r="C24" s="38" t="s">
        <v>65</v>
      </c>
      <c r="D24" s="38" t="s">
        <v>65</v>
      </c>
      <c r="E24" s="46"/>
      <c r="F24" s="51"/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0.4</v>
      </c>
      <c r="O24" s="47"/>
    </row>
    <row r="25" spans="1:15" ht="12.75">
      <c r="A25" s="38" t="s">
        <v>183</v>
      </c>
      <c r="B25" s="38" t="s">
        <v>206</v>
      </c>
      <c r="C25" s="38" t="s">
        <v>65</v>
      </c>
      <c r="D25" s="38" t="s">
        <v>65</v>
      </c>
      <c r="E25" s="46"/>
      <c r="F25" s="51"/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/>
      <c r="O25" s="47">
        <v>0</v>
      </c>
    </row>
    <row r="26" spans="1:15" ht="12.75">
      <c r="A26" s="38" t="s">
        <v>210</v>
      </c>
      <c r="B26" s="38" t="s">
        <v>206</v>
      </c>
      <c r="C26" s="38" t="s">
        <v>65</v>
      </c>
      <c r="D26" s="38" t="s">
        <v>65</v>
      </c>
      <c r="E26" s="46"/>
      <c r="F26" s="51"/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/>
      <c r="M26" s="51">
        <v>0</v>
      </c>
      <c r="N26" s="51">
        <v>0.4</v>
      </c>
      <c r="O26" s="47">
        <v>0</v>
      </c>
    </row>
    <row r="27" spans="1:15" ht="12.75">
      <c r="A27" s="38" t="s">
        <v>238</v>
      </c>
      <c r="B27" s="38" t="s">
        <v>206</v>
      </c>
      <c r="C27" s="38" t="s">
        <v>65</v>
      </c>
      <c r="D27" s="38" t="s">
        <v>65</v>
      </c>
      <c r="E27" s="46"/>
      <c r="F27" s="51"/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/>
      <c r="M27" s="51">
        <v>0</v>
      </c>
      <c r="N27" s="51">
        <v>0.35</v>
      </c>
      <c r="O27" s="47">
        <v>0</v>
      </c>
    </row>
    <row r="28" spans="1:15" ht="12.75">
      <c r="A28" s="38" t="s">
        <v>239</v>
      </c>
      <c r="B28" s="38" t="s">
        <v>206</v>
      </c>
      <c r="C28" s="38" t="s">
        <v>65</v>
      </c>
      <c r="D28" s="38" t="s">
        <v>65</v>
      </c>
      <c r="E28" s="46"/>
      <c r="F28" s="51"/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/>
      <c r="M28" s="51">
        <v>0</v>
      </c>
      <c r="N28" s="51">
        <v>0.35</v>
      </c>
      <c r="O28" s="47">
        <v>0</v>
      </c>
    </row>
    <row r="29" spans="1:15" ht="12.75">
      <c r="A29" s="42" t="s">
        <v>66</v>
      </c>
      <c r="B29" s="43"/>
      <c r="C29" s="43"/>
      <c r="D29" s="43"/>
      <c r="E29" s="48"/>
      <c r="F29" s="52"/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8.149999999999999</v>
      </c>
      <c r="O29" s="49">
        <v>0</v>
      </c>
    </row>
    <row r="36" spans="1:15" ht="12.75">
      <c r="A36" s="38"/>
      <c r="B36" s="39"/>
      <c r="C36" s="39"/>
      <c r="D36" s="39"/>
      <c r="E36" s="41" t="s">
        <v>68</v>
      </c>
      <c r="F36" s="39"/>
      <c r="G36" s="39"/>
      <c r="H36" s="39"/>
      <c r="I36" s="39"/>
      <c r="J36" s="39"/>
      <c r="K36" s="39"/>
      <c r="L36" s="39"/>
      <c r="M36" s="39"/>
      <c r="N36" s="39"/>
      <c r="O36" s="40"/>
    </row>
    <row r="37" spans="1:15" ht="12.75">
      <c r="A37" s="41" t="s">
        <v>2</v>
      </c>
      <c r="B37" s="41" t="s">
        <v>120</v>
      </c>
      <c r="C37" s="41" t="s">
        <v>111</v>
      </c>
      <c r="D37" s="41" t="s">
        <v>202</v>
      </c>
      <c r="E37" s="38" t="s">
        <v>218</v>
      </c>
      <c r="F37" s="50" t="s">
        <v>99</v>
      </c>
      <c r="G37" s="50" t="s">
        <v>97</v>
      </c>
      <c r="H37" s="50" t="s">
        <v>98</v>
      </c>
      <c r="I37" s="50" t="s">
        <v>96</v>
      </c>
      <c r="J37" s="50" t="s">
        <v>204</v>
      </c>
      <c r="K37" s="50" t="s">
        <v>95</v>
      </c>
      <c r="L37" s="50" t="s">
        <v>94</v>
      </c>
      <c r="M37" s="50" t="s">
        <v>192</v>
      </c>
      <c r="N37" s="50" t="s">
        <v>69</v>
      </c>
      <c r="O37" s="45" t="s">
        <v>217</v>
      </c>
    </row>
    <row r="38" spans="1:15" ht="12.75">
      <c r="A38" s="38" t="s">
        <v>50</v>
      </c>
      <c r="B38" s="38" t="s">
        <v>206</v>
      </c>
      <c r="C38" s="38" t="s">
        <v>65</v>
      </c>
      <c r="D38" s="38" t="s">
        <v>65</v>
      </c>
      <c r="E38" s="46"/>
      <c r="F38" s="51"/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/>
      <c r="M38" s="51">
        <v>0</v>
      </c>
      <c r="N38" s="51">
        <v>0.35</v>
      </c>
      <c r="O38" s="47">
        <v>0</v>
      </c>
    </row>
    <row r="39" spans="1:15" ht="12.75">
      <c r="A39" s="38" t="s">
        <v>47</v>
      </c>
      <c r="B39" s="38" t="s">
        <v>206</v>
      </c>
      <c r="C39" s="38" t="s">
        <v>65</v>
      </c>
      <c r="D39" s="38" t="s">
        <v>65</v>
      </c>
      <c r="E39" s="46"/>
      <c r="F39" s="51"/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/>
      <c r="M39" s="51">
        <v>0</v>
      </c>
      <c r="N39" s="51">
        <v>0.35</v>
      </c>
      <c r="O39" s="47">
        <v>0</v>
      </c>
    </row>
    <row r="40" spans="1:15" ht="12.75">
      <c r="A40" s="38" t="s">
        <v>41</v>
      </c>
      <c r="B40" s="38" t="s">
        <v>206</v>
      </c>
      <c r="C40" s="38" t="s">
        <v>65</v>
      </c>
      <c r="D40" s="38" t="s">
        <v>65</v>
      </c>
      <c r="E40" s="46"/>
      <c r="F40" s="51"/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/>
      <c r="M40" s="51">
        <v>0</v>
      </c>
      <c r="N40" s="51">
        <v>0.35</v>
      </c>
      <c r="O40" s="47">
        <v>0</v>
      </c>
    </row>
    <row r="41" spans="1:15" ht="12.75">
      <c r="A41" s="38" t="s">
        <v>29</v>
      </c>
      <c r="B41" s="38" t="s">
        <v>206</v>
      </c>
      <c r="C41" s="38" t="s">
        <v>65</v>
      </c>
      <c r="D41" s="38" t="s">
        <v>65</v>
      </c>
      <c r="E41" s="46"/>
      <c r="F41" s="51"/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/>
      <c r="M41" s="51">
        <v>0</v>
      </c>
      <c r="N41" s="51">
        <v>0.35</v>
      </c>
      <c r="O41" s="47">
        <v>0</v>
      </c>
    </row>
    <row r="42" spans="1:15" ht="12.75">
      <c r="A42" s="38" t="s">
        <v>34</v>
      </c>
      <c r="B42" s="38" t="s">
        <v>206</v>
      </c>
      <c r="C42" s="38" t="s">
        <v>65</v>
      </c>
      <c r="D42" s="38" t="s">
        <v>65</v>
      </c>
      <c r="E42" s="46"/>
      <c r="F42" s="51"/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/>
      <c r="M42" s="51">
        <v>0</v>
      </c>
      <c r="N42" s="51">
        <v>0.4</v>
      </c>
      <c r="O42" s="47">
        <v>0</v>
      </c>
    </row>
    <row r="43" spans="1:15" ht="12.75">
      <c r="A43" s="38" t="s">
        <v>23</v>
      </c>
      <c r="B43" s="38" t="s">
        <v>206</v>
      </c>
      <c r="C43" s="38" t="s">
        <v>65</v>
      </c>
      <c r="D43" s="38" t="s">
        <v>65</v>
      </c>
      <c r="E43" s="46"/>
      <c r="F43" s="51"/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/>
      <c r="M43" s="51">
        <v>0</v>
      </c>
      <c r="N43" s="51">
        <v>0.4</v>
      </c>
      <c r="O43" s="47">
        <v>0</v>
      </c>
    </row>
    <row r="44" spans="1:15" ht="12.75">
      <c r="A44" s="38" t="s">
        <v>33</v>
      </c>
      <c r="B44" s="38" t="s">
        <v>206</v>
      </c>
      <c r="C44" s="38" t="s">
        <v>65</v>
      </c>
      <c r="D44" s="38" t="s">
        <v>65</v>
      </c>
      <c r="E44" s="46"/>
      <c r="F44" s="51"/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/>
      <c r="M44" s="51">
        <v>0</v>
      </c>
      <c r="N44" s="51">
        <v>0.4</v>
      </c>
      <c r="O44" s="47">
        <v>0</v>
      </c>
    </row>
    <row r="45" spans="1:15" ht="12.75">
      <c r="A45" s="38" t="s">
        <v>22</v>
      </c>
      <c r="B45" s="38" t="s">
        <v>206</v>
      </c>
      <c r="C45" s="38" t="s">
        <v>65</v>
      </c>
      <c r="D45" s="38" t="s">
        <v>65</v>
      </c>
      <c r="E45" s="46"/>
      <c r="F45" s="51"/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/>
      <c r="M45" s="51">
        <v>0</v>
      </c>
      <c r="N45" s="51">
        <v>0.4</v>
      </c>
      <c r="O45" s="47">
        <v>0</v>
      </c>
    </row>
    <row r="46" spans="1:15" ht="12.75">
      <c r="A46" s="38" t="s">
        <v>31</v>
      </c>
      <c r="B46" s="38" t="s">
        <v>206</v>
      </c>
      <c r="C46" s="38" t="s">
        <v>65</v>
      </c>
      <c r="D46" s="38" t="s">
        <v>65</v>
      </c>
      <c r="E46" s="46"/>
      <c r="F46" s="51"/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/>
      <c r="M46" s="51">
        <v>0</v>
      </c>
      <c r="N46" s="51">
        <v>0.4</v>
      </c>
      <c r="O46" s="47">
        <v>0</v>
      </c>
    </row>
    <row r="47" spans="1:15" ht="12.75">
      <c r="A47" s="38" t="s">
        <v>20</v>
      </c>
      <c r="B47" s="38" t="s">
        <v>206</v>
      </c>
      <c r="C47" s="38" t="s">
        <v>65</v>
      </c>
      <c r="D47" s="38" t="s">
        <v>65</v>
      </c>
      <c r="E47" s="46"/>
      <c r="F47" s="51"/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/>
      <c r="M47" s="51">
        <v>0</v>
      </c>
      <c r="N47" s="51">
        <v>0.4</v>
      </c>
      <c r="O47" s="47">
        <v>0</v>
      </c>
    </row>
    <row r="48" spans="1:15" ht="12.75">
      <c r="A48" s="38" t="s">
        <v>18</v>
      </c>
      <c r="B48" s="38" t="s">
        <v>206</v>
      </c>
      <c r="C48" s="38" t="s">
        <v>65</v>
      </c>
      <c r="D48" s="38" t="s">
        <v>65</v>
      </c>
      <c r="E48" s="46"/>
      <c r="F48" s="51"/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/>
      <c r="M48" s="51">
        <v>0</v>
      </c>
      <c r="N48" s="51">
        <v>0.35</v>
      </c>
      <c r="O48" s="47">
        <v>0</v>
      </c>
    </row>
    <row r="49" spans="1:15" ht="12.75">
      <c r="A49" s="38" t="s">
        <v>168</v>
      </c>
      <c r="B49" s="38" t="s">
        <v>206</v>
      </c>
      <c r="C49" s="38" t="s">
        <v>65</v>
      </c>
      <c r="D49" s="38" t="s">
        <v>65</v>
      </c>
      <c r="E49" s="46"/>
      <c r="F49" s="51"/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/>
      <c r="M49" s="51">
        <v>0</v>
      </c>
      <c r="N49" s="51">
        <v>0.35</v>
      </c>
      <c r="O49" s="47">
        <v>0</v>
      </c>
    </row>
    <row r="50" spans="1:15" ht="12.75">
      <c r="A50" s="38" t="s">
        <v>169</v>
      </c>
      <c r="B50" s="38" t="s">
        <v>206</v>
      </c>
      <c r="C50" s="38" t="s">
        <v>65</v>
      </c>
      <c r="D50" s="38" t="s">
        <v>65</v>
      </c>
      <c r="E50" s="46"/>
      <c r="F50" s="51"/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/>
      <c r="M50" s="51">
        <v>0</v>
      </c>
      <c r="N50" s="51">
        <v>0.35</v>
      </c>
      <c r="O50" s="47">
        <v>0</v>
      </c>
    </row>
    <row r="51" spans="1:15" ht="12.75">
      <c r="A51" s="38" t="s">
        <v>170</v>
      </c>
      <c r="B51" s="38" t="s">
        <v>206</v>
      </c>
      <c r="C51" s="38" t="s">
        <v>65</v>
      </c>
      <c r="D51" s="38" t="s">
        <v>65</v>
      </c>
      <c r="E51" s="46"/>
      <c r="F51" s="51"/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/>
      <c r="M51" s="51">
        <v>0</v>
      </c>
      <c r="N51" s="51">
        <v>0.35</v>
      </c>
      <c r="O51" s="47"/>
    </row>
    <row r="52" spans="1:15" ht="12.75">
      <c r="A52" s="38" t="s">
        <v>171</v>
      </c>
      <c r="B52" s="38" t="s">
        <v>206</v>
      </c>
      <c r="C52" s="38" t="s">
        <v>65</v>
      </c>
      <c r="D52" s="38" t="s">
        <v>65</v>
      </c>
      <c r="E52" s="46"/>
      <c r="F52" s="51"/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0.4</v>
      </c>
      <c r="O52" s="47"/>
    </row>
    <row r="53" spans="1:15" ht="12.75">
      <c r="A53" s="38" t="s">
        <v>172</v>
      </c>
      <c r="B53" s="38" t="s">
        <v>206</v>
      </c>
      <c r="C53" s="38" t="s">
        <v>65</v>
      </c>
      <c r="D53" s="38" t="s">
        <v>65</v>
      </c>
      <c r="E53" s="46"/>
      <c r="F53" s="51"/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/>
      <c r="M53" s="51">
        <v>0</v>
      </c>
      <c r="N53" s="51"/>
      <c r="O53" s="47">
        <v>0</v>
      </c>
    </row>
    <row r="54" spans="1:15" ht="12.75">
      <c r="A54" s="38" t="s">
        <v>173</v>
      </c>
      <c r="B54" s="38" t="s">
        <v>206</v>
      </c>
      <c r="C54" s="38" t="s">
        <v>65</v>
      </c>
      <c r="D54" s="38" t="s">
        <v>65</v>
      </c>
      <c r="E54" s="46"/>
      <c r="F54" s="51"/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/>
      <c r="M54" s="51">
        <v>0</v>
      </c>
      <c r="N54" s="51">
        <v>0.35</v>
      </c>
      <c r="O54" s="47"/>
    </row>
    <row r="55" spans="1:15" ht="12.75">
      <c r="A55" s="38" t="s">
        <v>174</v>
      </c>
      <c r="B55" s="38" t="s">
        <v>206</v>
      </c>
      <c r="C55" s="38" t="s">
        <v>65</v>
      </c>
      <c r="D55" s="38" t="s">
        <v>65</v>
      </c>
      <c r="E55" s="46"/>
      <c r="F55" s="51"/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0.4</v>
      </c>
      <c r="O55" s="47"/>
    </row>
    <row r="56" spans="1:15" ht="12.75">
      <c r="A56" s="38" t="s">
        <v>175</v>
      </c>
      <c r="B56" s="38" t="s">
        <v>206</v>
      </c>
      <c r="C56" s="38" t="s">
        <v>65</v>
      </c>
      <c r="D56" s="38" t="s">
        <v>65</v>
      </c>
      <c r="E56" s="46"/>
      <c r="F56" s="51"/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/>
      <c r="O56" s="47">
        <v>0</v>
      </c>
    </row>
    <row r="57" spans="1:15" ht="12.75">
      <c r="A57" s="38" t="s">
        <v>176</v>
      </c>
      <c r="B57" s="38" t="s">
        <v>206</v>
      </c>
      <c r="C57" s="38" t="s">
        <v>65</v>
      </c>
      <c r="D57" s="38" t="s">
        <v>65</v>
      </c>
      <c r="E57" s="46"/>
      <c r="F57" s="51"/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/>
      <c r="M57" s="51">
        <v>0</v>
      </c>
      <c r="N57" s="51">
        <v>0.35</v>
      </c>
      <c r="O57" s="47">
        <v>0</v>
      </c>
    </row>
    <row r="58" spans="1:15" ht="12.75">
      <c r="A58" s="38" t="s">
        <v>177</v>
      </c>
      <c r="B58" s="38" t="s">
        <v>206</v>
      </c>
      <c r="C58" s="38" t="s">
        <v>65</v>
      </c>
      <c r="D58" s="38" t="s">
        <v>65</v>
      </c>
      <c r="E58" s="46"/>
      <c r="F58" s="51"/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/>
      <c r="M58" s="51">
        <v>0</v>
      </c>
      <c r="N58" s="51">
        <v>0.35</v>
      </c>
      <c r="O58" s="47">
        <v>0</v>
      </c>
    </row>
    <row r="59" spans="1:15" ht="12.75">
      <c r="A59" s="38" t="s">
        <v>178</v>
      </c>
      <c r="B59" s="38" t="s">
        <v>206</v>
      </c>
      <c r="C59" s="38" t="s">
        <v>65</v>
      </c>
      <c r="D59" s="38" t="s">
        <v>65</v>
      </c>
      <c r="E59" s="46"/>
      <c r="F59" s="51"/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/>
      <c r="M59" s="51">
        <v>0</v>
      </c>
      <c r="N59" s="51">
        <v>0.35</v>
      </c>
      <c r="O59" s="47"/>
    </row>
    <row r="60" spans="1:15" ht="12.75">
      <c r="A60" s="38" t="s">
        <v>179</v>
      </c>
      <c r="B60" s="38" t="s">
        <v>206</v>
      </c>
      <c r="C60" s="38" t="s">
        <v>65</v>
      </c>
      <c r="D60" s="38" t="s">
        <v>65</v>
      </c>
      <c r="E60" s="46"/>
      <c r="F60" s="51"/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0.4</v>
      </c>
      <c r="O60" s="47"/>
    </row>
    <row r="61" spans="1:15" ht="12.75">
      <c r="A61" s="38" t="s">
        <v>180</v>
      </c>
      <c r="B61" s="38" t="s">
        <v>206</v>
      </c>
      <c r="C61" s="38" t="s">
        <v>65</v>
      </c>
      <c r="D61" s="38" t="s">
        <v>65</v>
      </c>
      <c r="E61" s="46"/>
      <c r="F61" s="51"/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/>
      <c r="O61" s="47">
        <v>0</v>
      </c>
    </row>
    <row r="62" spans="1:15" ht="12.75">
      <c r="A62" s="38" t="s">
        <v>181</v>
      </c>
      <c r="B62" s="38" t="s">
        <v>206</v>
      </c>
      <c r="C62" s="38" t="s">
        <v>65</v>
      </c>
      <c r="D62" s="38" t="s">
        <v>65</v>
      </c>
      <c r="E62" s="46"/>
      <c r="F62" s="51"/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/>
      <c r="M62" s="51">
        <v>0</v>
      </c>
      <c r="N62" s="51">
        <v>0.35</v>
      </c>
      <c r="O62" s="47"/>
    </row>
    <row r="63" spans="1:15" ht="12.75">
      <c r="A63" s="38" t="s">
        <v>182</v>
      </c>
      <c r="B63" s="38" t="s">
        <v>206</v>
      </c>
      <c r="C63" s="38" t="s">
        <v>65</v>
      </c>
      <c r="D63" s="38" t="s">
        <v>65</v>
      </c>
      <c r="E63" s="46"/>
      <c r="F63" s="51"/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0.4</v>
      </c>
      <c r="O63" s="47"/>
    </row>
    <row r="64" spans="1:15" ht="12.75">
      <c r="A64" s="38" t="s">
        <v>183</v>
      </c>
      <c r="B64" s="38" t="s">
        <v>206</v>
      </c>
      <c r="C64" s="38" t="s">
        <v>65</v>
      </c>
      <c r="D64" s="38" t="s">
        <v>65</v>
      </c>
      <c r="E64" s="46"/>
      <c r="F64" s="51"/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/>
      <c r="O64" s="47">
        <v>0</v>
      </c>
    </row>
    <row r="65" spans="1:15" ht="12.75">
      <c r="A65" s="38" t="s">
        <v>210</v>
      </c>
      <c r="B65" s="38" t="s">
        <v>206</v>
      </c>
      <c r="C65" s="38" t="s">
        <v>65</v>
      </c>
      <c r="D65" s="38" t="s">
        <v>65</v>
      </c>
      <c r="E65" s="46"/>
      <c r="F65" s="51"/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/>
      <c r="M65" s="51">
        <v>0</v>
      </c>
      <c r="N65" s="51">
        <v>0.4</v>
      </c>
      <c r="O65" s="47">
        <v>0</v>
      </c>
    </row>
    <row r="66" spans="1:15" ht="12.75">
      <c r="A66" s="42" t="s">
        <v>66</v>
      </c>
      <c r="B66" s="43"/>
      <c r="C66" s="43"/>
      <c r="D66" s="43"/>
      <c r="E66" s="48"/>
      <c r="F66" s="52"/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8.95</v>
      </c>
      <c r="O66" s="49">
        <v>0</v>
      </c>
    </row>
    <row r="69" spans="1:15" ht="12.75">
      <c r="A69" s="315"/>
      <c r="B69" s="647"/>
      <c r="C69" s="647"/>
      <c r="D69" s="647"/>
      <c r="E69" s="648" t="s">
        <v>68</v>
      </c>
      <c r="F69" s="647"/>
      <c r="G69" s="647"/>
      <c r="H69" s="647"/>
      <c r="I69" s="647"/>
      <c r="J69" s="647"/>
      <c r="K69" s="647"/>
      <c r="L69" s="647"/>
      <c r="M69" s="647"/>
      <c r="N69" s="647"/>
      <c r="O69" s="649"/>
    </row>
    <row r="70" spans="1:15" ht="12.75">
      <c r="A70" s="650" t="s">
        <v>2</v>
      </c>
      <c r="B70" s="41" t="s">
        <v>120</v>
      </c>
      <c r="C70" s="41" t="s">
        <v>111</v>
      </c>
      <c r="D70" s="41" t="s">
        <v>202</v>
      </c>
      <c r="E70" s="38" t="s">
        <v>218</v>
      </c>
      <c r="F70" s="50" t="s">
        <v>99</v>
      </c>
      <c r="G70" s="50" t="s">
        <v>97</v>
      </c>
      <c r="H70" s="50" t="s">
        <v>98</v>
      </c>
      <c r="I70" s="50" t="s">
        <v>96</v>
      </c>
      <c r="J70" s="50" t="s">
        <v>204</v>
      </c>
      <c r="K70" s="50" t="s">
        <v>95</v>
      </c>
      <c r="L70" s="50" t="s">
        <v>94</v>
      </c>
      <c r="M70" s="50" t="s">
        <v>192</v>
      </c>
      <c r="N70" s="50" t="s">
        <v>229</v>
      </c>
      <c r="O70" s="651" t="s">
        <v>230</v>
      </c>
    </row>
    <row r="71" spans="1:15" ht="12.75">
      <c r="A71" s="652" t="s">
        <v>50</v>
      </c>
      <c r="B71" s="38" t="s">
        <v>206</v>
      </c>
      <c r="C71" s="39"/>
      <c r="D71" s="39"/>
      <c r="E71" s="46"/>
      <c r="F71" s="51"/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/>
      <c r="M71" s="51">
        <v>0</v>
      </c>
      <c r="N71" s="51">
        <v>1</v>
      </c>
      <c r="O71" s="653">
        <v>1</v>
      </c>
    </row>
    <row r="72" spans="1:15" ht="12.75">
      <c r="A72" s="652" t="s">
        <v>47</v>
      </c>
      <c r="B72" s="38" t="s">
        <v>206</v>
      </c>
      <c r="C72" s="39"/>
      <c r="D72" s="39"/>
      <c r="E72" s="46"/>
      <c r="F72" s="51"/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/>
      <c r="M72" s="51">
        <v>0</v>
      </c>
      <c r="N72" s="51">
        <v>1</v>
      </c>
      <c r="O72" s="653">
        <v>1</v>
      </c>
    </row>
    <row r="73" spans="1:15" ht="12.75">
      <c r="A73" s="652" t="s">
        <v>41</v>
      </c>
      <c r="B73" s="38" t="s">
        <v>206</v>
      </c>
      <c r="C73" s="39"/>
      <c r="D73" s="39"/>
      <c r="E73" s="46"/>
      <c r="F73" s="51"/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/>
      <c r="M73" s="51">
        <v>0</v>
      </c>
      <c r="N73" s="51">
        <v>1</v>
      </c>
      <c r="O73" s="653">
        <v>1</v>
      </c>
    </row>
    <row r="74" spans="1:15" ht="12.75">
      <c r="A74" s="652" t="s">
        <v>29</v>
      </c>
      <c r="B74" s="38" t="s">
        <v>206</v>
      </c>
      <c r="C74" s="39"/>
      <c r="D74" s="39"/>
      <c r="E74" s="46"/>
      <c r="F74" s="51"/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/>
      <c r="M74" s="51">
        <v>0</v>
      </c>
      <c r="N74" s="51">
        <v>1</v>
      </c>
      <c r="O74" s="653">
        <v>1</v>
      </c>
    </row>
    <row r="75" spans="1:15" ht="12.75">
      <c r="A75" s="652" t="s">
        <v>34</v>
      </c>
      <c r="B75" s="38" t="s">
        <v>206</v>
      </c>
      <c r="C75" s="39"/>
      <c r="D75" s="39"/>
      <c r="E75" s="46"/>
      <c r="F75" s="51"/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/>
      <c r="M75" s="51">
        <v>0</v>
      </c>
      <c r="N75" s="51">
        <v>1</v>
      </c>
      <c r="O75" s="653">
        <v>1</v>
      </c>
    </row>
    <row r="76" spans="1:15" ht="12.75">
      <c r="A76" s="652" t="s">
        <v>23</v>
      </c>
      <c r="B76" s="38" t="s">
        <v>206</v>
      </c>
      <c r="C76" s="39"/>
      <c r="D76" s="39"/>
      <c r="E76" s="46"/>
      <c r="F76" s="51"/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/>
      <c r="M76" s="51">
        <v>0</v>
      </c>
      <c r="N76" s="51">
        <v>1</v>
      </c>
      <c r="O76" s="653">
        <v>1</v>
      </c>
    </row>
    <row r="77" spans="1:15" ht="12.75">
      <c r="A77" s="652" t="s">
        <v>210</v>
      </c>
      <c r="B77" s="38" t="s">
        <v>206</v>
      </c>
      <c r="C77" s="39"/>
      <c r="D77" s="39"/>
      <c r="E77" s="46"/>
      <c r="F77" s="51"/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/>
      <c r="M77" s="51">
        <v>0</v>
      </c>
      <c r="N77" s="51">
        <v>1</v>
      </c>
      <c r="O77" s="653">
        <v>1</v>
      </c>
    </row>
    <row r="78" spans="1:15" ht="12.75">
      <c r="A78" s="652" t="s">
        <v>33</v>
      </c>
      <c r="B78" s="38" t="s">
        <v>206</v>
      </c>
      <c r="C78" s="39"/>
      <c r="D78" s="39"/>
      <c r="E78" s="46"/>
      <c r="F78" s="51"/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/>
      <c r="M78" s="51">
        <v>0</v>
      </c>
      <c r="N78" s="51">
        <v>1</v>
      </c>
      <c r="O78" s="653">
        <v>1</v>
      </c>
    </row>
    <row r="79" spans="1:15" ht="12.75">
      <c r="A79" s="652" t="s">
        <v>22</v>
      </c>
      <c r="B79" s="38" t="s">
        <v>206</v>
      </c>
      <c r="C79" s="39"/>
      <c r="D79" s="39"/>
      <c r="E79" s="46"/>
      <c r="F79" s="51"/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/>
      <c r="M79" s="51">
        <v>0</v>
      </c>
      <c r="N79" s="51">
        <v>1</v>
      </c>
      <c r="O79" s="653">
        <v>1</v>
      </c>
    </row>
    <row r="80" spans="1:15" ht="12.75">
      <c r="A80" s="652" t="s">
        <v>31</v>
      </c>
      <c r="B80" s="38" t="s">
        <v>206</v>
      </c>
      <c r="C80" s="39"/>
      <c r="D80" s="39"/>
      <c r="E80" s="46"/>
      <c r="F80" s="51"/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/>
      <c r="M80" s="51">
        <v>0</v>
      </c>
      <c r="N80" s="51">
        <v>1</v>
      </c>
      <c r="O80" s="653">
        <v>1</v>
      </c>
    </row>
    <row r="81" spans="1:15" ht="12.75">
      <c r="A81" s="652" t="s">
        <v>20</v>
      </c>
      <c r="B81" s="38" t="s">
        <v>206</v>
      </c>
      <c r="C81" s="39"/>
      <c r="D81" s="39"/>
      <c r="E81" s="46"/>
      <c r="F81" s="51"/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/>
      <c r="M81" s="51">
        <v>0</v>
      </c>
      <c r="N81" s="51">
        <v>1</v>
      </c>
      <c r="O81" s="653">
        <v>1</v>
      </c>
    </row>
    <row r="82" spans="1:15" ht="12.75">
      <c r="A82" s="652" t="s">
        <v>18</v>
      </c>
      <c r="B82" s="38" t="s">
        <v>206</v>
      </c>
      <c r="C82" s="39"/>
      <c r="D82" s="39"/>
      <c r="E82" s="46"/>
      <c r="F82" s="51"/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/>
      <c r="M82" s="51">
        <v>0</v>
      </c>
      <c r="N82" s="51">
        <v>1</v>
      </c>
      <c r="O82" s="653">
        <v>1</v>
      </c>
    </row>
    <row r="83" spans="1:15" ht="12.75">
      <c r="A83" s="652" t="s">
        <v>168</v>
      </c>
      <c r="B83" s="38" t="s">
        <v>206</v>
      </c>
      <c r="C83" s="39"/>
      <c r="D83" s="39"/>
      <c r="E83" s="46"/>
      <c r="F83" s="51"/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/>
      <c r="M83" s="51">
        <v>0</v>
      </c>
      <c r="N83" s="51">
        <v>1</v>
      </c>
      <c r="O83" s="653">
        <v>1</v>
      </c>
    </row>
    <row r="84" spans="1:15" ht="12.75">
      <c r="A84" s="652" t="s">
        <v>169</v>
      </c>
      <c r="B84" s="38" t="s">
        <v>206</v>
      </c>
      <c r="C84" s="39"/>
      <c r="D84" s="39"/>
      <c r="E84" s="46"/>
      <c r="F84" s="51"/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/>
      <c r="M84" s="51">
        <v>0</v>
      </c>
      <c r="N84" s="51">
        <v>1</v>
      </c>
      <c r="O84" s="653">
        <v>1</v>
      </c>
    </row>
    <row r="85" spans="1:15" ht="12.75">
      <c r="A85" s="652" t="s">
        <v>172</v>
      </c>
      <c r="B85" s="38" t="s">
        <v>206</v>
      </c>
      <c r="C85" s="39"/>
      <c r="D85" s="39"/>
      <c r="E85" s="46"/>
      <c r="F85" s="51"/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/>
      <c r="M85" s="51">
        <v>0</v>
      </c>
      <c r="N85" s="51"/>
      <c r="O85" s="653">
        <v>1</v>
      </c>
    </row>
    <row r="86" spans="1:15" ht="12.75">
      <c r="A86" s="652" t="s">
        <v>175</v>
      </c>
      <c r="B86" s="38" t="s">
        <v>206</v>
      </c>
      <c r="C86" s="39"/>
      <c r="D86" s="39"/>
      <c r="E86" s="46"/>
      <c r="F86" s="51"/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/>
      <c r="O86" s="653">
        <v>1</v>
      </c>
    </row>
    <row r="87" spans="1:15" ht="12.75">
      <c r="A87" s="652" t="s">
        <v>171</v>
      </c>
      <c r="B87" s="38" t="s">
        <v>206</v>
      </c>
      <c r="C87" s="39"/>
      <c r="D87" s="39"/>
      <c r="E87" s="46"/>
      <c r="F87" s="51"/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1</v>
      </c>
      <c r="O87" s="653"/>
    </row>
    <row r="88" spans="1:15" ht="12.75">
      <c r="A88" s="652" t="s">
        <v>174</v>
      </c>
      <c r="B88" s="38" t="s">
        <v>206</v>
      </c>
      <c r="C88" s="39"/>
      <c r="D88" s="39"/>
      <c r="E88" s="46"/>
      <c r="F88" s="51"/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1</v>
      </c>
      <c r="O88" s="653"/>
    </row>
    <row r="89" spans="1:15" ht="12.75">
      <c r="A89" s="652" t="s">
        <v>170</v>
      </c>
      <c r="B89" s="38" t="s">
        <v>206</v>
      </c>
      <c r="C89" s="39"/>
      <c r="D89" s="39"/>
      <c r="E89" s="46"/>
      <c r="F89" s="51"/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/>
      <c r="M89" s="51">
        <v>0</v>
      </c>
      <c r="N89" s="51">
        <v>1</v>
      </c>
      <c r="O89" s="653"/>
    </row>
    <row r="90" spans="1:15" ht="12.75">
      <c r="A90" s="652" t="s">
        <v>173</v>
      </c>
      <c r="B90" s="38" t="s">
        <v>206</v>
      </c>
      <c r="C90" s="39"/>
      <c r="D90" s="39"/>
      <c r="E90" s="46"/>
      <c r="F90" s="51"/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/>
      <c r="M90" s="51">
        <v>0</v>
      </c>
      <c r="N90" s="51">
        <v>1</v>
      </c>
      <c r="O90" s="653"/>
    </row>
    <row r="91" spans="1:15" ht="12.75">
      <c r="A91" s="652" t="s">
        <v>176</v>
      </c>
      <c r="B91" s="38" t="s">
        <v>206</v>
      </c>
      <c r="C91" s="39"/>
      <c r="D91" s="39"/>
      <c r="E91" s="46"/>
      <c r="F91" s="51"/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/>
      <c r="M91" s="51">
        <v>0</v>
      </c>
      <c r="N91" s="51">
        <v>1</v>
      </c>
      <c r="O91" s="653">
        <v>1</v>
      </c>
    </row>
    <row r="92" spans="1:15" ht="12.75">
      <c r="A92" s="652" t="s">
        <v>177</v>
      </c>
      <c r="B92" s="38" t="s">
        <v>206</v>
      </c>
      <c r="C92" s="39"/>
      <c r="D92" s="39"/>
      <c r="E92" s="46"/>
      <c r="F92" s="51"/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/>
      <c r="M92" s="51">
        <v>0</v>
      </c>
      <c r="N92" s="51">
        <v>1</v>
      </c>
      <c r="O92" s="653">
        <v>1</v>
      </c>
    </row>
    <row r="93" spans="1:15" ht="12.75">
      <c r="A93" s="652" t="s">
        <v>180</v>
      </c>
      <c r="B93" s="38" t="s">
        <v>206</v>
      </c>
      <c r="C93" s="39"/>
      <c r="D93" s="39"/>
      <c r="E93" s="46"/>
      <c r="F93" s="51"/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/>
      <c r="O93" s="653">
        <v>1</v>
      </c>
    </row>
    <row r="94" spans="1:15" ht="12.75">
      <c r="A94" s="652" t="s">
        <v>183</v>
      </c>
      <c r="B94" s="38" t="s">
        <v>206</v>
      </c>
      <c r="C94" s="39"/>
      <c r="D94" s="39"/>
      <c r="E94" s="46"/>
      <c r="F94" s="51"/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/>
      <c r="O94" s="653">
        <v>1</v>
      </c>
    </row>
    <row r="95" spans="1:15" ht="12.75">
      <c r="A95" s="652" t="s">
        <v>179</v>
      </c>
      <c r="B95" s="38" t="s">
        <v>206</v>
      </c>
      <c r="C95" s="39"/>
      <c r="D95" s="39"/>
      <c r="E95" s="46"/>
      <c r="F95" s="51"/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1</v>
      </c>
      <c r="O95" s="653"/>
    </row>
    <row r="96" spans="1:15" ht="12.75">
      <c r="A96" s="652" t="s">
        <v>182</v>
      </c>
      <c r="B96" s="38" t="s">
        <v>206</v>
      </c>
      <c r="C96" s="39"/>
      <c r="D96" s="39"/>
      <c r="E96" s="46"/>
      <c r="F96" s="51"/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1</v>
      </c>
      <c r="O96" s="653"/>
    </row>
    <row r="97" spans="1:15" ht="12.75">
      <c r="A97" s="652" t="s">
        <v>178</v>
      </c>
      <c r="B97" s="38" t="s">
        <v>206</v>
      </c>
      <c r="C97" s="39"/>
      <c r="D97" s="39"/>
      <c r="E97" s="46"/>
      <c r="F97" s="51"/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/>
      <c r="M97" s="51">
        <v>0</v>
      </c>
      <c r="N97" s="51">
        <v>1</v>
      </c>
      <c r="O97" s="653"/>
    </row>
    <row r="98" spans="1:15" ht="12.75">
      <c r="A98" s="652" t="s">
        <v>181</v>
      </c>
      <c r="B98" s="38" t="s">
        <v>206</v>
      </c>
      <c r="C98" s="39"/>
      <c r="D98" s="39"/>
      <c r="E98" s="46"/>
      <c r="F98" s="51"/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/>
      <c r="M98" s="51">
        <v>0</v>
      </c>
      <c r="N98" s="51">
        <v>1</v>
      </c>
      <c r="O98" s="653"/>
    </row>
    <row r="99" spans="1:15" ht="12.75">
      <c r="A99" s="654" t="s">
        <v>66</v>
      </c>
      <c r="B99" s="655"/>
      <c r="C99" s="655"/>
      <c r="D99" s="655"/>
      <c r="E99" s="656"/>
      <c r="F99" s="657"/>
      <c r="G99" s="657">
        <v>0</v>
      </c>
      <c r="H99" s="657">
        <v>0</v>
      </c>
      <c r="I99" s="657">
        <v>0</v>
      </c>
      <c r="J99" s="657">
        <v>0</v>
      </c>
      <c r="K99" s="657">
        <v>0</v>
      </c>
      <c r="L99" s="657">
        <v>0</v>
      </c>
      <c r="M99" s="657">
        <v>0</v>
      </c>
      <c r="N99" s="657">
        <v>24</v>
      </c>
      <c r="O99" s="658">
        <v>20</v>
      </c>
    </row>
    <row r="100" spans="1:15" ht="12.75">
      <c r="A100" s="521"/>
      <c r="B100" s="521"/>
      <c r="C100" s="521"/>
      <c r="D100" s="521"/>
      <c r="E100" s="646"/>
      <c r="F100" s="646"/>
      <c r="G100" s="646"/>
      <c r="H100" s="646"/>
      <c r="I100" s="646"/>
      <c r="J100" s="646"/>
      <c r="K100" s="646"/>
      <c r="L100" s="646"/>
      <c r="M100" s="646"/>
      <c r="N100" s="646"/>
      <c r="O100" s="646"/>
    </row>
    <row r="101" spans="1:15" ht="12.75">
      <c r="A101" s="521"/>
      <c r="B101" s="521"/>
      <c r="C101" s="521"/>
      <c r="D101" s="521"/>
      <c r="E101" s="646"/>
      <c r="F101" s="646"/>
      <c r="G101" s="646"/>
      <c r="H101" s="646"/>
      <c r="I101" s="646"/>
      <c r="J101" s="646"/>
      <c r="K101" s="646"/>
      <c r="L101" s="646"/>
      <c r="M101" s="646"/>
      <c r="N101" s="646"/>
      <c r="O101" s="646"/>
    </row>
    <row r="102" spans="1:15" ht="12.75">
      <c r="A102" s="38"/>
      <c r="B102" s="39"/>
      <c r="C102" s="39"/>
      <c r="D102" s="39"/>
      <c r="E102" s="41" t="s">
        <v>68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40"/>
    </row>
    <row r="103" spans="1:15" ht="12.75">
      <c r="A103" s="41" t="s">
        <v>2</v>
      </c>
      <c r="B103" s="41" t="s">
        <v>120</v>
      </c>
      <c r="C103" s="41" t="s">
        <v>111</v>
      </c>
      <c r="D103" s="41" t="s">
        <v>202</v>
      </c>
      <c r="E103" s="38" t="s">
        <v>218</v>
      </c>
      <c r="F103" s="50" t="s">
        <v>99</v>
      </c>
      <c r="G103" s="50" t="s">
        <v>97</v>
      </c>
      <c r="H103" s="50" t="s">
        <v>98</v>
      </c>
      <c r="I103" s="50" t="s">
        <v>96</v>
      </c>
      <c r="J103" s="50" t="s">
        <v>204</v>
      </c>
      <c r="K103" s="50" t="s">
        <v>95</v>
      </c>
      <c r="L103" s="50" t="s">
        <v>192</v>
      </c>
      <c r="M103" s="50" t="s">
        <v>94</v>
      </c>
      <c r="N103" s="50" t="s">
        <v>69</v>
      </c>
      <c r="O103" s="45" t="s">
        <v>217</v>
      </c>
    </row>
    <row r="104" spans="1:15" ht="12.75">
      <c r="A104" s="38" t="s">
        <v>50</v>
      </c>
      <c r="B104" s="38" t="s">
        <v>206</v>
      </c>
      <c r="C104" s="38" t="s">
        <v>65</v>
      </c>
      <c r="D104" s="38" t="s">
        <v>65</v>
      </c>
      <c r="E104" s="46"/>
      <c r="F104" s="51"/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/>
      <c r="N104" s="51">
        <v>0.35</v>
      </c>
      <c r="O104" s="47">
        <v>0</v>
      </c>
    </row>
    <row r="105" spans="1:15" ht="12.75">
      <c r="A105" s="38" t="s">
        <v>47</v>
      </c>
      <c r="B105" s="38" t="s">
        <v>206</v>
      </c>
      <c r="C105" s="38" t="s">
        <v>65</v>
      </c>
      <c r="D105" s="38" t="s">
        <v>65</v>
      </c>
      <c r="E105" s="46"/>
      <c r="F105" s="51"/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/>
      <c r="N105" s="51">
        <v>0.35</v>
      </c>
      <c r="O105" s="47">
        <v>0</v>
      </c>
    </row>
    <row r="106" spans="1:15" ht="12.75">
      <c r="A106" s="38" t="s">
        <v>41</v>
      </c>
      <c r="B106" s="38" t="s">
        <v>206</v>
      </c>
      <c r="C106" s="38" t="s">
        <v>65</v>
      </c>
      <c r="D106" s="38" t="s">
        <v>65</v>
      </c>
      <c r="E106" s="46"/>
      <c r="F106" s="51"/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/>
      <c r="N106" s="51">
        <v>0.35</v>
      </c>
      <c r="O106" s="47">
        <v>0</v>
      </c>
    </row>
    <row r="107" spans="1:15" ht="12.75">
      <c r="A107" s="38" t="s">
        <v>29</v>
      </c>
      <c r="B107" s="38" t="s">
        <v>206</v>
      </c>
      <c r="C107" s="38" t="s">
        <v>65</v>
      </c>
      <c r="D107" s="38" t="s">
        <v>65</v>
      </c>
      <c r="E107" s="46"/>
      <c r="F107" s="51"/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/>
      <c r="N107" s="51">
        <v>0.35</v>
      </c>
      <c r="O107" s="47">
        <v>0</v>
      </c>
    </row>
    <row r="108" spans="1:15" ht="12.75">
      <c r="A108" s="38" t="s">
        <v>34</v>
      </c>
      <c r="B108" s="38" t="s">
        <v>206</v>
      </c>
      <c r="C108" s="38" t="s">
        <v>65</v>
      </c>
      <c r="D108" s="38" t="s">
        <v>65</v>
      </c>
      <c r="E108" s="46"/>
      <c r="F108" s="51"/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/>
      <c r="N108" s="51">
        <v>0.4</v>
      </c>
      <c r="O108" s="47">
        <v>0</v>
      </c>
    </row>
    <row r="109" spans="1:15" ht="12.75">
      <c r="A109" s="38" t="s">
        <v>23</v>
      </c>
      <c r="B109" s="38" t="s">
        <v>206</v>
      </c>
      <c r="C109" s="38" t="s">
        <v>65</v>
      </c>
      <c r="D109" s="38" t="s">
        <v>65</v>
      </c>
      <c r="E109" s="46"/>
      <c r="F109" s="51"/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/>
      <c r="N109" s="51">
        <v>0.4</v>
      </c>
      <c r="O109" s="47">
        <v>0</v>
      </c>
    </row>
    <row r="110" spans="1:15" ht="12.75">
      <c r="A110" s="38" t="s">
        <v>33</v>
      </c>
      <c r="B110" s="38" t="s">
        <v>206</v>
      </c>
      <c r="C110" s="38" t="s">
        <v>65</v>
      </c>
      <c r="D110" s="38" t="s">
        <v>65</v>
      </c>
      <c r="E110" s="46"/>
      <c r="F110" s="51"/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/>
      <c r="N110" s="51">
        <v>0.4</v>
      </c>
      <c r="O110" s="47">
        <v>0</v>
      </c>
    </row>
    <row r="111" spans="1:15" ht="12.75">
      <c r="A111" s="38" t="s">
        <v>22</v>
      </c>
      <c r="B111" s="38" t="s">
        <v>206</v>
      </c>
      <c r="C111" s="38" t="s">
        <v>65</v>
      </c>
      <c r="D111" s="38" t="s">
        <v>65</v>
      </c>
      <c r="E111" s="46"/>
      <c r="F111" s="51"/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/>
      <c r="N111" s="51">
        <v>0.4</v>
      </c>
      <c r="O111" s="47">
        <v>0</v>
      </c>
    </row>
    <row r="112" spans="1:15" ht="12.75">
      <c r="A112" s="38" t="s">
        <v>31</v>
      </c>
      <c r="B112" s="38" t="s">
        <v>206</v>
      </c>
      <c r="C112" s="38" t="s">
        <v>65</v>
      </c>
      <c r="D112" s="38" t="s">
        <v>65</v>
      </c>
      <c r="E112" s="46"/>
      <c r="F112" s="51"/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/>
      <c r="N112" s="51">
        <v>0.4</v>
      </c>
      <c r="O112" s="47">
        <v>0</v>
      </c>
    </row>
    <row r="113" spans="1:15" ht="12.75">
      <c r="A113" s="38" t="s">
        <v>20</v>
      </c>
      <c r="B113" s="38" t="s">
        <v>206</v>
      </c>
      <c r="C113" s="38" t="s">
        <v>65</v>
      </c>
      <c r="D113" s="38" t="s">
        <v>65</v>
      </c>
      <c r="E113" s="46"/>
      <c r="F113" s="51"/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/>
      <c r="N113" s="51">
        <v>0.4</v>
      </c>
      <c r="O113" s="47">
        <v>0</v>
      </c>
    </row>
    <row r="114" spans="1:15" ht="12.75">
      <c r="A114" s="38" t="s">
        <v>18</v>
      </c>
      <c r="B114" s="38" t="s">
        <v>206</v>
      </c>
      <c r="C114" s="38" t="s">
        <v>65</v>
      </c>
      <c r="D114" s="38" t="s">
        <v>65</v>
      </c>
      <c r="E114" s="46"/>
      <c r="F114" s="51"/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/>
      <c r="N114" s="51">
        <v>0.35</v>
      </c>
      <c r="O114" s="47">
        <v>0</v>
      </c>
    </row>
    <row r="115" spans="1:15" ht="12.75">
      <c r="A115" s="38" t="s">
        <v>168</v>
      </c>
      <c r="B115" s="38" t="s">
        <v>206</v>
      </c>
      <c r="C115" s="38" t="s">
        <v>65</v>
      </c>
      <c r="D115" s="38" t="s">
        <v>65</v>
      </c>
      <c r="E115" s="46"/>
      <c r="F115" s="51"/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/>
      <c r="N115" s="51">
        <v>0.35</v>
      </c>
      <c r="O115" s="47">
        <v>0</v>
      </c>
    </row>
    <row r="116" spans="1:15" ht="12.75">
      <c r="A116" s="38" t="s">
        <v>169</v>
      </c>
      <c r="B116" s="38" t="s">
        <v>206</v>
      </c>
      <c r="C116" s="38" t="s">
        <v>65</v>
      </c>
      <c r="D116" s="38" t="s">
        <v>65</v>
      </c>
      <c r="E116" s="46"/>
      <c r="F116" s="51"/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/>
      <c r="N116" s="51">
        <v>0.35</v>
      </c>
      <c r="O116" s="47">
        <v>0</v>
      </c>
    </row>
    <row r="117" spans="1:15" ht="12.75">
      <c r="A117" s="38" t="s">
        <v>170</v>
      </c>
      <c r="B117" s="38" t="s">
        <v>206</v>
      </c>
      <c r="C117" s="38" t="s">
        <v>65</v>
      </c>
      <c r="D117" s="38" t="s">
        <v>65</v>
      </c>
      <c r="E117" s="46"/>
      <c r="F117" s="51"/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/>
      <c r="N117" s="51">
        <v>0.35</v>
      </c>
      <c r="O117" s="47"/>
    </row>
    <row r="118" spans="1:15" ht="12.75">
      <c r="A118" s="38" t="s">
        <v>171</v>
      </c>
      <c r="B118" s="38" t="s">
        <v>206</v>
      </c>
      <c r="C118" s="38" t="s">
        <v>65</v>
      </c>
      <c r="D118" s="38" t="s">
        <v>65</v>
      </c>
      <c r="E118" s="46"/>
      <c r="F118" s="51"/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0.4</v>
      </c>
      <c r="O118" s="47"/>
    </row>
    <row r="119" spans="1:15" ht="12.75">
      <c r="A119" s="38" t="s">
        <v>172</v>
      </c>
      <c r="B119" s="38" t="s">
        <v>206</v>
      </c>
      <c r="C119" s="38" t="s">
        <v>65</v>
      </c>
      <c r="D119" s="38" t="s">
        <v>65</v>
      </c>
      <c r="E119" s="46"/>
      <c r="F119" s="51"/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/>
      <c r="N119" s="51"/>
      <c r="O119" s="47">
        <v>0</v>
      </c>
    </row>
    <row r="120" spans="1:15" ht="12.75">
      <c r="A120" s="38" t="s">
        <v>173</v>
      </c>
      <c r="B120" s="38" t="s">
        <v>206</v>
      </c>
      <c r="C120" s="38" t="s">
        <v>65</v>
      </c>
      <c r="D120" s="38" t="s">
        <v>65</v>
      </c>
      <c r="E120" s="46"/>
      <c r="F120" s="51"/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/>
      <c r="N120" s="51">
        <v>0.35</v>
      </c>
      <c r="O120" s="47"/>
    </row>
    <row r="121" spans="1:15" ht="12.75">
      <c r="A121" s="38" t="s">
        <v>174</v>
      </c>
      <c r="B121" s="38" t="s">
        <v>206</v>
      </c>
      <c r="C121" s="38" t="s">
        <v>65</v>
      </c>
      <c r="D121" s="38" t="s">
        <v>65</v>
      </c>
      <c r="E121" s="46"/>
      <c r="F121" s="51"/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0.4</v>
      </c>
      <c r="O121" s="47"/>
    </row>
    <row r="122" spans="1:15" ht="12.75">
      <c r="A122" s="38" t="s">
        <v>175</v>
      </c>
      <c r="B122" s="38" t="s">
        <v>206</v>
      </c>
      <c r="C122" s="38" t="s">
        <v>65</v>
      </c>
      <c r="D122" s="38" t="s">
        <v>65</v>
      </c>
      <c r="E122" s="46"/>
      <c r="F122" s="51"/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/>
      <c r="O122" s="47">
        <v>0</v>
      </c>
    </row>
    <row r="123" spans="1:15" ht="12.75">
      <c r="A123" s="38" t="s">
        <v>176</v>
      </c>
      <c r="B123" s="38" t="s">
        <v>206</v>
      </c>
      <c r="C123" s="38" t="s">
        <v>65</v>
      </c>
      <c r="D123" s="38" t="s">
        <v>65</v>
      </c>
      <c r="E123" s="46"/>
      <c r="F123" s="51"/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/>
      <c r="N123" s="51">
        <v>0.35</v>
      </c>
      <c r="O123" s="47">
        <v>0</v>
      </c>
    </row>
    <row r="124" spans="1:15" ht="12.75">
      <c r="A124" s="38" t="s">
        <v>177</v>
      </c>
      <c r="B124" s="38" t="s">
        <v>206</v>
      </c>
      <c r="C124" s="38" t="s">
        <v>65</v>
      </c>
      <c r="D124" s="38" t="s">
        <v>65</v>
      </c>
      <c r="E124" s="46"/>
      <c r="F124" s="51"/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/>
      <c r="N124" s="51">
        <v>0.35</v>
      </c>
      <c r="O124" s="47">
        <v>0</v>
      </c>
    </row>
    <row r="125" spans="1:15" ht="12.75">
      <c r="A125" s="38" t="s">
        <v>178</v>
      </c>
      <c r="B125" s="38" t="s">
        <v>206</v>
      </c>
      <c r="C125" s="38" t="s">
        <v>65</v>
      </c>
      <c r="D125" s="38" t="s">
        <v>65</v>
      </c>
      <c r="E125" s="46"/>
      <c r="F125" s="51"/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/>
      <c r="N125" s="51">
        <v>0.35</v>
      </c>
      <c r="O125" s="47"/>
    </row>
    <row r="126" spans="1:15" ht="12.75">
      <c r="A126" s="38" t="s">
        <v>179</v>
      </c>
      <c r="B126" s="38" t="s">
        <v>206</v>
      </c>
      <c r="C126" s="38" t="s">
        <v>65</v>
      </c>
      <c r="D126" s="38" t="s">
        <v>65</v>
      </c>
      <c r="E126" s="46"/>
      <c r="F126" s="51"/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0.4</v>
      </c>
      <c r="O126" s="47"/>
    </row>
    <row r="127" spans="1:15" ht="12.75">
      <c r="A127" s="38" t="s">
        <v>180</v>
      </c>
      <c r="B127" s="38" t="s">
        <v>206</v>
      </c>
      <c r="C127" s="38" t="s">
        <v>65</v>
      </c>
      <c r="D127" s="38" t="s">
        <v>65</v>
      </c>
      <c r="E127" s="46"/>
      <c r="F127" s="51"/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/>
      <c r="O127" s="47">
        <v>0</v>
      </c>
    </row>
    <row r="128" spans="1:15" ht="12.75">
      <c r="A128" s="38" t="s">
        <v>181</v>
      </c>
      <c r="B128" s="38" t="s">
        <v>206</v>
      </c>
      <c r="C128" s="38" t="s">
        <v>65</v>
      </c>
      <c r="D128" s="38" t="s">
        <v>65</v>
      </c>
      <c r="E128" s="46"/>
      <c r="F128" s="51"/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/>
      <c r="N128" s="51">
        <v>0.35</v>
      </c>
      <c r="O128" s="47"/>
    </row>
    <row r="129" spans="1:15" ht="12.75">
      <c r="A129" s="38" t="s">
        <v>182</v>
      </c>
      <c r="B129" s="38" t="s">
        <v>206</v>
      </c>
      <c r="C129" s="38" t="s">
        <v>65</v>
      </c>
      <c r="D129" s="38" t="s">
        <v>65</v>
      </c>
      <c r="E129" s="46"/>
      <c r="F129" s="51"/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0.4</v>
      </c>
      <c r="O129" s="47"/>
    </row>
    <row r="130" spans="1:15" ht="12.75">
      <c r="A130" s="38" t="s">
        <v>183</v>
      </c>
      <c r="B130" s="38" t="s">
        <v>206</v>
      </c>
      <c r="C130" s="38" t="s">
        <v>65</v>
      </c>
      <c r="D130" s="38" t="s">
        <v>65</v>
      </c>
      <c r="E130" s="46"/>
      <c r="F130" s="51"/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/>
      <c r="O130" s="47">
        <v>0</v>
      </c>
    </row>
    <row r="131" spans="1:15" ht="12.75">
      <c r="A131" s="38" t="s">
        <v>210</v>
      </c>
      <c r="B131" s="38" t="s">
        <v>206</v>
      </c>
      <c r="C131" s="38" t="s">
        <v>65</v>
      </c>
      <c r="D131" s="38" t="s">
        <v>65</v>
      </c>
      <c r="E131" s="46"/>
      <c r="F131" s="51"/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/>
      <c r="N131" s="51">
        <v>0.4</v>
      </c>
      <c r="O131" s="47">
        <v>0</v>
      </c>
    </row>
    <row r="132" spans="1:15" ht="12.75">
      <c r="A132" s="42" t="s">
        <v>66</v>
      </c>
      <c r="B132" s="43"/>
      <c r="C132" s="43"/>
      <c r="D132" s="43"/>
      <c r="E132" s="48"/>
      <c r="F132" s="52"/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8.95</v>
      </c>
      <c r="O132" s="49">
        <v>0</v>
      </c>
    </row>
    <row r="135" spans="1:15" ht="12.75">
      <c r="A135" s="38"/>
      <c r="B135" s="39"/>
      <c r="C135" s="39"/>
      <c r="D135" s="39"/>
      <c r="E135" s="41" t="s">
        <v>68</v>
      </c>
      <c r="F135" s="39"/>
      <c r="G135" s="39"/>
      <c r="H135" s="39"/>
      <c r="I135" s="39"/>
      <c r="J135" s="39"/>
      <c r="K135" s="39"/>
      <c r="L135" s="39"/>
      <c r="M135" s="39"/>
      <c r="N135" s="39"/>
      <c r="O135" s="40"/>
    </row>
    <row r="136" spans="1:15" ht="12.75">
      <c r="A136" s="41" t="s">
        <v>2</v>
      </c>
      <c r="B136" s="41" t="s">
        <v>120</v>
      </c>
      <c r="C136" s="41" t="s">
        <v>111</v>
      </c>
      <c r="D136" s="41" t="s">
        <v>202</v>
      </c>
      <c r="E136" s="38" t="s">
        <v>218</v>
      </c>
      <c r="F136" s="50" t="s">
        <v>99</v>
      </c>
      <c r="G136" s="50" t="s">
        <v>97</v>
      </c>
      <c r="H136" s="50" t="s">
        <v>98</v>
      </c>
      <c r="I136" s="50" t="s">
        <v>96</v>
      </c>
      <c r="J136" s="50" t="s">
        <v>204</v>
      </c>
      <c r="K136" s="50" t="s">
        <v>95</v>
      </c>
      <c r="L136" s="50" t="s">
        <v>94</v>
      </c>
      <c r="M136" s="50" t="s">
        <v>192</v>
      </c>
      <c r="N136" s="50" t="s">
        <v>69</v>
      </c>
      <c r="O136" s="45" t="s">
        <v>217</v>
      </c>
    </row>
    <row r="137" spans="1:15" ht="12.75">
      <c r="A137" s="38" t="s">
        <v>50</v>
      </c>
      <c r="B137" s="38" t="s">
        <v>206</v>
      </c>
      <c r="C137" s="38" t="s">
        <v>65</v>
      </c>
      <c r="D137" s="38" t="s">
        <v>65</v>
      </c>
      <c r="E137" s="46"/>
      <c r="F137" s="51"/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/>
      <c r="M137" s="51">
        <v>0</v>
      </c>
      <c r="N137" s="51">
        <v>0.35</v>
      </c>
      <c r="O137" s="47">
        <v>0</v>
      </c>
    </row>
    <row r="138" spans="1:15" ht="12.75">
      <c r="A138" s="38" t="s">
        <v>47</v>
      </c>
      <c r="B138" s="38" t="s">
        <v>206</v>
      </c>
      <c r="C138" s="38" t="s">
        <v>65</v>
      </c>
      <c r="D138" s="38" t="s">
        <v>65</v>
      </c>
      <c r="E138" s="46"/>
      <c r="F138" s="51"/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/>
      <c r="M138" s="51">
        <v>0</v>
      </c>
      <c r="N138" s="51">
        <v>0.35</v>
      </c>
      <c r="O138" s="47">
        <v>0</v>
      </c>
    </row>
    <row r="139" spans="1:15" ht="12.75">
      <c r="A139" s="38" t="s">
        <v>41</v>
      </c>
      <c r="B139" s="38" t="s">
        <v>206</v>
      </c>
      <c r="C139" s="38" t="s">
        <v>65</v>
      </c>
      <c r="D139" s="38" t="s">
        <v>65</v>
      </c>
      <c r="E139" s="46"/>
      <c r="F139" s="51"/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/>
      <c r="M139" s="51">
        <v>0</v>
      </c>
      <c r="N139" s="51">
        <v>0.35</v>
      </c>
      <c r="O139" s="47">
        <v>0</v>
      </c>
    </row>
    <row r="140" spans="1:15" ht="12.75">
      <c r="A140" s="38" t="s">
        <v>29</v>
      </c>
      <c r="B140" s="38" t="s">
        <v>206</v>
      </c>
      <c r="C140" s="38" t="s">
        <v>65</v>
      </c>
      <c r="D140" s="38" t="s">
        <v>65</v>
      </c>
      <c r="E140" s="46"/>
      <c r="F140" s="51"/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/>
      <c r="M140" s="51">
        <v>0</v>
      </c>
      <c r="N140" s="51">
        <v>0.35</v>
      </c>
      <c r="O140" s="47">
        <v>0</v>
      </c>
    </row>
    <row r="141" spans="1:15" ht="12.75">
      <c r="A141" s="38" t="s">
        <v>34</v>
      </c>
      <c r="B141" s="38" t="s">
        <v>206</v>
      </c>
      <c r="C141" s="38" t="s">
        <v>65</v>
      </c>
      <c r="D141" s="38" t="s">
        <v>65</v>
      </c>
      <c r="E141" s="46"/>
      <c r="F141" s="51"/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/>
      <c r="M141" s="51">
        <v>0</v>
      </c>
      <c r="N141" s="51">
        <v>0.4</v>
      </c>
      <c r="O141" s="47">
        <v>0</v>
      </c>
    </row>
    <row r="142" spans="1:15" ht="12.75">
      <c r="A142" s="38" t="s">
        <v>23</v>
      </c>
      <c r="B142" s="38" t="s">
        <v>206</v>
      </c>
      <c r="C142" s="38" t="s">
        <v>65</v>
      </c>
      <c r="D142" s="38" t="s">
        <v>65</v>
      </c>
      <c r="E142" s="46"/>
      <c r="F142" s="51"/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/>
      <c r="M142" s="51">
        <v>0</v>
      </c>
      <c r="N142" s="51">
        <v>0.4</v>
      </c>
      <c r="O142" s="47">
        <v>0</v>
      </c>
    </row>
    <row r="143" spans="1:15" ht="12.75">
      <c r="A143" s="38" t="s">
        <v>33</v>
      </c>
      <c r="B143" s="38" t="s">
        <v>206</v>
      </c>
      <c r="C143" s="38" t="s">
        <v>65</v>
      </c>
      <c r="D143" s="38" t="s">
        <v>65</v>
      </c>
      <c r="E143" s="46"/>
      <c r="F143" s="51"/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/>
      <c r="M143" s="51">
        <v>0</v>
      </c>
      <c r="N143" s="51">
        <v>0.4</v>
      </c>
      <c r="O143" s="47">
        <v>0</v>
      </c>
    </row>
    <row r="144" spans="1:15" ht="12.75">
      <c r="A144" s="38" t="s">
        <v>22</v>
      </c>
      <c r="B144" s="38" t="s">
        <v>206</v>
      </c>
      <c r="C144" s="38" t="s">
        <v>65</v>
      </c>
      <c r="D144" s="38" t="s">
        <v>65</v>
      </c>
      <c r="E144" s="46"/>
      <c r="F144" s="51"/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/>
      <c r="M144" s="51">
        <v>0</v>
      </c>
      <c r="N144" s="51">
        <v>0.4</v>
      </c>
      <c r="O144" s="47">
        <v>0</v>
      </c>
    </row>
    <row r="145" spans="1:15" ht="12.75">
      <c r="A145" s="38" t="s">
        <v>31</v>
      </c>
      <c r="B145" s="38" t="s">
        <v>206</v>
      </c>
      <c r="C145" s="38" t="s">
        <v>65</v>
      </c>
      <c r="D145" s="38" t="s">
        <v>65</v>
      </c>
      <c r="E145" s="46"/>
      <c r="F145" s="51"/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/>
      <c r="M145" s="51">
        <v>0</v>
      </c>
      <c r="N145" s="51">
        <v>0.4</v>
      </c>
      <c r="O145" s="47">
        <v>0</v>
      </c>
    </row>
    <row r="146" spans="1:15" ht="12.75">
      <c r="A146" s="38" t="s">
        <v>20</v>
      </c>
      <c r="B146" s="38" t="s">
        <v>206</v>
      </c>
      <c r="C146" s="38" t="s">
        <v>65</v>
      </c>
      <c r="D146" s="38" t="s">
        <v>65</v>
      </c>
      <c r="E146" s="46"/>
      <c r="F146" s="51"/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/>
      <c r="M146" s="51">
        <v>0</v>
      </c>
      <c r="N146" s="51">
        <v>0.4</v>
      </c>
      <c r="O146" s="47">
        <v>0</v>
      </c>
    </row>
    <row r="147" spans="1:15" ht="12.75">
      <c r="A147" s="38" t="s">
        <v>18</v>
      </c>
      <c r="B147" s="38" t="s">
        <v>206</v>
      </c>
      <c r="C147" s="38" t="s">
        <v>65</v>
      </c>
      <c r="D147" s="38" t="s">
        <v>65</v>
      </c>
      <c r="E147" s="46"/>
      <c r="F147" s="51"/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/>
      <c r="M147" s="51">
        <v>0</v>
      </c>
      <c r="N147" s="51">
        <v>0.35</v>
      </c>
      <c r="O147" s="47">
        <v>0</v>
      </c>
    </row>
    <row r="148" spans="1:15" ht="12.75">
      <c r="A148" s="38" t="s">
        <v>168</v>
      </c>
      <c r="B148" s="38" t="s">
        <v>206</v>
      </c>
      <c r="C148" s="38" t="s">
        <v>65</v>
      </c>
      <c r="D148" s="38" t="s">
        <v>65</v>
      </c>
      <c r="E148" s="46"/>
      <c r="F148" s="51"/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/>
      <c r="M148" s="51">
        <v>0</v>
      </c>
      <c r="N148" s="51">
        <v>0.35</v>
      </c>
      <c r="O148" s="47">
        <v>0</v>
      </c>
    </row>
    <row r="149" spans="1:15" ht="12.75">
      <c r="A149" s="38" t="s">
        <v>169</v>
      </c>
      <c r="B149" s="38" t="s">
        <v>206</v>
      </c>
      <c r="C149" s="38" t="s">
        <v>65</v>
      </c>
      <c r="D149" s="38" t="s">
        <v>65</v>
      </c>
      <c r="E149" s="46"/>
      <c r="F149" s="51"/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/>
      <c r="M149" s="51">
        <v>0</v>
      </c>
      <c r="N149" s="51">
        <v>0.35</v>
      </c>
      <c r="O149" s="47">
        <v>0</v>
      </c>
    </row>
    <row r="150" spans="1:15" ht="12.75">
      <c r="A150" s="38" t="s">
        <v>170</v>
      </c>
      <c r="B150" s="38" t="s">
        <v>206</v>
      </c>
      <c r="C150" s="38" t="s">
        <v>65</v>
      </c>
      <c r="D150" s="38" t="s">
        <v>65</v>
      </c>
      <c r="E150" s="46"/>
      <c r="F150" s="51"/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/>
      <c r="M150" s="51">
        <v>0</v>
      </c>
      <c r="N150" s="51">
        <v>0.35</v>
      </c>
      <c r="O150" s="47"/>
    </row>
    <row r="151" spans="1:15" ht="12.75">
      <c r="A151" s="38" t="s">
        <v>171</v>
      </c>
      <c r="B151" s="38" t="s">
        <v>206</v>
      </c>
      <c r="C151" s="38" t="s">
        <v>65</v>
      </c>
      <c r="D151" s="38" t="s">
        <v>65</v>
      </c>
      <c r="E151" s="46"/>
      <c r="F151" s="51"/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0.4</v>
      </c>
      <c r="O151" s="47"/>
    </row>
    <row r="152" spans="1:15" ht="12.75">
      <c r="A152" s="38" t="s">
        <v>172</v>
      </c>
      <c r="B152" s="38" t="s">
        <v>206</v>
      </c>
      <c r="C152" s="38" t="s">
        <v>65</v>
      </c>
      <c r="D152" s="38" t="s">
        <v>65</v>
      </c>
      <c r="E152" s="46"/>
      <c r="F152" s="51"/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/>
      <c r="M152" s="51">
        <v>0</v>
      </c>
      <c r="N152" s="51"/>
      <c r="O152" s="47">
        <v>0</v>
      </c>
    </row>
    <row r="153" spans="1:15" ht="12.75">
      <c r="A153" s="38" t="s">
        <v>173</v>
      </c>
      <c r="B153" s="38" t="s">
        <v>206</v>
      </c>
      <c r="C153" s="38" t="s">
        <v>65</v>
      </c>
      <c r="D153" s="38" t="s">
        <v>65</v>
      </c>
      <c r="E153" s="46"/>
      <c r="F153" s="51"/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/>
      <c r="M153" s="51">
        <v>0</v>
      </c>
      <c r="N153" s="51">
        <v>0.35</v>
      </c>
      <c r="O153" s="47"/>
    </row>
    <row r="154" spans="1:15" ht="12.75">
      <c r="A154" s="38" t="s">
        <v>174</v>
      </c>
      <c r="B154" s="38" t="s">
        <v>206</v>
      </c>
      <c r="C154" s="38" t="s">
        <v>65</v>
      </c>
      <c r="D154" s="38" t="s">
        <v>65</v>
      </c>
      <c r="E154" s="46"/>
      <c r="F154" s="51"/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0.4</v>
      </c>
      <c r="O154" s="47"/>
    </row>
    <row r="155" spans="1:15" ht="12.75">
      <c r="A155" s="38" t="s">
        <v>175</v>
      </c>
      <c r="B155" s="38" t="s">
        <v>206</v>
      </c>
      <c r="C155" s="38" t="s">
        <v>65</v>
      </c>
      <c r="D155" s="38" t="s">
        <v>65</v>
      </c>
      <c r="E155" s="46"/>
      <c r="F155" s="51"/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/>
      <c r="O155" s="47">
        <v>0</v>
      </c>
    </row>
    <row r="156" spans="1:15" ht="12.75">
      <c r="A156" s="38" t="s">
        <v>176</v>
      </c>
      <c r="B156" s="38" t="s">
        <v>206</v>
      </c>
      <c r="C156" s="38" t="s">
        <v>65</v>
      </c>
      <c r="D156" s="38" t="s">
        <v>65</v>
      </c>
      <c r="E156" s="46"/>
      <c r="F156" s="51"/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/>
      <c r="M156" s="51">
        <v>0</v>
      </c>
      <c r="N156" s="51">
        <v>0.35</v>
      </c>
      <c r="O156" s="47">
        <v>0</v>
      </c>
    </row>
    <row r="157" spans="1:15" ht="12.75">
      <c r="A157" s="38" t="s">
        <v>177</v>
      </c>
      <c r="B157" s="38" t="s">
        <v>206</v>
      </c>
      <c r="C157" s="38" t="s">
        <v>65</v>
      </c>
      <c r="D157" s="38" t="s">
        <v>65</v>
      </c>
      <c r="E157" s="46"/>
      <c r="F157" s="51"/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/>
      <c r="M157" s="51">
        <v>0</v>
      </c>
      <c r="N157" s="51">
        <v>0.35</v>
      </c>
      <c r="O157" s="47">
        <v>0</v>
      </c>
    </row>
    <row r="158" spans="1:15" ht="12.75">
      <c r="A158" s="38" t="s">
        <v>178</v>
      </c>
      <c r="B158" s="38" t="s">
        <v>206</v>
      </c>
      <c r="C158" s="38" t="s">
        <v>65</v>
      </c>
      <c r="D158" s="38" t="s">
        <v>65</v>
      </c>
      <c r="E158" s="46"/>
      <c r="F158" s="51"/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/>
      <c r="M158" s="51">
        <v>0</v>
      </c>
      <c r="N158" s="51">
        <v>0.35</v>
      </c>
      <c r="O158" s="47"/>
    </row>
    <row r="159" spans="1:15" ht="12.75">
      <c r="A159" s="38" t="s">
        <v>179</v>
      </c>
      <c r="B159" s="38" t="s">
        <v>206</v>
      </c>
      <c r="C159" s="38" t="s">
        <v>65</v>
      </c>
      <c r="D159" s="38" t="s">
        <v>65</v>
      </c>
      <c r="E159" s="46"/>
      <c r="F159" s="51"/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0.4</v>
      </c>
      <c r="O159" s="47"/>
    </row>
    <row r="160" spans="1:15" ht="12.75">
      <c r="A160" s="38" t="s">
        <v>180</v>
      </c>
      <c r="B160" s="38" t="s">
        <v>206</v>
      </c>
      <c r="C160" s="38" t="s">
        <v>65</v>
      </c>
      <c r="D160" s="38" t="s">
        <v>65</v>
      </c>
      <c r="E160" s="46"/>
      <c r="F160" s="51"/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/>
      <c r="O160" s="47">
        <v>0</v>
      </c>
    </row>
    <row r="161" spans="1:15" ht="12.75">
      <c r="A161" s="38" t="s">
        <v>181</v>
      </c>
      <c r="B161" s="38" t="s">
        <v>206</v>
      </c>
      <c r="C161" s="38" t="s">
        <v>65</v>
      </c>
      <c r="D161" s="38" t="s">
        <v>65</v>
      </c>
      <c r="E161" s="46"/>
      <c r="F161" s="51"/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/>
      <c r="M161" s="51">
        <v>0</v>
      </c>
      <c r="N161" s="51">
        <v>0.35</v>
      </c>
      <c r="O161" s="47"/>
    </row>
    <row r="162" spans="1:15" ht="12.75">
      <c r="A162" s="38" t="s">
        <v>182</v>
      </c>
      <c r="B162" s="38" t="s">
        <v>206</v>
      </c>
      <c r="C162" s="38" t="s">
        <v>65</v>
      </c>
      <c r="D162" s="38" t="s">
        <v>65</v>
      </c>
      <c r="E162" s="46"/>
      <c r="F162" s="51"/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0.4</v>
      </c>
      <c r="O162" s="47"/>
    </row>
    <row r="163" spans="1:15" ht="12.75">
      <c r="A163" s="38" t="s">
        <v>183</v>
      </c>
      <c r="B163" s="38" t="s">
        <v>206</v>
      </c>
      <c r="C163" s="38" t="s">
        <v>65</v>
      </c>
      <c r="D163" s="38" t="s">
        <v>65</v>
      </c>
      <c r="E163" s="46"/>
      <c r="F163" s="51"/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/>
      <c r="O163" s="47">
        <v>0</v>
      </c>
    </row>
    <row r="164" spans="1:15" ht="12.75">
      <c r="A164" s="38" t="s">
        <v>210</v>
      </c>
      <c r="B164" s="38" t="s">
        <v>206</v>
      </c>
      <c r="C164" s="38" t="s">
        <v>65</v>
      </c>
      <c r="D164" s="38" t="s">
        <v>65</v>
      </c>
      <c r="E164" s="46"/>
      <c r="F164" s="51"/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/>
      <c r="M164" s="51">
        <v>0</v>
      </c>
      <c r="N164" s="51">
        <v>0.4</v>
      </c>
      <c r="O164" s="47">
        <v>0</v>
      </c>
    </row>
    <row r="165" spans="1:15" ht="12.75">
      <c r="A165" s="42" t="s">
        <v>66</v>
      </c>
      <c r="B165" s="43"/>
      <c r="C165" s="43"/>
      <c r="D165" s="43"/>
      <c r="E165" s="48"/>
      <c r="F165" s="52"/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8.95</v>
      </c>
      <c r="O165" s="4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SOL 5 sites + 4 bâtiments</dc:title>
  <dc:subject/>
  <dc:creator>Mickaël RAMSEYER</dc:creator>
  <cp:keywords/>
  <dc:description/>
  <cp:lastModifiedBy>LEGROS Amaury</cp:lastModifiedBy>
  <cp:lastPrinted>2015-10-23T07:43:18Z</cp:lastPrinted>
  <dcterms:created xsi:type="dcterms:W3CDTF">2013-07-11T17:14:37Z</dcterms:created>
  <dcterms:modified xsi:type="dcterms:W3CDTF">2017-03-28T08:06:54Z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HSKDCFU3Y75M-3-945</vt:lpwstr>
  </property>
  <property fmtid="{D5CDD505-2E9C-101B-9397-08002B2CF9AE}" pid="3" name="_dlc_DocIdItemGuid">
    <vt:lpwstr>33dc3efa-ef4e-4160-b877-9c2c2694033c</vt:lpwstr>
  </property>
  <property fmtid="{D5CDD505-2E9C-101B-9397-08002B2CF9AE}" pid="4" name="_dlc_DocIdUrl">
    <vt:lpwstr>http://portail-intranet.franceagrimer.fr/sites/INVOCM/_layouts/DocIdRedir.aspx?ID=HSKDCFU3Y75M-3-945, HSKDCFU3Y75M-3-945</vt:lpwstr>
  </property>
  <property fmtid="{D5CDD505-2E9C-101B-9397-08002B2CF9AE}" pid="5" name="Type de document">
    <vt:lpwstr>Autre</vt:lpwstr>
  </property>
</Properties>
</file>