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INTV\SIIF\U_GCA\GECRI\2024-APICULTURE\Décision\"/>
    </mc:Choice>
  </mc:AlternateContent>
  <bookViews>
    <workbookView xWindow="0" yWindow="0" windowWidth="25200" windowHeight="11250"/>
  </bookViews>
  <sheets>
    <sheet name="API 2024 cris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C16" i="1"/>
  <c r="D18" i="1" l="1"/>
  <c r="B30" i="1" l="1"/>
  <c r="C27" i="1"/>
  <c r="C28" i="1"/>
  <c r="C29" i="1"/>
  <c r="B31" i="1" l="1"/>
  <c r="C31" i="1" s="1"/>
  <c r="C37" i="1" s="1"/>
  <c r="C35" i="1"/>
  <c r="E35" i="1" s="1"/>
  <c r="D37" i="1" l="1"/>
  <c r="E37" i="1"/>
  <c r="D35" i="1"/>
  <c r="F35" i="1" s="1"/>
  <c r="G35" i="1" s="1"/>
  <c r="C36" i="1"/>
  <c r="F37" i="1" l="1"/>
  <c r="G37" i="1" s="1"/>
  <c r="L35" i="1"/>
  <c r="D36" i="1"/>
  <c r="E36" i="1"/>
  <c r="C34" i="1"/>
  <c r="L37" i="1" l="1"/>
  <c r="F36" i="1"/>
  <c r="G36" i="1" s="1"/>
  <c r="J35" i="1"/>
  <c r="K35" i="1" s="1"/>
  <c r="H35" i="1"/>
  <c r="I35" i="1" s="1"/>
  <c r="D34" i="1"/>
  <c r="E34" i="1"/>
  <c r="J37" i="1" l="1"/>
  <c r="K37" i="1" s="1"/>
  <c r="H37" i="1"/>
  <c r="I37" i="1" s="1"/>
  <c r="F34" i="1"/>
  <c r="G34" i="1" s="1"/>
  <c r="L34" i="1" l="1"/>
  <c r="H36" i="1"/>
  <c r="I36" i="1" s="1"/>
  <c r="J36" i="1"/>
  <c r="K36" i="1" s="1"/>
  <c r="L36" i="1"/>
  <c r="J34" i="1"/>
  <c r="K34" i="1" s="1"/>
  <c r="H34" i="1" l="1"/>
  <c r="I34" i="1" s="1"/>
</calcChain>
</file>

<file path=xl/sharedStrings.xml><?xml version="1.0" encoding="utf-8"?>
<sst xmlns="http://schemas.openxmlformats.org/spreadsheetml/2006/main" count="58" uniqueCount="58">
  <si>
    <t>07-taux normal 8,5% (DOM)</t>
  </si>
  <si>
    <t>04-taux normal 20%</t>
  </si>
  <si>
    <t>5A-taux réduit 10%</t>
  </si>
  <si>
    <t>5C-taux réduit 5,5%</t>
  </si>
  <si>
    <t>09-taux particuliers</t>
  </si>
  <si>
    <t>08-anciens taux</t>
  </si>
  <si>
    <t>06-taux réduit 2,1% (DOM)</t>
  </si>
  <si>
    <t>TOTAL</t>
  </si>
  <si>
    <t>déclaration annuelle</t>
  </si>
  <si>
    <t>moyenne olympique</t>
  </si>
  <si>
    <t>2021-2022</t>
  </si>
  <si>
    <t>2020-2021-2022</t>
  </si>
  <si>
    <t xml:space="preserve">données à saisir dans PAD </t>
  </si>
  <si>
    <t>cas particuliers évolution CHEPTEL</t>
  </si>
  <si>
    <t xml:space="preserve"> cas général</t>
  </si>
  <si>
    <t>aide ISN 2023 demandée ou percue</t>
  </si>
  <si>
    <t>3.2.2 CA retravaillé si variation de plus de 20%</t>
  </si>
  <si>
    <t>MOYENNE 2018-2022</t>
  </si>
  <si>
    <t>CA</t>
  </si>
  <si>
    <t>7.1 aide théorique max</t>
  </si>
  <si>
    <t>5.taux de perte</t>
  </si>
  <si>
    <t xml:space="preserve">5.CA de référence </t>
  </si>
  <si>
    <t>5.perte de CA caculée</t>
  </si>
  <si>
    <t>NOMBRE DE RUCHES DECLAREES en 2023</t>
  </si>
  <si>
    <t>plafond d'aide/ruche</t>
  </si>
  <si>
    <t>apres déduction bio/ISN</t>
  </si>
  <si>
    <t>7.2 plafonds (hors JA et GAEC)</t>
  </si>
  <si>
    <t>type de référence</t>
  </si>
  <si>
    <t>7.2 plafond (JA , GAEC)</t>
  </si>
  <si>
    <t>7.3 plafond ukraine  cas général</t>
  </si>
  <si>
    <t>7.3 plafond ukraine  JA GAEC</t>
  </si>
  <si>
    <t>3.2.1 récents installé   2 ans</t>
  </si>
  <si>
    <t>3.2.1 récents installé   1 an ou PE</t>
  </si>
  <si>
    <t xml:space="preserve">2022 ou PE </t>
  </si>
  <si>
    <t xml:space="preserve">au moins une donnée par année </t>
  </si>
  <si>
    <t xml:space="preserve">automatique </t>
  </si>
  <si>
    <t>2022 ou PE/étude</t>
  </si>
  <si>
    <t>evolution sur  5 anneés/2023</t>
  </si>
  <si>
    <t>ETAT</t>
  </si>
  <si>
    <t xml:space="preserve">aides demandées ou percues cadre temporaire ukraine  (contrôle du plafond de 280 000 €)
</t>
  </si>
  <si>
    <t>autres aide demandées ou percues couvrant les mêmes pertes 2023 (de minimis, .,.)</t>
  </si>
  <si>
    <t>ce fichier reprend les principaux élements du dispositif de crise APICULTURE 2024 qui seront dans le téléservice.</t>
  </si>
  <si>
    <t>ce fichier n'a aucune valeur réglementaire  et n'est pas obligatoire.</t>
  </si>
  <si>
    <t>simulateur d'aide APICULTURE 2024</t>
  </si>
  <si>
    <t>saisie uniquement si necessaire</t>
  </si>
  <si>
    <t>non saisi dans PAD</t>
  </si>
  <si>
    <t>aide de crise BIO 2024 (Bio2) demandée ou percue</t>
  </si>
  <si>
    <t>(aide de crise: bio 2023, bio 2024, lavande, résilience, …)</t>
  </si>
  <si>
    <t xml:space="preserve"> déclaration TVA</t>
  </si>
  <si>
    <t>si déclaration TVA obligatoire</t>
  </si>
  <si>
    <t>5XA</t>
  </si>
  <si>
    <t>5YA</t>
  </si>
  <si>
    <t>5ZA</t>
  </si>
  <si>
    <t>5XB</t>
  </si>
  <si>
    <t>5YB</t>
  </si>
  <si>
    <t>5ZB</t>
  </si>
  <si>
    <r>
      <t xml:space="preserve">déclaration TVA non obligatoire </t>
    </r>
    <r>
      <rPr>
        <sz val="11"/>
        <color rgb="FF0070C0"/>
        <rFont val="Calibri"/>
        <family val="2"/>
        <scheme val="minor"/>
      </rPr>
      <t>suite modification du 12/09/2024</t>
    </r>
  </si>
  <si>
    <t xml:space="preserve">déclaration  2042-C pro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</si>
</sst>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12" fillId="0" borderId="0" xfId="0" applyFont="1"/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44" fontId="0" fillId="4" borderId="1" xfId="2" applyFont="1" applyFill="1" applyBorder="1" applyProtection="1">
      <protection locked="0"/>
    </xf>
    <xf numFmtId="44" fontId="1" fillId="4" borderId="1" xfId="2" applyFont="1" applyFill="1" applyBorder="1" applyProtection="1">
      <protection locked="0"/>
    </xf>
    <xf numFmtId="44" fontId="11" fillId="4" borderId="1" xfId="2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44" fontId="3" fillId="4" borderId="1" xfId="2" applyFont="1" applyFill="1" applyBorder="1" applyProtection="1">
      <protection locked="0"/>
    </xf>
    <xf numFmtId="44" fontId="4" fillId="4" borderId="1" xfId="2" applyFont="1" applyFill="1" applyBorder="1" applyProtection="1">
      <protection locked="0"/>
    </xf>
    <xf numFmtId="0" fontId="0" fillId="0" borderId="2" xfId="0" applyFont="1" applyFill="1" applyBorder="1" applyAlignment="1" applyProtection="1">
      <alignment horizontal="left"/>
      <protection locked="0"/>
    </xf>
    <xf numFmtId="44" fontId="0" fillId="4" borderId="2" xfId="2" applyFont="1" applyFill="1" applyBorder="1" applyProtection="1">
      <protection locked="0"/>
    </xf>
    <xf numFmtId="44" fontId="11" fillId="4" borderId="2" xfId="2" applyFont="1" applyFill="1" applyBorder="1" applyProtection="1">
      <protection locked="0"/>
    </xf>
    <xf numFmtId="44" fontId="11" fillId="2" borderId="1" xfId="2" applyFont="1" applyFill="1" applyBorder="1" applyProtection="1">
      <protection locked="0"/>
    </xf>
    <xf numFmtId="0" fontId="0" fillId="5" borderId="1" xfId="0" applyFont="1" applyFill="1" applyBorder="1" applyAlignment="1" applyProtection="1">
      <alignment horizontal="left"/>
      <protection locked="0"/>
    </xf>
    <xf numFmtId="165" fontId="0" fillId="4" borderId="1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44" fontId="11" fillId="2" borderId="1" xfId="0" applyNumberFormat="1" applyFont="1" applyFill="1" applyBorder="1" applyProtection="1">
      <protection locked="0"/>
    </xf>
    <xf numFmtId="0" fontId="10" fillId="5" borderId="1" xfId="0" applyFont="1" applyFill="1" applyBorder="1" applyAlignment="1" applyProtection="1">
      <alignment horizontal="left" wrapText="1"/>
      <protection locked="0"/>
    </xf>
    <xf numFmtId="0" fontId="13" fillId="5" borderId="1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5" fontId="0" fillId="6" borderId="1" xfId="1" applyNumberFormat="1" applyFont="1" applyFill="1" applyBorder="1" applyProtection="1">
      <protection locked="0"/>
    </xf>
    <xf numFmtId="0" fontId="0" fillId="8" borderId="1" xfId="0" applyFill="1" applyBorder="1" applyProtection="1">
      <protection locked="0"/>
    </xf>
    <xf numFmtId="44" fontId="0" fillId="2" borderId="1" xfId="0" applyNumberFormat="1" applyFill="1" applyBorder="1" applyProtection="1">
      <protection locked="0"/>
    </xf>
    <xf numFmtId="44" fontId="0" fillId="0" borderId="0" xfId="2" applyFont="1" applyProtection="1">
      <protection locked="0"/>
    </xf>
    <xf numFmtId="4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165" fontId="7" fillId="2" borderId="1" xfId="3" applyNumberFormat="1" applyFont="1" applyFill="1" applyBorder="1" applyProtection="1">
      <protection locked="0"/>
    </xf>
    <xf numFmtId="44" fontId="7" fillId="8" borderId="1" xfId="2" applyFont="1" applyFill="1" applyBorder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9" fontId="0" fillId="0" borderId="1" xfId="3" applyFont="1" applyBorder="1" applyProtection="1">
      <protection locked="0"/>
    </xf>
    <xf numFmtId="0" fontId="3" fillId="0" borderId="0" xfId="0" applyFont="1" applyBorder="1" applyProtection="1">
      <protection locked="0"/>
    </xf>
    <xf numFmtId="165" fontId="0" fillId="0" borderId="0" xfId="1" applyNumberFormat="1" applyFont="1" applyBorder="1" applyProtection="1">
      <protection locked="0"/>
    </xf>
    <xf numFmtId="9" fontId="0" fillId="0" borderId="0" xfId="3" applyFont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9" fillId="3" borderId="1" xfId="0" applyFont="1" applyFill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44" fontId="5" fillId="0" borderId="1" xfId="2" applyFont="1" applyBorder="1" applyAlignment="1" applyProtection="1">
      <alignment horizontal="left" vertical="center"/>
      <protection locked="0"/>
    </xf>
    <xf numFmtId="164" fontId="0" fillId="0" borderId="0" xfId="0" applyNumberFormat="1" applyProtection="1">
      <protection locked="0"/>
    </xf>
    <xf numFmtId="44" fontId="0" fillId="6" borderId="1" xfId="2" applyFont="1" applyFill="1" applyBorder="1" applyProtection="1">
      <protection locked="0"/>
    </xf>
    <xf numFmtId="0" fontId="0" fillId="9" borderId="0" xfId="0" applyFill="1" applyProtection="1">
      <protection locked="0"/>
    </xf>
    <xf numFmtId="44" fontId="0" fillId="9" borderId="1" xfId="2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44" fontId="4" fillId="3" borderId="1" xfId="2" applyFont="1" applyFill="1" applyBorder="1" applyProtection="1">
      <protection locked="0"/>
    </xf>
    <xf numFmtId="10" fontId="0" fillId="3" borderId="1" xfId="3" applyNumberFormat="1" applyFont="1" applyFill="1" applyBorder="1" applyProtection="1">
      <protection locked="0"/>
    </xf>
    <xf numFmtId="44" fontId="7" fillId="3" borderId="1" xfId="0" applyNumberFormat="1" applyFont="1" applyFill="1" applyBorder="1" applyProtection="1">
      <protection locked="0"/>
    </xf>
    <xf numFmtId="44" fontId="8" fillId="3" borderId="1" xfId="0" applyNumberFormat="1" applyFont="1" applyFill="1" applyBorder="1" applyProtection="1">
      <protection locked="0"/>
    </xf>
    <xf numFmtId="44" fontId="0" fillId="3" borderId="1" xfId="0" applyNumberFormat="1" applyFill="1" applyBorder="1" applyProtection="1">
      <protection locked="0"/>
    </xf>
    <xf numFmtId="44" fontId="2" fillId="3" borderId="1" xfId="0" applyNumberFormat="1" applyFont="1" applyFill="1" applyBorder="1" applyProtection="1">
      <protection locked="0"/>
    </xf>
    <xf numFmtId="44" fontId="12" fillId="3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44" fontId="4" fillId="3" borderId="1" xfId="0" applyNumberFormat="1" applyFont="1" applyFill="1" applyBorder="1" applyProtection="1">
      <protection locked="0"/>
    </xf>
    <xf numFmtId="44" fontId="4" fillId="3" borderId="1" xfId="2" applyFont="1" applyFill="1" applyBorder="1" applyAlignment="1" applyProtection="1">
      <alignment horizontal="right"/>
      <protection locked="0"/>
    </xf>
    <xf numFmtId="0" fontId="0" fillId="7" borderId="0" xfId="0" applyFill="1"/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wrapText="1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B10" sqref="B10"/>
    </sheetView>
  </sheetViews>
  <sheetFormatPr baseColWidth="10" defaultRowHeight="15" x14ac:dyDescent="0.25"/>
  <cols>
    <col min="1" max="1" width="44.5703125" customWidth="1"/>
    <col min="2" max="2" width="32.5703125" customWidth="1"/>
    <col min="3" max="3" width="19.140625" customWidth="1"/>
    <col min="4" max="4" width="18.85546875" customWidth="1"/>
    <col min="5" max="5" width="17.5703125" customWidth="1"/>
    <col min="6" max="6" width="19.85546875" customWidth="1"/>
    <col min="7" max="7" width="16.42578125" customWidth="1"/>
    <col min="8" max="8" width="20.42578125" customWidth="1"/>
    <col min="9" max="9" width="18.85546875" customWidth="1"/>
    <col min="10" max="10" width="17.7109375" customWidth="1"/>
    <col min="11" max="11" width="16.42578125" customWidth="1"/>
    <col min="12" max="12" width="11.85546875" bestFit="1" customWidth="1"/>
  </cols>
  <sheetData>
    <row r="1" spans="1:12" x14ac:dyDescent="0.25">
      <c r="A1" s="1" t="s">
        <v>43</v>
      </c>
    </row>
    <row r="2" spans="1:12" x14ac:dyDescent="0.25">
      <c r="A2" s="2" t="s">
        <v>41</v>
      </c>
    </row>
    <row r="3" spans="1:12" x14ac:dyDescent="0.25">
      <c r="A3" s="2" t="s">
        <v>42</v>
      </c>
    </row>
    <row r="5" spans="1:12" x14ac:dyDescent="0.25">
      <c r="A5" s="3"/>
      <c r="C5" s="3"/>
      <c r="D5" s="3"/>
      <c r="E5" s="3"/>
      <c r="F5" s="3"/>
      <c r="G5" s="53" t="s">
        <v>45</v>
      </c>
      <c r="H5" s="3"/>
      <c r="I5" s="3"/>
      <c r="J5" s="3"/>
      <c r="K5" s="3"/>
      <c r="L5" s="3"/>
    </row>
    <row r="6" spans="1:12" x14ac:dyDescent="0.25">
      <c r="A6" s="3"/>
      <c r="C6" s="4" t="s">
        <v>12</v>
      </c>
      <c r="D6" s="4"/>
      <c r="E6" s="5" t="s">
        <v>44</v>
      </c>
      <c r="F6" s="5"/>
      <c r="G6" s="6" t="s">
        <v>35</v>
      </c>
      <c r="H6" s="3"/>
      <c r="I6" s="3"/>
      <c r="J6" s="3"/>
      <c r="K6" s="3"/>
      <c r="L6" s="3"/>
    </row>
    <row r="7" spans="1:12" ht="45" x14ac:dyDescent="0.25">
      <c r="A7" s="75" t="s">
        <v>49</v>
      </c>
      <c r="B7" s="76" t="s">
        <v>56</v>
      </c>
      <c r="C7" s="3" t="s">
        <v>34</v>
      </c>
      <c r="D7" s="3"/>
      <c r="E7" s="3"/>
      <c r="F7" s="3"/>
      <c r="G7" s="3"/>
      <c r="H7" s="3"/>
      <c r="I7" s="3"/>
      <c r="J7" s="3"/>
      <c r="K7" s="3"/>
      <c r="L7" s="3"/>
    </row>
    <row r="8" spans="1:12" ht="15" customHeight="1" x14ac:dyDescent="0.25">
      <c r="A8" s="7" t="s">
        <v>48</v>
      </c>
      <c r="B8" s="74" t="s">
        <v>57</v>
      </c>
      <c r="C8" s="8">
        <v>2018</v>
      </c>
      <c r="D8" s="8">
        <v>2019</v>
      </c>
      <c r="E8" s="8">
        <v>2020</v>
      </c>
      <c r="F8" s="8">
        <v>2021</v>
      </c>
      <c r="G8" s="8" t="s">
        <v>36</v>
      </c>
      <c r="H8" s="9">
        <v>2023</v>
      </c>
      <c r="I8" s="3"/>
      <c r="J8" s="3"/>
      <c r="K8" s="3"/>
      <c r="L8" s="3"/>
    </row>
    <row r="9" spans="1:12" x14ac:dyDescent="0.25">
      <c r="A9" s="10" t="s">
        <v>1</v>
      </c>
      <c r="B9" s="73" t="s">
        <v>50</v>
      </c>
      <c r="C9" s="11"/>
      <c r="D9" s="11"/>
      <c r="E9" s="12"/>
      <c r="F9" s="11"/>
      <c r="G9" s="11"/>
      <c r="H9" s="13"/>
      <c r="I9" s="3"/>
      <c r="J9" s="3"/>
      <c r="K9" s="3"/>
      <c r="L9" s="3"/>
    </row>
    <row r="10" spans="1:12" x14ac:dyDescent="0.25">
      <c r="A10" s="10" t="s">
        <v>2</v>
      </c>
      <c r="B10" s="73" t="s">
        <v>51</v>
      </c>
      <c r="C10" s="11"/>
      <c r="D10" s="11"/>
      <c r="E10" s="11"/>
      <c r="F10" s="11"/>
      <c r="G10" s="11"/>
      <c r="H10" s="13"/>
      <c r="I10" s="3"/>
      <c r="J10" s="3"/>
      <c r="K10" s="3"/>
      <c r="L10" s="3"/>
    </row>
    <row r="11" spans="1:12" x14ac:dyDescent="0.25">
      <c r="A11" s="14" t="s">
        <v>3</v>
      </c>
      <c r="B11" s="73" t="s">
        <v>52</v>
      </c>
      <c r="C11" s="15"/>
      <c r="D11" s="15"/>
      <c r="E11" s="15"/>
      <c r="F11" s="15"/>
      <c r="G11" s="15"/>
      <c r="H11" s="16"/>
      <c r="I11" s="3"/>
      <c r="J11" s="3"/>
      <c r="K11" s="3"/>
      <c r="L11" s="3"/>
    </row>
    <row r="12" spans="1:12" x14ac:dyDescent="0.25">
      <c r="A12" s="10" t="s">
        <v>6</v>
      </c>
      <c r="B12" s="73" t="s">
        <v>53</v>
      </c>
      <c r="C12" s="11"/>
      <c r="D12" s="11"/>
      <c r="E12" s="11"/>
      <c r="F12" s="11"/>
      <c r="G12" s="11"/>
      <c r="H12" s="13"/>
      <c r="I12" s="3"/>
      <c r="J12" s="3"/>
      <c r="K12" s="3"/>
      <c r="L12" s="3"/>
    </row>
    <row r="13" spans="1:12" x14ac:dyDescent="0.25">
      <c r="A13" s="10" t="s">
        <v>0</v>
      </c>
      <c r="B13" s="73" t="s">
        <v>54</v>
      </c>
      <c r="C13" s="11"/>
      <c r="D13" s="15"/>
      <c r="E13" s="11"/>
      <c r="F13" s="15"/>
      <c r="G13" s="11"/>
      <c r="H13" s="13"/>
      <c r="I13" s="3"/>
      <c r="J13" s="3"/>
      <c r="K13" s="3"/>
      <c r="L13" s="3"/>
    </row>
    <row r="14" spans="1:12" x14ac:dyDescent="0.25">
      <c r="A14" s="10" t="s">
        <v>5</v>
      </c>
      <c r="B14" s="73" t="s">
        <v>55</v>
      </c>
      <c r="C14" s="11"/>
      <c r="D14" s="11"/>
      <c r="E14" s="11"/>
      <c r="F14" s="11"/>
      <c r="G14" s="11"/>
      <c r="H14" s="13"/>
      <c r="I14" s="3"/>
      <c r="J14" s="3"/>
      <c r="K14" s="3"/>
      <c r="L14" s="3"/>
    </row>
    <row r="15" spans="1:12" ht="15.75" thickBot="1" x14ac:dyDescent="0.3">
      <c r="A15" s="17" t="s">
        <v>4</v>
      </c>
      <c r="B15" s="70"/>
      <c r="C15" s="18"/>
      <c r="D15" s="18"/>
      <c r="E15" s="18"/>
      <c r="F15" s="18"/>
      <c r="G15" s="18"/>
      <c r="H15" s="19"/>
      <c r="I15" s="3"/>
      <c r="J15" s="3"/>
      <c r="K15" s="3"/>
      <c r="L15" s="3"/>
    </row>
    <row r="16" spans="1:12" ht="15.75" customHeight="1" thickBot="1" x14ac:dyDescent="0.3">
      <c r="A16" s="71" t="s">
        <v>7</v>
      </c>
      <c r="B16" s="72"/>
      <c r="C16" s="20">
        <f>SUM(C9:C15)</f>
        <v>0</v>
      </c>
      <c r="D16" s="20">
        <f>SUM(D9:D15)</f>
        <v>0</v>
      </c>
      <c r="E16" s="20">
        <f>SUM(E9:E15)</f>
        <v>0</v>
      </c>
      <c r="F16" s="20">
        <f>SUM(F9:F15)</f>
        <v>0</v>
      </c>
      <c r="G16" s="20">
        <f>SUM(G9:G15)</f>
        <v>0</v>
      </c>
      <c r="H16" s="20">
        <f>SUM(H9:H15)</f>
        <v>0</v>
      </c>
      <c r="I16" s="3"/>
      <c r="J16" s="3"/>
      <c r="K16" s="3"/>
      <c r="L16" s="3"/>
    </row>
    <row r="17" spans="1:1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21" t="s">
        <v>23</v>
      </c>
      <c r="B18" s="22"/>
      <c r="C18" s="23" t="s">
        <v>24</v>
      </c>
      <c r="D18" s="24">
        <f>B18*80</f>
        <v>0</v>
      </c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25" t="s">
        <v>46</v>
      </c>
      <c r="B19" s="54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25" t="s">
        <v>15</v>
      </c>
      <c r="B20" s="54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26.25" x14ac:dyDescent="0.25">
      <c r="A21" s="25" t="s">
        <v>40</v>
      </c>
      <c r="B21" s="52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24.75" customHeight="1" x14ac:dyDescent="0.25">
      <c r="A22" s="26" t="s">
        <v>39</v>
      </c>
      <c r="B22" s="11"/>
      <c r="C22" s="27" t="s">
        <v>47</v>
      </c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5">
      <c r="A23" s="3"/>
      <c r="B23" s="3"/>
      <c r="C23" s="28"/>
      <c r="D23" s="3"/>
      <c r="E23" s="3"/>
      <c r="F23" s="3"/>
      <c r="G23" s="3"/>
      <c r="H23" s="3"/>
      <c r="I23" s="3"/>
      <c r="J23" s="3"/>
      <c r="K23" s="3"/>
      <c r="L23" s="3"/>
    </row>
    <row r="24" spans="1:12" ht="26.25" customHeight="1" x14ac:dyDescent="0.25">
      <c r="A24" s="29" t="s">
        <v>13</v>
      </c>
      <c r="B24" s="30" t="s">
        <v>8</v>
      </c>
      <c r="C24" s="31" t="s">
        <v>18</v>
      </c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25">
      <c r="A25" s="7">
        <v>2018</v>
      </c>
      <c r="B25" s="32"/>
      <c r="C25" s="3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s="7">
        <v>2019</v>
      </c>
      <c r="B26" s="32"/>
      <c r="C26" s="3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7">
        <v>2020</v>
      </c>
      <c r="B27" s="32"/>
      <c r="C27" s="34">
        <f>E16</f>
        <v>0</v>
      </c>
      <c r="D27" s="3"/>
      <c r="E27" s="3"/>
      <c r="F27" s="35"/>
      <c r="G27" s="36"/>
      <c r="H27" s="3"/>
      <c r="I27" s="3"/>
      <c r="J27" s="3"/>
      <c r="K27" s="3"/>
      <c r="L27" s="3"/>
    </row>
    <row r="28" spans="1:12" x14ac:dyDescent="0.25">
      <c r="A28" s="7">
        <v>2021</v>
      </c>
      <c r="B28" s="32"/>
      <c r="C28" s="34">
        <f>F16</f>
        <v>0</v>
      </c>
      <c r="D28" s="3"/>
      <c r="E28" s="3"/>
      <c r="F28" s="3"/>
      <c r="G28" s="37"/>
      <c r="H28" s="3"/>
      <c r="I28" s="3"/>
      <c r="J28" s="3"/>
      <c r="K28" s="3"/>
      <c r="L28" s="3"/>
    </row>
    <row r="29" spans="1:12" x14ac:dyDescent="0.25">
      <c r="A29" s="7">
        <v>2022</v>
      </c>
      <c r="B29" s="32"/>
      <c r="C29" s="34">
        <f>G16</f>
        <v>0</v>
      </c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38" t="s">
        <v>17</v>
      </c>
      <c r="B30" s="39" t="e">
        <f>AVERAGE(B25:B29)</f>
        <v>#DIV/0!</v>
      </c>
      <c r="C30" s="40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25">
      <c r="A31" s="41" t="s">
        <v>37</v>
      </c>
      <c r="B31" s="42" t="e">
        <f>ROUND((B18-B30)/B30,2)</f>
        <v>#DIV/0!</v>
      </c>
      <c r="C31" s="3" t="e">
        <f>IF(B31&gt;=20%,"augmentation validée",IF(B31&lt;=-20%,"diminution validée","pas de prise en compte de l'évolution"))</f>
        <v>#DIV/0!</v>
      </c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43"/>
      <c r="B32" s="44"/>
      <c r="C32" s="45"/>
      <c r="D32" s="3"/>
      <c r="E32" s="3"/>
      <c r="F32" s="3"/>
      <c r="G32" s="3"/>
      <c r="H32" s="3"/>
      <c r="I32" s="3"/>
      <c r="J32" s="3"/>
      <c r="K32" s="3"/>
      <c r="L32" s="3"/>
    </row>
    <row r="33" spans="1:12" ht="24.75" customHeight="1" x14ac:dyDescent="0.25">
      <c r="A33" s="29" t="s">
        <v>27</v>
      </c>
      <c r="B33" s="46"/>
      <c r="C33" s="55" t="s">
        <v>21</v>
      </c>
      <c r="D33" s="56" t="s">
        <v>20</v>
      </c>
      <c r="E33" s="55" t="s">
        <v>22</v>
      </c>
      <c r="F33" s="57" t="s">
        <v>19</v>
      </c>
      <c r="G33" s="56" t="s">
        <v>25</v>
      </c>
      <c r="H33" s="56" t="s">
        <v>26</v>
      </c>
      <c r="I33" s="58" t="s">
        <v>29</v>
      </c>
      <c r="J33" s="56" t="s">
        <v>28</v>
      </c>
      <c r="K33" s="59" t="s">
        <v>30</v>
      </c>
      <c r="L33" s="56" t="s">
        <v>38</v>
      </c>
    </row>
    <row r="34" spans="1:12" ht="14.25" customHeight="1" x14ac:dyDescent="0.25">
      <c r="A34" s="47" t="s">
        <v>14</v>
      </c>
      <c r="B34" s="48" t="s">
        <v>9</v>
      </c>
      <c r="C34" s="60">
        <f>ROUND(TRIMMEAN(C16:G16,0.4),2)</f>
        <v>0</v>
      </c>
      <c r="D34" s="61" t="e">
        <f>ROUND((C34-$H$16)/C34,4)</f>
        <v>#DIV/0!</v>
      </c>
      <c r="E34" s="62">
        <f>C34-$H$16</f>
        <v>0</v>
      </c>
      <c r="F34" s="63" t="e">
        <f>IF(AND(E34&gt;0,D34&gt;=30%),0.8*(C34-$H$16),0)</f>
        <v>#DIV/0!</v>
      </c>
      <c r="G34" s="64" t="e">
        <f>IF((F34-$B$19-$B$20-$B$21)&lt;0,0,F34-$B$19-$B$20-$B$21)</f>
        <v>#DIV/0!</v>
      </c>
      <c r="H34" s="64" t="e">
        <f>MIN(25000,G34,$D$18)</f>
        <v>#DIV/0!</v>
      </c>
      <c r="I34" s="65" t="e">
        <f>MIN((280000-$B$22),H34)</f>
        <v>#DIV/0!</v>
      </c>
      <c r="J34" s="64" t="e">
        <f>MIN(30000,G34,$D$18)</f>
        <v>#DIV/0!</v>
      </c>
      <c r="K34" s="66" t="e">
        <f>MIN((280000-$B$22),J34)</f>
        <v>#DIV/0!</v>
      </c>
      <c r="L34" s="67" t="e">
        <f>IF(G34&lt;1000,"INELIGIBLE","OK")</f>
        <v>#DIV/0!</v>
      </c>
    </row>
    <row r="35" spans="1:12" x14ac:dyDescent="0.25">
      <c r="A35" s="49" t="s">
        <v>31</v>
      </c>
      <c r="B35" s="48" t="s">
        <v>10</v>
      </c>
      <c r="C35" s="68">
        <f>ROUND(AVERAGE(F16:G16),2)</f>
        <v>0</v>
      </c>
      <c r="D35" s="61" t="e">
        <f>ROUND((C35-$H$16)/C35,4)</f>
        <v>#DIV/0!</v>
      </c>
      <c r="E35" s="62">
        <f>C35-$H$16</f>
        <v>0</v>
      </c>
      <c r="F35" s="63" t="e">
        <f>IF(AND(E35&gt;0,D35&gt;=30%),0.8*(C35-$H$16),0)</f>
        <v>#DIV/0!</v>
      </c>
      <c r="G35" s="64" t="e">
        <f t="shared" ref="G35:G37" si="0">IF((F35-$B$19-$B$20-$B$21)&lt;0,0,F35-$B$19-$B$20-$B$21)</f>
        <v>#DIV/0!</v>
      </c>
      <c r="H35" s="64" t="e">
        <f t="shared" ref="H35:H36" si="1">MIN(25000,G35,$D$18)</f>
        <v>#DIV/0!</v>
      </c>
      <c r="I35" s="65" t="e">
        <f>MIN((280000-$B$22),H35)</f>
        <v>#DIV/0!</v>
      </c>
      <c r="J35" s="64" t="e">
        <f t="shared" ref="J35:J36" si="2">MIN(30000,G35,$D$18)</f>
        <v>#DIV/0!</v>
      </c>
      <c r="K35" s="66" t="e">
        <f>MIN((280000-$B$22),J35)</f>
        <v>#DIV/0!</v>
      </c>
      <c r="L35" s="67" t="e">
        <f t="shared" ref="L35:L36" si="3">IF(G35&lt;1000,"INELIGIBLE","OK")</f>
        <v>#DIV/0!</v>
      </c>
    </row>
    <row r="36" spans="1:12" x14ac:dyDescent="0.25">
      <c r="A36" s="49" t="s">
        <v>32</v>
      </c>
      <c r="B36" s="48" t="s">
        <v>33</v>
      </c>
      <c r="C36" s="68">
        <f>G16</f>
        <v>0</v>
      </c>
      <c r="D36" s="61" t="e">
        <f>ROUND((C36-$H$16)/C36,4)</f>
        <v>#DIV/0!</v>
      </c>
      <c r="E36" s="62">
        <f>C36-$H$16</f>
        <v>0</v>
      </c>
      <c r="F36" s="63" t="e">
        <f>IF(AND(E36&gt;0,D36&gt;=30%),0.8*(C36-$H$16),0)</f>
        <v>#DIV/0!</v>
      </c>
      <c r="G36" s="64" t="e">
        <f t="shared" si="0"/>
        <v>#DIV/0!</v>
      </c>
      <c r="H36" s="64" t="e">
        <f t="shared" si="1"/>
        <v>#DIV/0!</v>
      </c>
      <c r="I36" s="65" t="e">
        <f>MIN((280000-$B$22),H36)</f>
        <v>#DIV/0!</v>
      </c>
      <c r="J36" s="64" t="e">
        <f t="shared" si="2"/>
        <v>#DIV/0!</v>
      </c>
      <c r="K36" s="66" t="e">
        <f>MIN((280000-$B$22),J36)</f>
        <v>#DIV/0!</v>
      </c>
      <c r="L36" s="67" t="e">
        <f t="shared" si="3"/>
        <v>#DIV/0!</v>
      </c>
    </row>
    <row r="37" spans="1:12" x14ac:dyDescent="0.25">
      <c r="A37" s="50" t="s">
        <v>16</v>
      </c>
      <c r="B37" s="48" t="s">
        <v>11</v>
      </c>
      <c r="C37" s="69" t="e">
        <f>IF(C31="pas de prise en compte de l'évolution","sansobjet",ROUND(B18*(AVERAGE(C27/B27,C28/B28,C29/B29)),2))</f>
        <v>#DIV/0!</v>
      </c>
      <c r="D37" s="61" t="e">
        <f>IF(C37="sansobjet",0,ROUND((C37-$H$16)/C37,4))</f>
        <v>#DIV/0!</v>
      </c>
      <c r="E37" s="62" t="e">
        <f>IF(C37="sansobjet",0,C37-$H$16)</f>
        <v>#DIV/0!</v>
      </c>
      <c r="F37" s="63" t="e">
        <f>IF(AND(E37&gt;0,D37&gt;=30%),0.8*(C37-$H$16),0)</f>
        <v>#DIV/0!</v>
      </c>
      <c r="G37" s="64" t="e">
        <f t="shared" si="0"/>
        <v>#DIV/0!</v>
      </c>
      <c r="H37" s="64" t="e">
        <f t="shared" ref="H37" si="4">MIN(25000,G37,$D$18)</f>
        <v>#DIV/0!</v>
      </c>
      <c r="I37" s="65" t="e">
        <f>MIN((280000-$B$22),H37)</f>
        <v>#DIV/0!</v>
      </c>
      <c r="J37" s="64" t="e">
        <f t="shared" ref="J37" si="5">MIN(30000,G37,$D$18)</f>
        <v>#DIV/0!</v>
      </c>
      <c r="K37" s="66" t="e">
        <f>MIN((280000-$B$22),J37)</f>
        <v>#DIV/0!</v>
      </c>
      <c r="L37" s="67" t="e">
        <f>IF(G37&lt;1000,"INELIGIBLE","OK")</f>
        <v>#DIV/0!</v>
      </c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3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7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/>
      <c r="B42" s="51"/>
      <c r="C42" s="3"/>
      <c r="D42" s="3"/>
      <c r="E42" s="3"/>
      <c r="F42" s="3"/>
      <c r="G42" s="3"/>
      <c r="H42" s="3"/>
      <c r="I42" s="3"/>
      <c r="J42" s="3"/>
      <c r="K42" s="3"/>
      <c r="L42" s="3"/>
    </row>
  </sheetData>
  <mergeCells count="1">
    <mergeCell ref="A16:B16"/>
  </mergeCells>
  <conditionalFormatting sqref="D34:E37">
    <cfRule type="cellIs" dxfId="2" priority="6" operator="lessThan">
      <formula>0</formula>
    </cfRule>
  </conditionalFormatting>
  <conditionalFormatting sqref="F34:J37">
    <cfRule type="cellIs" dxfId="1" priority="5" operator="equal">
      <formula>0</formula>
    </cfRule>
  </conditionalFormatting>
  <conditionalFormatting sqref="D34:D37">
    <cfRule type="cellIs" dxfId="0" priority="4" operator="lessThan">
      <formula>0.3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API 2024 crise</vt:lpstr>
    </vt:vector>
  </TitlesOfParts>
  <Company>FranceAgriMer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LAUGE Vanessa</dc:creator>
  <cp:lastModifiedBy>LAUGE Vanessa</cp:lastModifiedBy>
  <dcterms:created xsi:type="dcterms:W3CDTF">2024-05-30T14:07:20Z</dcterms:created>
  <dcterms:modified xsi:type="dcterms:W3CDTF">2024-09-11T10:00:57Z</dcterms:modified>
</cp:coreProperties>
</file>