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SCPE\sdc\bfe\13_Dossiers_Transversaux\Aides_trésorerie_2024\VOLET CONJONCTUREL\Calculette\"/>
    </mc:Choice>
  </mc:AlternateContent>
  <xr:revisionPtr revIDLastSave="0" documentId="13_ncr:1_{D1B0CBB3-2342-49C6-82CE-9F2D4FE769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ulaire_PRETEA" sheetId="1" r:id="rId1"/>
    <sheet name="calculette" sheetId="2" r:id="rId2"/>
    <sheet name="tableau d'amortissement" sheetId="3" r:id="rId3"/>
  </sheets>
  <definedNames>
    <definedName name="_xlnm.Print_Area" localSheetId="0">formulaire_PRETEA!$A$1:$O$26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2" l="1"/>
  <c r="A6" i="3"/>
  <c r="C4" i="2"/>
  <c r="C3" i="2"/>
  <c r="C7" i="2"/>
  <c r="L11" i="1"/>
  <c r="C10" i="2"/>
  <c r="C12" i="2" s="1"/>
  <c r="C14" i="2"/>
  <c r="D4" i="3"/>
  <c r="C17" i="2"/>
  <c r="C13" i="2" l="1"/>
  <c r="C11" i="2"/>
  <c r="C5" i="2"/>
  <c r="C6" i="2" s="1"/>
  <c r="L6" i="3"/>
  <c r="J6" i="3"/>
  <c r="E6" i="3"/>
  <c r="C8" i="2"/>
  <c r="C27" i="2" l="1"/>
  <c r="C21" i="2" s="1"/>
  <c r="E21" i="1" s="1"/>
  <c r="G6" i="3"/>
  <c r="K6" i="3" s="1"/>
  <c r="B6" i="3"/>
  <c r="F6" i="3" s="1"/>
  <c r="D7" i="3" s="1"/>
  <c r="B28" i="1" l="1"/>
  <c r="C22" i="2"/>
  <c r="I21" i="1" s="1"/>
  <c r="C15" i="2"/>
  <c r="A7" i="3" s="1"/>
  <c r="B7" i="3"/>
  <c r="G7" i="3"/>
  <c r="C23" i="2" l="1"/>
  <c r="C18" i="2"/>
  <c r="C16" i="2"/>
  <c r="C7" i="3" l="1"/>
  <c r="E7" i="3" s="1"/>
  <c r="F7" i="3" s="1"/>
  <c r="B8" i="3" s="1"/>
  <c r="D8" i="3" l="1"/>
  <c r="C8" i="3" s="1"/>
  <c r="A8" i="3"/>
  <c r="E8" i="3" l="1"/>
  <c r="F8" i="3" s="1"/>
  <c r="D9" i="3" l="1"/>
  <c r="B9" i="3"/>
  <c r="A9" i="3"/>
  <c r="C9" i="3" l="1"/>
  <c r="E9" i="3" l="1"/>
  <c r="F9" i="3" s="1"/>
  <c r="D10" i="3" l="1"/>
  <c r="B10" i="3"/>
  <c r="A10" i="3"/>
  <c r="C10" i="3" l="1"/>
  <c r="E10" i="3" l="1"/>
  <c r="F10" i="3" s="1"/>
  <c r="D11" i="3" l="1"/>
  <c r="B11" i="3"/>
  <c r="A11" i="3"/>
  <c r="C11" i="3" l="1"/>
  <c r="E11" i="3" l="1"/>
  <c r="F11" i="3" s="1"/>
  <c r="D12" i="3" l="1"/>
  <c r="B12" i="3"/>
  <c r="A12" i="3"/>
  <c r="C12" i="3" l="1"/>
  <c r="E12" i="3" s="1"/>
  <c r="F12" i="3" s="1"/>
  <c r="D13" i="3" l="1"/>
  <c r="B13" i="3"/>
  <c r="A13" i="3"/>
  <c r="C13" i="3" l="1"/>
  <c r="E13" i="3" s="1"/>
  <c r="F13" i="3" s="1"/>
  <c r="D14" i="3" l="1"/>
  <c r="B14" i="3"/>
  <c r="A14" i="3"/>
  <c r="C14" i="3" l="1"/>
  <c r="E14" i="3" s="1"/>
  <c r="F14" i="3" s="1"/>
  <c r="D15" i="3" l="1"/>
  <c r="B15" i="3"/>
  <c r="A15" i="3"/>
  <c r="C15" i="3" l="1"/>
  <c r="E15" i="3" s="1"/>
  <c r="F15" i="3" s="1"/>
  <c r="D16" i="3" l="1"/>
  <c r="B16" i="3"/>
  <c r="A16" i="3"/>
  <c r="C16" i="3" l="1"/>
  <c r="E16" i="3" s="1"/>
  <c r="F16" i="3" s="1"/>
  <c r="D17" i="3" l="1"/>
  <c r="B17" i="3"/>
  <c r="A17" i="3"/>
  <c r="C17" i="3" l="1"/>
  <c r="E17" i="3" s="1"/>
  <c r="F17" i="3" s="1"/>
  <c r="D18" i="3" l="1"/>
  <c r="B18" i="3"/>
  <c r="A18" i="3"/>
  <c r="C18" i="3" l="1"/>
  <c r="E18" i="3" s="1"/>
  <c r="F18" i="3" s="1"/>
  <c r="D19" i="3" l="1"/>
  <c r="B19" i="3"/>
  <c r="A19" i="3"/>
  <c r="C19" i="3" l="1"/>
  <c r="E19" i="3" s="1"/>
  <c r="F19" i="3" s="1"/>
  <c r="D20" i="3" l="1"/>
  <c r="B20" i="3"/>
  <c r="A20" i="3"/>
  <c r="C20" i="3" l="1"/>
  <c r="E20" i="3" s="1"/>
  <c r="F20" i="3" s="1"/>
  <c r="D21" i="3" l="1"/>
  <c r="B21" i="3"/>
  <c r="A21" i="3"/>
  <c r="C21" i="3" l="1"/>
  <c r="E21" i="3" s="1"/>
  <c r="F21" i="3" s="1"/>
  <c r="D22" i="3" l="1"/>
  <c r="B22" i="3"/>
  <c r="A22" i="3"/>
  <c r="C22" i="3" l="1"/>
  <c r="E22" i="3" s="1"/>
  <c r="F22" i="3" s="1"/>
  <c r="D23" i="3" l="1"/>
  <c r="B23" i="3"/>
  <c r="A23" i="3"/>
  <c r="C23" i="3" l="1"/>
  <c r="E23" i="3" s="1"/>
  <c r="F23" i="3" s="1"/>
  <c r="D24" i="3" l="1"/>
  <c r="B24" i="3"/>
  <c r="A24" i="3"/>
  <c r="C24" i="3" l="1"/>
  <c r="E24" i="3" s="1"/>
  <c r="F24" i="3" s="1"/>
  <c r="D25" i="3" l="1"/>
  <c r="B25" i="3"/>
  <c r="A25" i="3"/>
  <c r="C25" i="3" l="1"/>
  <c r="E25" i="3" s="1"/>
  <c r="F25" i="3" s="1"/>
  <c r="D26" i="3" l="1"/>
  <c r="B26" i="3"/>
  <c r="A26" i="3"/>
  <c r="C26" i="3" l="1"/>
  <c r="E26" i="3" s="1"/>
  <c r="F26" i="3" s="1"/>
  <c r="D27" i="3" l="1"/>
  <c r="B27" i="3"/>
  <c r="A27" i="3"/>
  <c r="C27" i="3" l="1"/>
  <c r="E27" i="3" s="1"/>
  <c r="F27" i="3" s="1"/>
  <c r="D28" i="3" l="1"/>
  <c r="B28" i="3"/>
  <c r="A28" i="3"/>
  <c r="C28" i="3" l="1"/>
  <c r="E28" i="3" s="1"/>
  <c r="F28" i="3" s="1"/>
  <c r="D29" i="3" l="1"/>
  <c r="B29" i="3"/>
  <c r="A29" i="3"/>
  <c r="C29" i="3" l="1"/>
  <c r="E29" i="3" s="1"/>
  <c r="F29" i="3" s="1"/>
  <c r="D30" i="3" l="1"/>
  <c r="B30" i="3"/>
  <c r="A30" i="3"/>
  <c r="C30" i="3" l="1"/>
  <c r="E30" i="3" s="1"/>
  <c r="F30" i="3" s="1"/>
  <c r="D31" i="3" l="1"/>
  <c r="B31" i="3"/>
  <c r="A31" i="3"/>
  <c r="C31" i="3" l="1"/>
  <c r="E31" i="3" s="1"/>
  <c r="F31" i="3" s="1"/>
  <c r="D32" i="3" l="1"/>
  <c r="B32" i="3"/>
  <c r="A32" i="3"/>
  <c r="C32" i="3" l="1"/>
  <c r="E32" i="3" s="1"/>
  <c r="F32" i="3" s="1"/>
  <c r="D33" i="3" l="1"/>
  <c r="B33" i="3"/>
  <c r="A33" i="3"/>
  <c r="C33" i="3" l="1"/>
  <c r="E33" i="3" s="1"/>
  <c r="F33" i="3" s="1"/>
  <c r="D34" i="3" l="1"/>
  <c r="B34" i="3"/>
  <c r="A34" i="3"/>
  <c r="C34" i="3" l="1"/>
  <c r="E34" i="3" s="1"/>
  <c r="F34" i="3" s="1"/>
  <c r="D35" i="3" l="1"/>
  <c r="B35" i="3"/>
  <c r="A35" i="3"/>
  <c r="C35" i="3" l="1"/>
  <c r="E35" i="3" s="1"/>
  <c r="F35" i="3" s="1"/>
  <c r="A36" i="3" l="1"/>
  <c r="B36" i="3"/>
  <c r="D36" i="3"/>
  <c r="C36" i="3" l="1"/>
  <c r="E36" i="3" s="1"/>
  <c r="F36" i="3" s="1"/>
  <c r="B37" i="3" l="1"/>
  <c r="A37" i="3"/>
  <c r="D37" i="3"/>
  <c r="C37" i="3" l="1"/>
  <c r="E37" i="3" s="1"/>
  <c r="F37" i="3" s="1"/>
  <c r="D38" i="3" l="1"/>
  <c r="B38" i="3"/>
  <c r="A38" i="3"/>
  <c r="C38" i="3" l="1"/>
  <c r="E38" i="3" s="1"/>
  <c r="F38" i="3" s="1"/>
  <c r="D39" i="3" l="1"/>
  <c r="B39" i="3"/>
  <c r="A39" i="3"/>
  <c r="C39" i="3" l="1"/>
  <c r="E39" i="3" s="1"/>
  <c r="F39" i="3" s="1"/>
  <c r="A40" i="3" l="1"/>
  <c r="D40" i="3"/>
  <c r="B40" i="3"/>
  <c r="C40" i="3" l="1"/>
  <c r="E40" i="3" s="1"/>
  <c r="F40" i="3" s="1"/>
  <c r="D41" i="3" l="1"/>
  <c r="A41" i="3"/>
  <c r="B41" i="3"/>
  <c r="C41" i="3" l="1"/>
  <c r="E41" i="3" s="1"/>
  <c r="F41" i="3" s="1"/>
  <c r="D42" i="3" l="1"/>
  <c r="A42" i="3"/>
  <c r="B42" i="3"/>
  <c r="C42" i="3" l="1"/>
  <c r="E42" i="3" s="1"/>
  <c r="F42" i="3" s="1"/>
  <c r="D43" i="3" l="1"/>
  <c r="A43" i="3"/>
  <c r="B43" i="3"/>
  <c r="C43" i="3" l="1"/>
  <c r="E43" i="3" s="1"/>
  <c r="F43" i="3" s="1"/>
  <c r="D44" i="3" l="1"/>
  <c r="A44" i="3"/>
  <c r="B44" i="3"/>
  <c r="C44" i="3" l="1"/>
  <c r="E44" i="3" s="1"/>
  <c r="F44" i="3" s="1"/>
  <c r="D45" i="3" l="1"/>
  <c r="A45" i="3"/>
  <c r="B45" i="3"/>
  <c r="C45" i="3" l="1"/>
  <c r="E45" i="3" s="1"/>
  <c r="F45" i="3" s="1"/>
  <c r="A46" i="3" l="1"/>
  <c r="B46" i="3"/>
  <c r="D46" i="3"/>
  <c r="C46" i="3" l="1"/>
  <c r="E46" i="3" s="1"/>
  <c r="F46" i="3" s="1"/>
  <c r="I4" i="3" l="1"/>
  <c r="I7" i="3" l="1"/>
  <c r="H7" i="3" s="1"/>
  <c r="L7" i="3"/>
  <c r="J7" i="3" l="1"/>
  <c r="K7" i="3" s="1"/>
  <c r="G8" i="3" l="1"/>
  <c r="L8" i="3"/>
  <c r="I8" i="3"/>
  <c r="H8" i="3" l="1"/>
  <c r="J8" i="3" l="1"/>
  <c r="K8" i="3" s="1"/>
  <c r="I9" i="3" l="1"/>
  <c r="G9" i="3"/>
  <c r="L9" i="3"/>
  <c r="H9" i="3" l="1"/>
  <c r="J9" i="3" l="1"/>
  <c r="K9" i="3" s="1"/>
  <c r="G10" i="3" l="1"/>
  <c r="L10" i="3"/>
  <c r="I10" i="3"/>
  <c r="H10" i="3" l="1"/>
  <c r="J10" i="3" l="1"/>
  <c r="K10" i="3" s="1"/>
  <c r="I11" i="3" l="1"/>
  <c r="G11" i="3"/>
  <c r="L11" i="3"/>
  <c r="H11" i="3" l="1"/>
  <c r="J11" i="3" l="1"/>
  <c r="K11" i="3" s="1"/>
  <c r="G12" i="3" l="1"/>
  <c r="I12" i="3"/>
  <c r="L12" i="3"/>
  <c r="H12" i="3" l="1"/>
  <c r="J12" i="3" s="1"/>
  <c r="K12" i="3" s="1"/>
  <c r="L13" i="3" l="1"/>
  <c r="G13" i="3"/>
  <c r="I13" i="3"/>
  <c r="H13" i="3" l="1"/>
  <c r="J13" i="3" s="1"/>
  <c r="K13" i="3" s="1"/>
  <c r="I14" i="3" l="1"/>
  <c r="G14" i="3"/>
  <c r="L14" i="3"/>
  <c r="H14" i="3" l="1"/>
  <c r="J14" i="3" s="1"/>
  <c r="K14" i="3" s="1"/>
  <c r="G15" i="3" l="1"/>
  <c r="L15" i="3"/>
  <c r="I15" i="3"/>
  <c r="H15" i="3" l="1"/>
  <c r="J15" i="3" s="1"/>
  <c r="K15" i="3" s="1"/>
  <c r="L16" i="3" l="1"/>
  <c r="I16" i="3"/>
  <c r="G16" i="3"/>
  <c r="H16" i="3" l="1"/>
  <c r="J16" i="3" s="1"/>
  <c r="K16" i="3" s="1"/>
  <c r="I17" i="3" l="1"/>
  <c r="G17" i="3"/>
  <c r="L17" i="3"/>
  <c r="H17" i="3" l="1"/>
  <c r="J17" i="3" s="1"/>
  <c r="K17" i="3" s="1"/>
  <c r="G18" i="3" l="1"/>
  <c r="L18" i="3"/>
  <c r="I18" i="3"/>
  <c r="H18" i="3" l="1"/>
  <c r="J18" i="3" s="1"/>
  <c r="K18" i="3" s="1"/>
  <c r="L19" i="3" l="1"/>
  <c r="I19" i="3"/>
  <c r="G19" i="3"/>
  <c r="H19" i="3" l="1"/>
  <c r="J19" i="3" s="1"/>
  <c r="K19" i="3" s="1"/>
  <c r="I20" i="3" l="1"/>
  <c r="G20" i="3"/>
  <c r="L20" i="3"/>
  <c r="H20" i="3" l="1"/>
  <c r="J20" i="3" s="1"/>
  <c r="K20" i="3" s="1"/>
  <c r="G21" i="3" l="1"/>
  <c r="L21" i="3"/>
  <c r="I21" i="3"/>
  <c r="H21" i="3" l="1"/>
  <c r="J21" i="3" s="1"/>
  <c r="K21" i="3" s="1"/>
  <c r="L22" i="3" l="1"/>
  <c r="G22" i="3"/>
  <c r="I22" i="3"/>
  <c r="H22" i="3" l="1"/>
  <c r="J22" i="3" s="1"/>
  <c r="K22" i="3" s="1"/>
  <c r="I23" i="3" l="1"/>
  <c r="G23" i="3"/>
  <c r="L23" i="3"/>
  <c r="H23" i="3" l="1"/>
  <c r="J23" i="3" s="1"/>
  <c r="K23" i="3" s="1"/>
  <c r="G24" i="3" l="1"/>
  <c r="L24" i="3"/>
  <c r="I24" i="3"/>
  <c r="H24" i="3" l="1"/>
  <c r="J24" i="3" s="1"/>
  <c r="K24" i="3" s="1"/>
  <c r="L25" i="3" l="1"/>
  <c r="I25" i="3"/>
  <c r="G25" i="3"/>
  <c r="H25" i="3" l="1"/>
  <c r="J25" i="3" s="1"/>
  <c r="K25" i="3" s="1"/>
  <c r="I26" i="3" l="1"/>
  <c r="G26" i="3"/>
  <c r="L26" i="3"/>
  <c r="H26" i="3" l="1"/>
  <c r="J26" i="3" s="1"/>
  <c r="K26" i="3" s="1"/>
  <c r="G27" i="3" l="1"/>
  <c r="L27" i="3"/>
  <c r="I27" i="3"/>
  <c r="H27" i="3" l="1"/>
  <c r="J27" i="3" s="1"/>
  <c r="K27" i="3" s="1"/>
  <c r="L28" i="3" l="1"/>
  <c r="I28" i="3"/>
  <c r="G28" i="3"/>
  <c r="H28" i="3" l="1"/>
  <c r="J28" i="3" s="1"/>
  <c r="K28" i="3" s="1"/>
  <c r="I29" i="3" l="1"/>
  <c r="G29" i="3"/>
  <c r="L29" i="3"/>
  <c r="H29" i="3" l="1"/>
  <c r="J29" i="3" s="1"/>
  <c r="K29" i="3" s="1"/>
  <c r="G30" i="3" l="1"/>
  <c r="L30" i="3"/>
  <c r="I30" i="3"/>
  <c r="H30" i="3" l="1"/>
  <c r="J30" i="3" s="1"/>
  <c r="K30" i="3" s="1"/>
  <c r="L31" i="3" l="1"/>
  <c r="I31" i="3"/>
  <c r="G31" i="3"/>
  <c r="H31" i="3" l="1"/>
  <c r="J31" i="3" s="1"/>
  <c r="K31" i="3" s="1"/>
  <c r="I32" i="3" l="1"/>
  <c r="G32" i="3"/>
  <c r="L32" i="3"/>
  <c r="H32" i="3" l="1"/>
  <c r="J32" i="3" s="1"/>
  <c r="K32" i="3" s="1"/>
  <c r="G33" i="3" l="1"/>
  <c r="L33" i="3"/>
  <c r="I33" i="3"/>
  <c r="H33" i="3" l="1"/>
  <c r="J33" i="3" s="1"/>
  <c r="K33" i="3" s="1"/>
  <c r="L34" i="3" l="1"/>
  <c r="I34" i="3"/>
  <c r="G34" i="3"/>
  <c r="H34" i="3" l="1"/>
  <c r="J34" i="3" s="1"/>
  <c r="K34" i="3" s="1"/>
  <c r="I35" i="3" l="1"/>
  <c r="G35" i="3"/>
  <c r="L35" i="3"/>
  <c r="H35" i="3" l="1"/>
  <c r="J35" i="3" s="1"/>
  <c r="K35" i="3" s="1"/>
  <c r="G36" i="3" l="1"/>
  <c r="L36" i="3"/>
  <c r="I36" i="3"/>
  <c r="H36" i="3" l="1"/>
  <c r="J36" i="3" s="1"/>
  <c r="K36" i="3" s="1"/>
  <c r="L37" i="3" l="1"/>
  <c r="I37" i="3"/>
  <c r="G37" i="3"/>
  <c r="H37" i="3" l="1"/>
  <c r="J37" i="3" s="1"/>
  <c r="K37" i="3" s="1"/>
  <c r="I38" i="3" l="1"/>
  <c r="G38" i="3"/>
  <c r="L38" i="3"/>
  <c r="H38" i="3" l="1"/>
  <c r="J38" i="3" s="1"/>
  <c r="K38" i="3" s="1"/>
  <c r="G39" i="3" l="1"/>
  <c r="L39" i="3"/>
  <c r="I39" i="3"/>
  <c r="H39" i="3" l="1"/>
  <c r="J39" i="3" s="1"/>
  <c r="K39" i="3" s="1"/>
  <c r="L40" i="3" l="1"/>
  <c r="I40" i="3"/>
  <c r="G40" i="3"/>
  <c r="H40" i="3" l="1"/>
  <c r="J40" i="3" s="1"/>
  <c r="K40" i="3" s="1"/>
  <c r="I41" i="3" l="1"/>
  <c r="G41" i="3"/>
  <c r="L41" i="3"/>
  <c r="H41" i="3" l="1"/>
  <c r="J41" i="3" s="1"/>
  <c r="K41" i="3" s="1"/>
  <c r="G42" i="3" l="1"/>
  <c r="L42" i="3"/>
  <c r="I42" i="3"/>
  <c r="H42" i="3" l="1"/>
  <c r="J42" i="3" s="1"/>
  <c r="K42" i="3" s="1"/>
  <c r="L43" i="3" l="1"/>
  <c r="G43" i="3"/>
  <c r="I43" i="3"/>
  <c r="H43" i="3" l="1"/>
  <c r="J43" i="3" s="1"/>
  <c r="K43" i="3" s="1"/>
  <c r="I44" i="3" l="1"/>
  <c r="G44" i="3"/>
  <c r="L44" i="3"/>
  <c r="H44" i="3" l="1"/>
  <c r="J44" i="3" s="1"/>
  <c r="K44" i="3" s="1"/>
  <c r="G45" i="3" l="1"/>
  <c r="L45" i="3"/>
  <c r="I45" i="3"/>
  <c r="H45" i="3" l="1"/>
  <c r="J45" i="3" s="1"/>
  <c r="K45" i="3" s="1"/>
  <c r="G46" i="3" l="1"/>
  <c r="I46" i="3"/>
  <c r="L46" i="3"/>
  <c r="H46" i="3" l="1"/>
  <c r="J46" i="3" s="1"/>
  <c r="K46" i="3" s="1"/>
  <c r="D47" i="3" l="1"/>
  <c r="C47" i="3" l="1"/>
  <c r="E47" i="3" s="1"/>
  <c r="L47" i="3" l="1"/>
  <c r="C24" i="2" s="1"/>
  <c r="M21" i="1" s="1"/>
  <c r="I47" i="3"/>
  <c r="C26" i="2" l="1"/>
  <c r="B27" i="1" s="1"/>
  <c r="H47" i="3"/>
  <c r="J47" i="3" s="1"/>
</calcChain>
</file>

<file path=xl/sharedStrings.xml><?xml version="1.0" encoding="utf-8"?>
<sst xmlns="http://schemas.openxmlformats.org/spreadsheetml/2006/main" count="69" uniqueCount="68">
  <si>
    <t>Montant total du prêt (€)</t>
  </si>
  <si>
    <t>Fréquence de remboursement</t>
  </si>
  <si>
    <t>Indice de fréquence</t>
  </si>
  <si>
    <t>coefficient équivalent-mois</t>
  </si>
  <si>
    <t>Nombre d'échéances</t>
  </si>
  <si>
    <t>Taux annuel de référence (%)</t>
  </si>
  <si>
    <t>Date prévisionnelle de réalisation</t>
  </si>
  <si>
    <t>Date de dernière échéance</t>
  </si>
  <si>
    <t>Calcul des mensualités de référence</t>
  </si>
  <si>
    <t>Calcul de la bonification totale</t>
  </si>
  <si>
    <t>Tableau d'amortissement à taux fixe avec remboursement constant</t>
  </si>
  <si>
    <t>Taux de référence:</t>
  </si>
  <si>
    <t>échéance</t>
  </si>
  <si>
    <t>Solde de départ</t>
  </si>
  <si>
    <t>Echéance de référence</t>
  </si>
  <si>
    <t>intérêts</t>
  </si>
  <si>
    <t>capital remboursé</t>
  </si>
  <si>
    <t>Solde de départ2</t>
  </si>
  <si>
    <t>Echéance de référence2</t>
  </si>
  <si>
    <t>intérêts2</t>
  </si>
  <si>
    <t>capital remboursé2</t>
  </si>
  <si>
    <t>bonification</t>
  </si>
  <si>
    <t>Échéance standard sans bonification (€)</t>
  </si>
  <si>
    <t>Échéance standard avec bonification (€)</t>
  </si>
  <si>
    <t xml:space="preserve">Fréquence de remboursement : </t>
  </si>
  <si>
    <t>Taux d'intérêt (banques):</t>
  </si>
  <si>
    <t>Montant total emprunté :</t>
  </si>
  <si>
    <t>capital restant dû</t>
  </si>
  <si>
    <t>capital restant dû2</t>
  </si>
  <si>
    <t>Prêt bancaire</t>
  </si>
  <si>
    <t>Montant de l'aide publique</t>
  </si>
  <si>
    <t>Taux bonifié apparent:</t>
  </si>
  <si>
    <t>Durée du prêt (mois):</t>
  </si>
  <si>
    <t>GAEC:</t>
  </si>
  <si>
    <t>"équivalent-bonification":</t>
  </si>
  <si>
    <t>Bonification JA</t>
  </si>
  <si>
    <t>GAEC</t>
  </si>
  <si>
    <t>Nombre de bénéficiaires du prêt</t>
  </si>
  <si>
    <t>Nombre d'associés GAEC</t>
  </si>
  <si>
    <t>Montant maximum du prêt</t>
  </si>
  <si>
    <t>Jeune installé &lt;5 ans:</t>
  </si>
  <si>
    <t xml:space="preserve">Date prév. de réalisation: </t>
  </si>
  <si>
    <t>Date prévisionnelle de 1ère échéance</t>
  </si>
  <si>
    <t>Equivalent bonification</t>
  </si>
  <si>
    <t>Taux cible (%)</t>
  </si>
  <si>
    <t xml:space="preserve">Taux Cible apparent : </t>
  </si>
  <si>
    <t>Estimation de l'aide publique</t>
  </si>
  <si>
    <t>Caractérisitiques du prêt</t>
  </si>
  <si>
    <t>Caractéristiques du demandeur</t>
  </si>
  <si>
    <t>Dispositif exceptionnel de soutien à la trésorerie des exploitations agricoles</t>
  </si>
  <si>
    <t xml:space="preserve"> - Prêts de Reconstitution de Trésorerie des Exploitations Agricoles -</t>
  </si>
  <si>
    <t>Bonification publique</t>
  </si>
  <si>
    <t>Bonification JA (%)</t>
  </si>
  <si>
    <t>Montant d'aide minimum</t>
  </si>
  <si>
    <t>Bonification &gt; montant d'aide minimum</t>
  </si>
  <si>
    <t xml:space="preserve">Montant prévisionnel de l'aide : </t>
  </si>
  <si>
    <t>Durée initiale du prêt (mois)</t>
  </si>
  <si>
    <t>L'aide est calculée, pour chaque échéance, au niveau du tableau d'amortissement. Elle correspond au produit du capital restant dû par le différentiel de taux d'intérêt.</t>
  </si>
  <si>
    <t>Montant aide totale</t>
  </si>
  <si>
    <t>Calculette PRETEA</t>
  </si>
  <si>
    <t>L'aide totale est la somme des montants intermédiaires calculés pour chaque échéance, au niveau du tableau d'amortissement.</t>
  </si>
  <si>
    <t>Montant du prêt &gt; plafond</t>
  </si>
  <si>
    <t>: champ à renseigner</t>
  </si>
  <si>
    <t>v.3.2.2024.12.09</t>
  </si>
  <si>
    <t>Estimation du montant de l'aide</t>
  </si>
  <si>
    <t>nb: Le montant prévisionnel de l'aide est fourni à titre d'information, sans préjudice des conclusions de l'instruction de la demande d'aide par les services de l'Etat et de FranceAgriMer.</t>
  </si>
  <si>
    <t>Non</t>
  </si>
  <si>
    <t>annuelle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</si>
</sst>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#,##0.00\ &quot;€&quot;;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[$€-40C]_-;\-* #,##0.00\ [$€-40C]_-;_-* &quot;-&quot;??\ [$€-40C]_-;_-@_-"/>
    <numFmt numFmtId="165" formatCode="_-* #,##0_-;\-* #,##0_-;_-* &quot;-&quot;??_-;_-@_-"/>
    <numFmt numFmtId="166" formatCode="0.0#%"/>
    <numFmt numFmtId="167" formatCode="_-* #,##0\ [$€-40C]_-;\-* #,##0\ [$€-40C]_-;_-* &quot;-&quot;??\ [$€-40C]_-;_-@_-"/>
  </numFmts>
  <fonts count="23">
    <font>
      <sz val="11"/>
      <color theme="1"/>
      <name val="Calibri"/>
      <scheme val="minor"/>
    </font>
    <font>
      <sz val="10"/>
      <name val="Helvetica Neue"/>
    </font>
    <font>
      <b/>
      <sz val="10"/>
      <name val="Helvetica Neue"/>
    </font>
    <font>
      <i/>
      <sz val="10"/>
      <name val="Helvetica Neue"/>
    </font>
    <font>
      <b/>
      <sz val="12"/>
      <name val="Helvetica Neue"/>
    </font>
    <font>
      <b/>
      <sz val="11"/>
      <color theme="0"/>
      <name val="Helvetica Neue"/>
    </font>
    <font>
      <b/>
      <i/>
      <sz val="10"/>
      <name val="Helvetica Neue"/>
    </font>
    <font>
      <sz val="11"/>
      <color theme="1"/>
      <name val="Calibri"/>
      <family val="2"/>
      <scheme val="minor"/>
    </font>
    <font>
      <sz val="11"/>
      <color theme="1"/>
      <name val="Marianne"/>
      <family val="3"/>
    </font>
    <font>
      <b/>
      <sz val="11"/>
      <name val="Marianne"/>
      <family val="3"/>
    </font>
    <font>
      <sz val="12"/>
      <color theme="1"/>
      <name val="Marianne"/>
      <family val="3"/>
    </font>
    <font>
      <b/>
      <sz val="12"/>
      <name val="Marianne"/>
      <family val="3"/>
    </font>
    <font>
      <b/>
      <sz val="14"/>
      <color theme="1"/>
      <name val="Marianne"/>
      <family val="3"/>
    </font>
    <font>
      <sz val="14"/>
      <color theme="1"/>
      <name val="Marianne"/>
      <family val="3"/>
    </font>
    <font>
      <b/>
      <sz val="14"/>
      <name val="Marianne"/>
      <family val="3"/>
    </font>
    <font>
      <sz val="14"/>
      <name val="Marianne"/>
      <family val="3"/>
    </font>
    <font>
      <sz val="12"/>
      <name val="Marianne"/>
      <family val="3"/>
    </font>
    <font>
      <sz val="14"/>
      <color theme="0"/>
      <name val="Marianne"/>
      <family val="3"/>
    </font>
    <font>
      <b/>
      <sz val="16"/>
      <color theme="1"/>
      <name val="Marianne"/>
      <family val="3"/>
    </font>
    <font>
      <b/>
      <sz val="14"/>
      <color rgb="FFFF0000"/>
      <name val="Marianne"/>
      <family val="3"/>
    </font>
    <font>
      <sz val="9"/>
      <color theme="1"/>
      <name val="Marianne"/>
      <family val="3"/>
    </font>
    <font>
      <sz val="11"/>
      <color theme="1"/>
      <name val="Calibri"/>
      <family val="2"/>
    </font>
    <font>
      <b/>
      <sz val="11"/>
      <color theme="1"/>
      <name val="Marianne"/>
      <family val="3"/>
    </font>
  </fonts>
  <fills count="14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indexed="65"/>
      </patternFill>
    </fill>
    <fill>
      <patternFill patternType="solid">
        <fgColor theme="0"/>
        <bgColor theme="0"/>
      </patternFill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9" tint="-0.249977111117893"/>
        <bgColor theme="9" tint="-0.249977111117893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rgb="FF92D050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n">
        <color auto="1"/>
      </right>
      <top style="medium">
        <color theme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Protection="0"/>
    <xf numFmtId="44" fontId="7" fillId="0" borderId="0" applyFont="0" applyFill="0" applyBorder="0" applyProtection="0"/>
    <xf numFmtId="44" fontId="1" fillId="0" borderId="0" applyFont="0" applyFill="0" applyBorder="0" applyProtection="0"/>
    <xf numFmtId="0" fontId="1" fillId="0" borderId="0" applyNumberFormat="0" applyFill="0" applyBorder="0" applyProtection="0">
      <alignment vertical="top" wrapText="1"/>
    </xf>
    <xf numFmtId="9" fontId="7" fillId="0" borderId="0" applyFont="0" applyFill="0" applyBorder="0" applyProtection="0"/>
    <xf numFmtId="9" fontId="1" fillId="0" borderId="0" applyFont="0" applyFill="0" applyBorder="0" applyProtection="0"/>
  </cellStyleXfs>
  <cellXfs count="148">
    <xf numFmtId="0" fontId="0" fillId="0" borderId="0" xfId="0"/>
    <xf numFmtId="0" fontId="1" fillId="0" borderId="0" xfId="4" applyFont="1" applyAlignment="1">
      <alignment vertical="top" wrapText="1"/>
    </xf>
    <xf numFmtId="0" fontId="2" fillId="0" borderId="0" xfId="4" applyFont="1" applyAlignment="1">
      <alignment vertical="top" wrapText="1"/>
    </xf>
    <xf numFmtId="49" fontId="1" fillId="0" borderId="0" xfId="4" applyNumberFormat="1" applyFont="1" applyAlignment="1">
      <alignment vertical="top" wrapText="1"/>
    </xf>
    <xf numFmtId="44" fontId="2" fillId="5" borderId="0" xfId="3" applyNumberFormat="1" applyFont="1" applyFill="1" applyAlignment="1">
      <alignment vertical="center" wrapText="1"/>
    </xf>
    <xf numFmtId="44" fontId="3" fillId="0" borderId="1" xfId="3" applyNumberFormat="1" applyFont="1" applyBorder="1" applyAlignment="1">
      <alignment horizontal="center" vertical="center" wrapText="1"/>
    </xf>
    <xf numFmtId="44" fontId="1" fillId="0" borderId="0" xfId="4" applyNumberFormat="1" applyFont="1" applyAlignment="1">
      <alignment vertical="top" wrapText="1"/>
    </xf>
    <xf numFmtId="0" fontId="3" fillId="0" borderId="1" xfId="3" applyNumberFormat="1" applyFont="1" applyBorder="1" applyAlignment="1">
      <alignment horizontal="center" vertical="center" wrapText="1"/>
    </xf>
    <xf numFmtId="165" fontId="2" fillId="5" borderId="0" xfId="1" applyNumberFormat="1" applyFont="1" applyFill="1" applyAlignment="1">
      <alignment vertical="center" wrapText="1"/>
    </xf>
    <xf numFmtId="164" fontId="1" fillId="0" borderId="0" xfId="4" applyNumberFormat="1" applyFont="1" applyAlignment="1">
      <alignment vertical="top" wrapText="1"/>
    </xf>
    <xf numFmtId="0" fontId="3" fillId="0" borderId="1" xfId="4" applyFont="1" applyBorder="1" applyAlignment="1">
      <alignment horizontal="center" vertical="center" wrapText="1"/>
    </xf>
    <xf numFmtId="0" fontId="1" fillId="0" borderId="0" xfId="4" applyFont="1" applyAlignment="1">
      <alignment horizontal="center" vertical="center" wrapText="1"/>
    </xf>
    <xf numFmtId="14" fontId="1" fillId="0" borderId="0" xfId="4" applyNumberFormat="1" applyFont="1" applyAlignment="1">
      <alignment vertical="top" wrapText="1"/>
    </xf>
    <xf numFmtId="0" fontId="1" fillId="0" borderId="0" xfId="4" applyFont="1" applyAlignment="1">
      <alignment wrapText="1"/>
    </xf>
    <xf numFmtId="10" fontId="0" fillId="0" borderId="0" xfId="6" applyNumberFormat="1" applyFont="1" applyAlignment="1">
      <alignment wrapText="1"/>
    </xf>
    <xf numFmtId="10" fontId="0" fillId="0" borderId="6" xfId="6" applyNumberFormat="1" applyFont="1" applyBorder="1" applyAlignment="1">
      <alignment wrapText="1"/>
    </xf>
    <xf numFmtId="10" fontId="0" fillId="0" borderId="3" xfId="6" applyNumberFormat="1" applyFont="1" applyBorder="1" applyAlignment="1">
      <alignment wrapText="1"/>
    </xf>
    <xf numFmtId="10" fontId="0" fillId="0" borderId="8" xfId="6" applyNumberFormat="1" applyFont="1" applyBorder="1" applyAlignment="1">
      <alignment wrapText="1"/>
    </xf>
    <xf numFmtId="10" fontId="2" fillId="0" borderId="0" xfId="6" applyNumberFormat="1" applyFont="1" applyAlignment="1">
      <alignment wrapText="1"/>
    </xf>
    <xf numFmtId="0" fontId="2" fillId="3" borderId="7" xfId="4" applyFont="1" applyFill="1" applyBorder="1" applyAlignment="1">
      <alignment horizontal="center" vertical="center" wrapText="1"/>
    </xf>
    <xf numFmtId="49" fontId="6" fillId="8" borderId="7" xfId="4" applyNumberFormat="1" applyFont="1" applyFill="1" applyBorder="1" applyAlignment="1">
      <alignment horizontal="center" vertical="center" wrapText="1"/>
    </xf>
    <xf numFmtId="49" fontId="6" fillId="8" borderId="3" xfId="4" applyNumberFormat="1" applyFont="1" applyFill="1" applyBorder="1" applyAlignment="1">
      <alignment horizontal="center" vertical="center" wrapText="1"/>
    </xf>
    <xf numFmtId="49" fontId="6" fillId="9" borderId="7" xfId="4" applyNumberFormat="1" applyFont="1" applyFill="1" applyBorder="1" applyAlignment="1">
      <alignment horizontal="center" vertical="center" wrapText="1"/>
    </xf>
    <xf numFmtId="49" fontId="6" fillId="9" borderId="3" xfId="4" applyNumberFormat="1" applyFont="1" applyFill="1" applyBorder="1" applyAlignment="1">
      <alignment horizontal="center" vertical="center" wrapText="1"/>
    </xf>
    <xf numFmtId="49" fontId="6" fillId="9" borderId="8" xfId="4" applyNumberFormat="1" applyFont="1" applyFill="1" applyBorder="1" applyAlignment="1">
      <alignment horizontal="center" vertical="center" wrapText="1"/>
    </xf>
    <xf numFmtId="49" fontId="6" fillId="2" borderId="0" xfId="4" applyNumberFormat="1" applyFont="1" applyFill="1" applyAlignment="1">
      <alignment horizontal="center" vertical="center" wrapText="1"/>
    </xf>
    <xf numFmtId="14" fontId="3" fillId="2" borderId="10" xfId="4" applyNumberFormat="1" applyFont="1" applyFill="1" applyBorder="1" applyAlignment="1">
      <alignment horizontal="center" vertical="center" wrapText="1"/>
    </xf>
    <xf numFmtId="164" fontId="3" fillId="3" borderId="10" xfId="4" applyNumberFormat="1" applyFont="1" applyFill="1" applyBorder="1" applyAlignment="1">
      <alignment vertical="top" wrapText="1"/>
    </xf>
    <xf numFmtId="164" fontId="3" fillId="3" borderId="11" xfId="4" applyNumberFormat="1" applyFont="1" applyFill="1" applyBorder="1" applyAlignment="1">
      <alignment vertical="top" wrapText="1"/>
    </xf>
    <xf numFmtId="164" fontId="3" fillId="3" borderId="12" xfId="4" applyNumberFormat="1" applyFont="1" applyFill="1" applyBorder="1" applyAlignment="1">
      <alignment vertical="top" wrapText="1"/>
    </xf>
    <xf numFmtId="164" fontId="6" fillId="2" borderId="0" xfId="4" applyNumberFormat="1" applyFont="1" applyFill="1" applyAlignment="1">
      <alignment vertical="top" wrapText="1"/>
    </xf>
    <xf numFmtId="14" fontId="1" fillId="3" borderId="9" xfId="4" applyNumberFormat="1" applyFont="1" applyFill="1" applyBorder="1" applyAlignment="1">
      <alignment horizontal="center" vertical="center" wrapText="1"/>
    </xf>
    <xf numFmtId="164" fontId="1" fillId="0" borderId="9" xfId="4" applyNumberFormat="1" applyFont="1" applyBorder="1" applyAlignment="1">
      <alignment vertical="top" wrapText="1"/>
    </xf>
    <xf numFmtId="164" fontId="3" fillId="0" borderId="0" xfId="4" applyNumberFormat="1" applyFont="1" applyAlignment="1">
      <alignment vertical="top" wrapText="1"/>
    </xf>
    <xf numFmtId="164" fontId="3" fillId="0" borderId="6" xfId="4" applyNumberFormat="1" applyFont="1" applyBorder="1" applyAlignment="1">
      <alignment vertical="top" wrapText="1"/>
    </xf>
    <xf numFmtId="44" fontId="2" fillId="2" borderId="0" xfId="2" applyNumberFormat="1" applyFont="1" applyFill="1" applyAlignment="1">
      <alignment vertical="top" wrapText="1"/>
    </xf>
    <xf numFmtId="164" fontId="1" fillId="3" borderId="9" xfId="4" applyNumberFormat="1" applyFont="1" applyFill="1" applyBorder="1" applyAlignment="1">
      <alignment vertical="top" wrapText="1"/>
    </xf>
    <xf numFmtId="164" fontId="3" fillId="3" borderId="0" xfId="4" applyNumberFormat="1" applyFont="1" applyFill="1" applyAlignment="1">
      <alignment vertical="top" wrapText="1"/>
    </xf>
    <xf numFmtId="164" fontId="3" fillId="3" borderId="6" xfId="4" applyNumberFormat="1" applyFont="1" applyFill="1" applyBorder="1" applyAlignment="1">
      <alignment vertical="top" wrapText="1"/>
    </xf>
    <xf numFmtId="14" fontId="1" fillId="3" borderId="13" xfId="4" applyNumberFormat="1" applyFont="1" applyFill="1" applyBorder="1" applyAlignment="1">
      <alignment horizontal="center" vertical="center" wrapText="1"/>
    </xf>
    <xf numFmtId="164" fontId="2" fillId="10" borderId="13" xfId="4" applyNumberFormat="1" applyFont="1" applyFill="1" applyBorder="1" applyAlignment="1">
      <alignment vertical="top" wrapText="1"/>
    </xf>
    <xf numFmtId="164" fontId="6" fillId="0" borderId="4" xfId="4" applyNumberFormat="1" applyFont="1" applyBorder="1" applyAlignment="1">
      <alignment vertical="top" wrapText="1"/>
    </xf>
    <xf numFmtId="164" fontId="2" fillId="10" borderId="4" xfId="4" applyNumberFormat="1" applyFont="1" applyFill="1" applyBorder="1" applyAlignment="1">
      <alignment vertical="top" wrapText="1"/>
    </xf>
    <xf numFmtId="164" fontId="2" fillId="10" borderId="5" xfId="4" applyNumberFormat="1" applyFont="1" applyFill="1" applyBorder="1" applyAlignment="1">
      <alignment vertical="top" wrapText="1"/>
    </xf>
    <xf numFmtId="0" fontId="8" fillId="0" borderId="0" xfId="0" applyFont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164" fontId="12" fillId="0" borderId="0" xfId="0" applyNumberFormat="1" applyFont="1" applyBorder="1" applyAlignment="1">
      <alignment horizontal="center" vertical="center"/>
    </xf>
    <xf numFmtId="10" fontId="13" fillId="0" borderId="0" xfId="5" applyNumberFormat="1" applyFont="1" applyBorder="1" applyAlignment="1">
      <alignment horizontal="center" vertical="center"/>
    </xf>
    <xf numFmtId="10" fontId="12" fillId="0" borderId="1" xfId="5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4" fontId="13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10" fontId="0" fillId="0" borderId="3" xfId="6" applyNumberFormat="1" applyFont="1" applyBorder="1" applyAlignment="1">
      <alignment horizontal="center" vertical="center" wrapText="1"/>
    </xf>
    <xf numFmtId="10" fontId="0" fillId="0" borderId="0" xfId="6" applyNumberFormat="1" applyFont="1" applyAlignment="1">
      <alignment horizontal="center" vertical="center" wrapText="1"/>
    </xf>
    <xf numFmtId="0" fontId="8" fillId="12" borderId="0" xfId="0" applyFont="1" applyFill="1" applyBorder="1" applyAlignment="1">
      <alignment vertical="center"/>
    </xf>
    <xf numFmtId="0" fontId="14" fillId="13" borderId="0" xfId="0" applyFont="1" applyFill="1" applyBorder="1" applyAlignment="1">
      <alignment horizontal="center" vertical="center"/>
    </xf>
    <xf numFmtId="0" fontId="9" fillId="12" borderId="0" xfId="0" applyFont="1" applyFill="1" applyBorder="1" applyAlignment="1">
      <alignment horizontal="center" vertical="center"/>
    </xf>
    <xf numFmtId="0" fontId="8" fillId="12" borderId="0" xfId="0" applyFont="1" applyFill="1" applyAlignment="1">
      <alignment vertical="center"/>
    </xf>
    <xf numFmtId="0" fontId="15" fillId="13" borderId="0" xfId="0" applyFont="1" applyFill="1" applyBorder="1" applyAlignment="1">
      <alignment horizontal="center" vertical="center"/>
    </xf>
    <xf numFmtId="0" fontId="15" fillId="13" borderId="0" xfId="0" applyFont="1" applyFill="1" applyBorder="1" applyAlignment="1">
      <alignment horizontal="right" vertical="center"/>
    </xf>
    <xf numFmtId="0" fontId="1" fillId="0" borderId="14" xfId="4" applyFont="1" applyBorder="1" applyAlignment="1">
      <alignment horizontal="center" vertical="center" wrapText="1"/>
    </xf>
    <xf numFmtId="0" fontId="1" fillId="0" borderId="14" xfId="4" applyFont="1" applyBorder="1" applyAlignment="1">
      <alignment horizontal="left" vertical="center" wrapText="1"/>
    </xf>
    <xf numFmtId="166" fontId="1" fillId="5" borderId="1" xfId="4" applyNumberFormat="1" applyFont="1" applyFill="1" applyBorder="1" applyAlignment="1">
      <alignment horizontal="center" vertical="center" wrapText="1"/>
    </xf>
    <xf numFmtId="10" fontId="1" fillId="5" borderId="1" xfId="4" applyNumberFormat="1" applyFont="1" applyFill="1" applyBorder="1" applyAlignment="1">
      <alignment horizontal="center" vertical="center" wrapText="1"/>
    </xf>
    <xf numFmtId="44" fontId="1" fillId="0" borderId="14" xfId="2" applyFont="1" applyBorder="1" applyAlignment="1">
      <alignment horizontal="center" vertical="center"/>
    </xf>
    <xf numFmtId="164" fontId="1" fillId="0" borderId="1" xfId="4" applyNumberFormat="1" applyFont="1" applyFill="1" applyBorder="1" applyAlignment="1">
      <alignment horizontal="center" vertical="center" wrapText="1"/>
    </xf>
    <xf numFmtId="164" fontId="2" fillId="0" borderId="1" xfId="4" applyNumberFormat="1" applyFont="1" applyBorder="1" applyAlignment="1">
      <alignment horizontal="center" vertical="center" wrapText="1"/>
    </xf>
    <xf numFmtId="14" fontId="1" fillId="0" borderId="1" xfId="4" applyNumberFormat="1" applyFont="1" applyBorder="1" applyAlignment="1">
      <alignment horizontal="center" vertical="center" wrapText="1"/>
    </xf>
    <xf numFmtId="14" fontId="1" fillId="0" borderId="14" xfId="4" applyNumberFormat="1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3" fontId="15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0" fontId="1" fillId="0" borderId="14" xfId="5" applyNumberFormat="1" applyFont="1" applyFill="1" applyBorder="1" applyAlignment="1">
      <alignment horizontal="center" vertical="center"/>
    </xf>
    <xf numFmtId="49" fontId="1" fillId="0" borderId="2" xfId="4" applyNumberFormat="1" applyFont="1" applyBorder="1" applyAlignment="1">
      <alignment horizontal="left" vertical="center" wrapText="1"/>
    </xf>
    <xf numFmtId="49" fontId="3" fillId="0" borderId="2" xfId="4" applyNumberFormat="1" applyFont="1" applyBorder="1" applyAlignment="1">
      <alignment horizontal="left" vertical="center" wrapText="1"/>
    </xf>
    <xf numFmtId="49" fontId="1" fillId="0" borderId="2" xfId="4" applyNumberFormat="1" applyFont="1" applyBorder="1" applyAlignment="1">
      <alignment vertical="center" wrapText="1"/>
    </xf>
    <xf numFmtId="0" fontId="1" fillId="0" borderId="1" xfId="4" applyFont="1" applyBorder="1" applyAlignment="1">
      <alignment vertical="center" wrapText="1"/>
    </xf>
    <xf numFmtId="0" fontId="1" fillId="0" borderId="14" xfId="4" applyFont="1" applyBorder="1" applyAlignment="1">
      <alignment vertical="center" wrapText="1"/>
    </xf>
    <xf numFmtId="0" fontId="1" fillId="0" borderId="1" xfId="4" applyFont="1" applyBorder="1" applyAlignment="1">
      <alignment horizontal="left" vertical="center" wrapText="1"/>
    </xf>
    <xf numFmtId="49" fontId="1" fillId="0" borderId="1" xfId="4" applyNumberFormat="1" applyFont="1" applyBorder="1" applyAlignment="1">
      <alignment vertical="center" wrapText="1"/>
    </xf>
    <xf numFmtId="49" fontId="1" fillId="0" borderId="14" xfId="4" applyNumberFormat="1" applyFont="1" applyBorder="1" applyAlignment="1">
      <alignment vertical="center" wrapText="1"/>
    </xf>
    <xf numFmtId="49" fontId="2" fillId="0" borderId="1" xfId="4" applyNumberFormat="1" applyFont="1" applyBorder="1" applyAlignment="1">
      <alignment vertical="center" wrapText="1"/>
    </xf>
    <xf numFmtId="164" fontId="1" fillId="0" borderId="14" xfId="4" applyNumberFormat="1" applyFont="1" applyBorder="1" applyAlignment="1">
      <alignment horizontal="center" vertical="center" wrapText="1"/>
    </xf>
    <xf numFmtId="10" fontId="1" fillId="0" borderId="0" xfId="4" applyNumberFormat="1" applyFont="1" applyAlignment="1">
      <alignment vertical="top" wrapText="1"/>
    </xf>
    <xf numFmtId="0" fontId="1" fillId="0" borderId="0" xfId="4" applyFont="1" applyAlignment="1">
      <alignment horizontal="center" vertical="top" wrapText="1"/>
    </xf>
    <xf numFmtId="0" fontId="3" fillId="0" borderId="1" xfId="3" applyNumberFormat="1" applyFont="1" applyFill="1" applyBorder="1" applyAlignment="1">
      <alignment horizontal="center" vertical="center" wrapText="1"/>
    </xf>
    <xf numFmtId="164" fontId="2" fillId="0" borderId="0" xfId="4" applyNumberFormat="1" applyFont="1" applyAlignment="1">
      <alignment vertical="top" wrapText="1"/>
    </xf>
    <xf numFmtId="0" fontId="14" fillId="13" borderId="9" xfId="0" applyFont="1" applyFill="1" applyBorder="1" applyAlignment="1">
      <alignment horizontal="center" vertical="center"/>
    </xf>
    <xf numFmtId="0" fontId="14" fillId="13" borderId="6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11" fillId="0" borderId="9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3" fillId="0" borderId="9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10" fontId="12" fillId="0" borderId="1" xfId="5" applyNumberFormat="1" applyFont="1" applyBorder="1"/>
    <xf numFmtId="0" fontId="20" fillId="0" borderId="3" xfId="0" applyFont="1" applyBorder="1" applyAlignment="1">
      <alignment vertical="center"/>
    </xf>
    <xf numFmtId="7" fontId="12" fillId="0" borderId="1" xfId="2" applyNumberFormat="1" applyFont="1" applyBorder="1" applyAlignment="1">
      <alignment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quotePrefix="1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11" borderId="14" xfId="0" applyFont="1" applyFill="1" applyBorder="1" applyAlignment="1">
      <alignment vertical="center"/>
    </xf>
    <xf numFmtId="3" fontId="15" fillId="11" borderId="1" xfId="0" applyNumberFormat="1" applyFont="1" applyFill="1" applyBorder="1" applyAlignment="1" applyProtection="1">
      <alignment horizontal="center" vertical="center"/>
      <protection locked="0"/>
    </xf>
    <xf numFmtId="167" fontId="13" fillId="11" borderId="1" xfId="0" applyNumberFormat="1" applyFont="1" applyFill="1" applyBorder="1" applyAlignment="1" applyProtection="1">
      <alignment vertical="center"/>
      <protection locked="0"/>
    </xf>
    <xf numFmtId="10" fontId="13" fillId="11" borderId="1" xfId="5" applyNumberFormat="1" applyFont="1" applyFill="1" applyBorder="1" applyAlignment="1" applyProtection="1">
      <alignment horizontal="center" vertical="center"/>
      <protection locked="0"/>
    </xf>
    <xf numFmtId="0" fontId="13" fillId="11" borderId="1" xfId="0" applyFont="1" applyFill="1" applyBorder="1" applyAlignment="1" applyProtection="1">
      <alignment horizontal="center" vertical="center"/>
      <protection locked="0"/>
    </xf>
    <xf numFmtId="14" fontId="13" fillId="11" borderId="1" xfId="0" applyNumberFormat="1" applyFont="1" applyFill="1" applyBorder="1" applyAlignment="1" applyProtection="1">
      <alignment vertical="center"/>
      <protection locked="0"/>
    </xf>
    <xf numFmtId="0" fontId="17" fillId="12" borderId="0" xfId="0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quotePrefix="1" applyFont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8" fillId="0" borderId="0" xfId="0" quotePrefix="1" applyFont="1" applyBorder="1" applyAlignment="1" applyProtection="1">
      <alignment horizontal="center" vertical="center" wrapText="1"/>
      <protection locked="0"/>
    </xf>
    <xf numFmtId="0" fontId="2" fillId="2" borderId="0" xfId="4" applyFont="1" applyFill="1" applyAlignment="1">
      <alignment horizontal="center" vertical="top"/>
    </xf>
    <xf numFmtId="0" fontId="1" fillId="0" borderId="0" xfId="4" applyFont="1" applyAlignment="1">
      <alignment horizontal="left" vertical="center" wrapText="1"/>
    </xf>
    <xf numFmtId="0" fontId="2" fillId="4" borderId="0" xfId="4" applyFont="1" applyFill="1" applyBorder="1" applyAlignment="1">
      <alignment horizontal="center" vertical="top" wrapText="1"/>
    </xf>
    <xf numFmtId="0" fontId="4" fillId="0" borderId="0" xfId="4" applyFont="1" applyAlignment="1">
      <alignment horizontal="center" vertical="center" wrapText="1"/>
    </xf>
    <xf numFmtId="0" fontId="5" fillId="6" borderId="7" xfId="4" applyFont="1" applyFill="1" applyBorder="1" applyAlignment="1">
      <alignment horizontal="center" vertical="top" wrapText="1"/>
    </xf>
    <xf numFmtId="0" fontId="5" fillId="6" borderId="3" xfId="4" applyFont="1" applyFill="1" applyBorder="1" applyAlignment="1">
      <alignment horizontal="center" vertical="top" wrapText="1"/>
    </xf>
    <xf numFmtId="0" fontId="5" fillId="6" borderId="8" xfId="4" applyFont="1" applyFill="1" applyBorder="1" applyAlignment="1">
      <alignment horizontal="center" vertical="top" wrapText="1"/>
    </xf>
    <xf numFmtId="0" fontId="5" fillId="7" borderId="0" xfId="4" applyFont="1" applyFill="1" applyAlignment="1">
      <alignment horizontal="center" vertical="top" wrapText="1"/>
    </xf>
    <xf numFmtId="0" fontId="2" fillId="0" borderId="13" xfId="4" applyFont="1" applyBorder="1" applyAlignment="1">
      <alignment horizontal="right" vertical="center" wrapText="1"/>
    </xf>
    <xf numFmtId="0" fontId="2" fillId="0" borderId="4" xfId="4" applyFont="1" applyBorder="1" applyAlignment="1">
      <alignment horizontal="right" vertical="center" wrapText="1"/>
    </xf>
  </cellXfs>
  <cellStyles count="7">
    <cellStyle name="Milliers 2" xfId="1" xr:uid="{00000000-0005-0000-0000-000000000000}"/>
    <cellStyle name="Monétaire" xfId="2" builtinId="4"/>
    <cellStyle name="Monétaire 2" xfId="3" xr:uid="{00000000-0005-0000-0000-000002000000}"/>
    <cellStyle name="Normal" xfId="0" builtinId="0"/>
    <cellStyle name="Normal 2" xfId="4" xr:uid="{00000000-0005-0000-0000-000004000000}"/>
    <cellStyle name="Pourcentage" xfId="5" builtinId="5"/>
    <cellStyle name="Pourcentage 2" xfId="6" xr:uid="{00000000-0005-0000-0000-000006000000}"/>
  </cellStyles>
  <dxfs count="3">
    <dxf>
      <fill>
        <patternFill>
          <bgColor rgb="FFFF0000"/>
        </patternFill>
      </fill>
    </dxf>
    <dxf>
      <fill>
        <patternFill>
          <bgColor theme="5"/>
        </patternFill>
      </fill>
    </dxf>
    <dxf>
      <font>
        <color theme="1"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714375</xdr:colOff>
      <xdr:row>0</xdr:row>
      <xdr:rowOff>202407</xdr:rowOff>
    </xdr:from>
    <xdr:to>
      <xdr:col>13</xdr:col>
      <xdr:colOff>873919</xdr:colOff>
      <xdr:row>5</xdr:row>
      <xdr:rowOff>71438</xdr:rowOff>
    </xdr:to>
    <xdr:pic>
      <xdr:nvPicPr>
        <xdr:cNvPr id="4" name="Image 3" descr="Page d'accueil de FranceAgriMer">
          <a:extLst>
            <a:ext uri="{FF2B5EF4-FFF2-40B4-BE49-F238E27FC236}">
              <a16:creationId xmlns:a16="http://schemas.microsoft.com/office/drawing/2014/main" id="{470465F1-5EDC-4802-8411-71BF97553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5719" y="202407"/>
          <a:ext cx="2243138" cy="1250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29916</xdr:colOff>
      <xdr:row>0</xdr:row>
      <xdr:rowOff>83344</xdr:rowOff>
    </xdr:from>
    <xdr:to>
      <xdr:col>3</xdr:col>
      <xdr:colOff>892968</xdr:colOff>
      <xdr:row>6</xdr:row>
      <xdr:rowOff>119062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1957B7B-C754-4D66-B4D4-8EAF37768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916" y="83344"/>
          <a:ext cx="2946646" cy="17264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76200</xdr:colOff>
      <xdr:row>3</xdr:row>
      <xdr:rowOff>104775</xdr:rowOff>
    </xdr:from>
    <xdr:ext cx="3581400" cy="4566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ZoneTexte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 bwMode="auto">
            <a:xfrm>
              <a:off x="2619375" y="4533900"/>
              <a:ext cx="3581400" cy="456663"/>
            </a:xfrm>
            <a:prstGeom prst="rect">
              <a:avLst/>
            </a:prstGeom>
            <a:noFill/>
            <a:ln w="12700" cap="flat">
              <a:noFill/>
              <a:miter lim="400000"/>
            </a:ln>
            <a:effectLst/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none"/>
          </xdr:style>
          <xdr:txBody>
            <a:bodyPr rot="0" spcFirstLastPara="1" vertOverflow="clip" horzOverflow="clip" vert="horz" wrap="square" lIns="0" tIns="0" rIns="0" bIns="0" numCol="1" spcCol="38100" rtlCol="0" anchor="t">
              <a:spAutoFit/>
            </a:bodyPr>
            <a:lstStyle/>
            <a:p>
              <a:pPr marL="0" marR="0" indent="0" algn="l" defTabSz="45720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defRPr/>
              </a:pPr>
              <mc:AlternateContent>
                <mc:Choice Requires="a14">
                  <a14:m>
                    <m:oMath xmlns:m="http://schemas.openxmlformats.org/officeDocument/2006/math">
                      <m:sSub>
                        <m:sSubPr>
                          <m:ctrlPr>
                            <a:rPr lang="fr-FR" sz="1400" b="0" i="1" u="none" strike="noStrike" cap="none" spc="0">
                              <a:ln>
                                <a:noFill/>
                              </a:ln>
                              <a:solidFill>
                                <a:srgbClr val="000000"/>
                              </a:solidFill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fr-FR" sz="1400" b="0" i="1" u="none" strike="noStrike" cap="none" spc="0">
                              <a:ln>
                                <a:noFill/>
                              </a:ln>
                              <a:solidFill>
                                <a:srgbClr val="000000"/>
                              </a:solidFill>
                              <a:latin typeface="Cambria Math"/>
                              <a:ea typeface="+mn-ea"/>
                              <a:cs typeface="+mn-cs"/>
                            </a:rPr>
                            <m:t>𝑚</m:t>
                          </m:r>
                        </m:e>
                        <m:sub>
                          <m:r>
                            <a:rPr lang="fr-FR" sz="1400" b="0" i="1" u="none" strike="noStrike" cap="none" spc="0">
                              <a:ln>
                                <a:noFill/>
                              </a:ln>
                              <a:solidFill>
                                <a:srgbClr val="000000"/>
                              </a:solidFill>
                              <a:latin typeface="Cambria Math"/>
                              <a:ea typeface="+mn-ea"/>
                              <a:cs typeface="+mn-cs"/>
                            </a:rPr>
                            <m:t>𝑟</m:t>
                          </m:r>
                        </m:sub>
                      </m:sSub>
                      <m:r>
                        <a:rPr lang="fr-FR" sz="1400" b="0" i="1" u="none" strike="noStrike" cap="none" spc="0">
                          <a:ln>
                            <a:noFill/>
                          </a:ln>
                          <a:solidFill>
                            <a:srgbClr val="000000"/>
                          </a:solidFill>
                          <a:latin typeface="Cambria Math"/>
                          <a:ea typeface="+mn-ea"/>
                          <a:cs typeface="+mn-cs"/>
                        </a:rPr>
                        <m:t>=</m:t>
                      </m:r>
                      <m:r>
                        <a:rPr lang="fr-FR" sz="1400" b="0" i="1" u="none" strike="noStrike" cap="none" spc="0">
                          <a:ln>
                            <a:noFill/>
                          </a:ln>
                          <a:solidFill>
                            <a:srgbClr val="000000"/>
                          </a:solidFill>
                          <a:latin typeface="Cambria Math"/>
                          <a:ea typeface="+mn-ea"/>
                          <a:cs typeface="+mn-cs"/>
                        </a:rPr>
                        <m:t>𝐶</m:t>
                      </m:r>
                      <m:r>
                        <a:rPr lang="fr-FR" sz="1400" b="0" i="1" u="none" strike="noStrike" cap="none" spc="0">
                          <a:ln>
                            <a:noFill/>
                          </a:ln>
                          <a:solidFill>
                            <a:srgbClr val="000000"/>
                          </a:solidFill>
                          <a:latin typeface="Cambria Math"/>
                          <a:ea typeface="+mn-ea"/>
                          <a:cs typeface="+mn-cs"/>
                        </a:rPr>
                        <m:t>∗</m:t>
                      </m:r>
                      <m:f>
                        <m:fPr>
                          <m:ctrlPr>
                            <a:rPr lang="fr-FR" sz="1400" b="0" i="1" u="none" strike="noStrike" cap="none" spc="0">
                              <a:ln>
                                <a:noFill/>
                              </a:ln>
                              <a:solidFill>
                                <a:srgbClr val="000000"/>
                              </a:solidFill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sSub>
                            <m:sSubPr>
                              <m:ctrlPr>
                                <a:rPr lang="fr-FR" sz="1100" b="0" i="1"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fr-FR" sz="1100" b="0" i="1">
                                  <a:latin typeface="Cambria Math"/>
                                  <a:ea typeface="+mn-ea"/>
                                  <a:cs typeface="+mn-cs"/>
                                </a:rPr>
                                <m:t>𝑡</m:t>
                              </m:r>
                            </m:e>
                            <m:sub>
                              <m:r>
                                <a:rPr lang="fr-FR" sz="1100" b="0" i="1">
                                  <a:latin typeface="Cambria Math"/>
                                  <a:ea typeface="+mn-ea"/>
                                  <a:cs typeface="+mn-cs"/>
                                </a:rPr>
                                <m:t>𝑟</m:t>
                              </m:r>
                            </m:sub>
                          </m:sSub>
                        </m:num>
                        <m:den>
                          <m:r>
                            <a:rPr lang="fr-FR" sz="1400" b="0" i="1" u="none" strike="noStrike" cap="none" spc="0">
                              <a:ln>
                                <a:noFill/>
                              </a:ln>
                              <a:solidFill>
                                <a:srgbClr val="000000"/>
                              </a:solidFill>
                              <a:latin typeface="Cambria Math"/>
                              <a:ea typeface="+mn-ea"/>
                              <a:cs typeface="+mn-cs"/>
                            </a:rPr>
                            <m:t>𝑓</m:t>
                          </m:r>
                        </m:den>
                      </m:f>
                    </m:oMath>
                  </a14:m>
                </mc:Choice>
                <mc:Fallback xmlns="" xmlns:r="http://schemas.openxmlformats.org/officeDocument/2006/relationships" xmlns:w="http://schemas.openxmlformats.org/wordprocessingml/2006/main" xmlns:m="http://schemas.openxmlformats.org/officeDocument/2006/math"/>
              </mc:AlternateContent>
              <a:r>
                <a:rPr lang="fr-FR" sz="1400" b="0" i="0" u="none" strike="noStrike" cap="none" spc="0">
                  <a:ln>
                    <a:noFill/>
                  </a:ln>
                  <a:solidFill>
                    <a:srgbClr val="000000"/>
                  </a:solidFill>
                  <a:latin typeface="+mn-lt"/>
                  <a:ea typeface="+mn-ea"/>
                  <a:cs typeface="+mn-cs"/>
                </a:rPr>
                <a:t>*</a:t>
              </a:r>
              <mc:AlternateContent>
                <mc:Choice Requires="a14">
                  <a14:m>
                    <m:oMath xmlns:m="http://schemas.openxmlformats.org/officeDocument/2006/math">
                      <m:f>
                        <m:fPr>
                          <m:ctrlPr>
                            <a:rPr lang="fr-FR" sz="1400" b="0" i="1" u="none" strike="noStrike" cap="none" spc="0">
                              <a:ln>
                                <a:noFill/>
                              </a:ln>
                              <a:solidFill>
                                <a:srgbClr val="000000"/>
                              </a:solidFill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sSup>
                            <m:sSupPr>
                              <m:ctrlPr>
                                <a:rPr lang="fr-FR" sz="1400" b="0" i="1" u="none" strike="noStrike" cap="none" spc="0">
                                  <a:ln>
                                    <a:noFill/>
                                  </a:ln>
                                  <a:solidFill>
                                    <a:srgbClr val="000000"/>
                                  </a:solidFill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pPr>
                            <m:e>
                              <m:r>
                                <a:rPr lang="fr-FR" sz="1400" b="0" i="1" u="none" strike="noStrike" cap="none" spc="0">
                                  <a:ln>
                                    <a:noFill/>
                                  </a:ln>
                                  <a:solidFill>
                                    <a:srgbClr val="000000"/>
                                  </a:solidFill>
                                  <a:latin typeface="Cambria Math"/>
                                  <a:ea typeface="+mn-ea"/>
                                  <a:cs typeface="+mn-cs"/>
                                </a:rPr>
                                <m:t>(</m:t>
                              </m:r>
                              <m:r>
                                <a:rPr lang="fr-FR" sz="1400" b="0" i="1" u="none" strike="noStrike" cap="none" spc="0">
                                  <a:ln>
                                    <a:noFill/>
                                  </a:ln>
                                  <a:solidFill>
                                    <a:srgbClr val="000000"/>
                                  </a:solidFill>
                                  <a:latin typeface="Cambria Math"/>
                                  <a:ea typeface="+mn-ea"/>
                                  <a:cs typeface="+mn-cs"/>
                                </a:rPr>
                                <m:t>1</m:t>
                              </m:r>
                              <m:r>
                                <a:rPr lang="fr-FR" sz="1400" b="0" i="1" u="none" strike="noStrike" cap="none" spc="0">
                                  <a:ln>
                                    <a:noFill/>
                                  </a:ln>
                                  <a:solidFill>
                                    <a:srgbClr val="000000"/>
                                  </a:solidFill>
                                  <a:latin typeface="Cambria Math"/>
                                  <a:ea typeface="+mn-ea"/>
                                  <a:cs typeface="+mn-cs"/>
                                </a:rPr>
                                <m:t>+</m:t>
                              </m:r>
                              <m:f>
                                <m:fPr>
                                  <m:type m:val="skw"/>
                                  <m:ctrlPr>
                                    <a:rPr lang="fr-FR" sz="1400" b="0" i="1" u="none" strike="noStrike" cap="none" spc="0">
                                      <a:ln>
                                        <a:noFill/>
                                      </a:ln>
                                      <a:solidFill>
                                        <a:srgbClr val="000000"/>
                                      </a:solidFill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fPr>
                                <m:num>
                                  <m:sSub>
                                    <m:sSubPr>
                                      <m:ctrlPr>
                                        <a:rPr lang="fr-FR" sz="1400" b="0" i="1"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</m:ctrlPr>
                                    </m:sSubPr>
                                    <m:e>
                                      <m:r>
                                        <a:rPr lang="fr-FR" sz="1400" b="0" i="1">
                                          <a:latin typeface="Cambria Math"/>
                                          <a:ea typeface="+mn-ea"/>
                                          <a:cs typeface="+mn-cs"/>
                                        </a:rPr>
                                        <m:t>𝑡</m:t>
                                      </m:r>
                                    </m:e>
                                    <m:sub>
                                      <m:r>
                                        <a:rPr lang="fr-FR" sz="1400" b="0" i="1">
                                          <a:latin typeface="Cambria Math"/>
                                          <a:ea typeface="+mn-ea"/>
                                          <a:cs typeface="+mn-cs"/>
                                        </a:rPr>
                                        <m:t>𝑟</m:t>
                                      </m:r>
                                    </m:sub>
                                  </m:sSub>
                                </m:num>
                                <m:den>
                                  <m:r>
                                    <a:rPr lang="fr-FR" sz="1400" b="0" i="1" u="none" strike="noStrike" cap="none" spc="0">
                                      <a:ln>
                                        <a:noFill/>
                                      </a:ln>
                                      <a:solidFill>
                                        <a:srgbClr val="000000"/>
                                      </a:solidFill>
                                      <a:latin typeface="Cambria Math"/>
                                      <a:ea typeface="+mn-ea"/>
                                      <a:cs typeface="+mn-cs"/>
                                    </a:rPr>
                                    <m:t>𝑓</m:t>
                                  </m:r>
                                </m:den>
                              </m:f>
                              <m:r>
                                <a:rPr lang="fr-FR" sz="1400" b="0" i="1" u="none" strike="noStrike" cap="none" spc="0">
                                  <a:ln>
                                    <a:noFill/>
                                  </a:ln>
                                  <a:solidFill>
                                    <a:srgbClr val="000000"/>
                                  </a:solidFill>
                                  <a:latin typeface="Cambria Math"/>
                                  <a:ea typeface="+mn-ea"/>
                                  <a:cs typeface="+mn-cs"/>
                                </a:rPr>
                                <m:t>)</m:t>
                              </m:r>
                            </m:e>
                            <m:sup>
                              <m:r>
                                <a:rPr lang="fr-FR" sz="1400" b="0" i="1" u="none" strike="noStrike" cap="none" spc="0">
                                  <a:ln>
                                    <a:noFill/>
                                  </a:ln>
                                  <a:solidFill>
                                    <a:srgbClr val="000000"/>
                                  </a:solidFill>
                                  <a:latin typeface="Cambria Math"/>
                                  <a:ea typeface="+mn-ea"/>
                                  <a:cs typeface="+mn-cs"/>
                                </a:rPr>
                                <m:t>𝑑</m:t>
                              </m:r>
                            </m:sup>
                          </m:sSup>
                        </m:num>
                        <m:den>
                          <m:sSup>
                            <m:sSupPr>
                              <m:ctrlPr>
                                <a:rPr lang="fr-FR" sz="1400" b="0" i="1" u="none" strike="noStrike" cap="none" spc="0">
                                  <a:ln>
                                    <a:noFill/>
                                  </a:ln>
                                  <a:solidFill>
                                    <a:srgbClr val="000000"/>
                                  </a:solidFill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pPr>
                            <m:e>
                              <m:r>
                                <a:rPr lang="fr-FR" sz="1400" b="0" i="1" u="none" strike="noStrike" cap="none" spc="0">
                                  <a:ln>
                                    <a:noFill/>
                                  </a:ln>
                                  <a:solidFill>
                                    <a:srgbClr val="000000"/>
                                  </a:solidFill>
                                  <a:latin typeface="Cambria Math"/>
                                  <a:ea typeface="+mn-ea"/>
                                  <a:cs typeface="+mn-cs"/>
                                </a:rPr>
                                <m:t>(</m:t>
                              </m:r>
                              <m:r>
                                <a:rPr lang="fr-FR" sz="1400" b="0" i="1" u="none" strike="noStrike" cap="none" spc="0">
                                  <a:ln>
                                    <a:noFill/>
                                  </a:ln>
                                  <a:solidFill>
                                    <a:srgbClr val="000000"/>
                                  </a:solidFill>
                                  <a:latin typeface="Cambria Math"/>
                                  <a:ea typeface="+mn-ea"/>
                                  <a:cs typeface="+mn-cs"/>
                                </a:rPr>
                                <m:t>1</m:t>
                              </m:r>
                              <m:r>
                                <a:rPr lang="fr-FR" sz="1400" b="0" i="1" u="none" strike="noStrike" cap="none" spc="0">
                                  <a:ln>
                                    <a:noFill/>
                                  </a:ln>
                                  <a:solidFill>
                                    <a:srgbClr val="000000"/>
                                  </a:solidFill>
                                  <a:latin typeface="Cambria Math"/>
                                  <a:ea typeface="+mn-ea"/>
                                  <a:cs typeface="+mn-cs"/>
                                </a:rPr>
                                <m:t>+</m:t>
                              </m:r>
                              <m:f>
                                <m:fPr>
                                  <m:type m:val="skw"/>
                                  <m:ctrlPr>
                                    <a:rPr lang="fr-FR" sz="1400" b="0" i="1" u="none" strike="noStrike" cap="none" spc="0">
                                      <a:ln>
                                        <a:noFill/>
                                      </a:ln>
                                      <a:solidFill>
                                        <a:srgbClr val="000000"/>
                                      </a:solidFill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fPr>
                                <m:num>
                                  <m:sSub>
                                    <m:sSubPr>
                                      <m:ctrlPr>
                                        <a:rPr lang="fr-FR" sz="1400" b="0" i="1" u="none" strike="noStrike" cap="none" spc="0">
                                          <a:ln>
                                            <a:noFill/>
                                          </a:ln>
                                          <a:solidFill>
                                            <a:srgbClr val="000000"/>
                                          </a:solidFill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</m:ctrlPr>
                                    </m:sSubPr>
                                    <m:e>
                                      <m:r>
                                        <a:rPr lang="fr-FR" sz="1400" b="0" i="1" u="none" strike="noStrike" cap="none" spc="0">
                                          <a:ln>
                                            <a:noFill/>
                                          </a:ln>
                                          <a:solidFill>
                                            <a:srgbClr val="000000"/>
                                          </a:solidFill>
                                          <a:latin typeface="Cambria Math"/>
                                          <a:ea typeface="+mn-ea"/>
                                          <a:cs typeface="+mn-cs"/>
                                        </a:rPr>
                                        <m:t>𝑡</m:t>
                                      </m:r>
                                    </m:e>
                                    <m:sub>
                                      <m:r>
                                        <a:rPr lang="fr-FR" sz="1400" b="0" i="1" u="none" strike="noStrike" cap="none" spc="0">
                                          <a:ln>
                                            <a:noFill/>
                                          </a:ln>
                                          <a:solidFill>
                                            <a:srgbClr val="000000"/>
                                          </a:solidFill>
                                          <a:latin typeface="Cambria Math"/>
                                          <a:ea typeface="+mn-ea"/>
                                          <a:cs typeface="+mn-cs"/>
                                        </a:rPr>
                                        <m:t>𝑟</m:t>
                                      </m:r>
                                    </m:sub>
                                  </m:sSub>
                                </m:num>
                                <m:den>
                                  <m:r>
                                    <a:rPr lang="fr-FR" sz="1400" b="0" i="1" u="none" strike="noStrike" cap="none" spc="0">
                                      <a:ln>
                                        <a:noFill/>
                                      </a:ln>
                                      <a:solidFill>
                                        <a:srgbClr val="000000"/>
                                      </a:solidFill>
                                      <a:latin typeface="Cambria Math"/>
                                      <a:ea typeface="+mn-ea"/>
                                      <a:cs typeface="+mn-cs"/>
                                    </a:rPr>
                                    <m:t>𝑓</m:t>
                                  </m:r>
                                </m:den>
                              </m:f>
                              <m:r>
                                <a:rPr lang="fr-FR" sz="1400" b="0" i="1" u="none" strike="noStrike" cap="none" spc="0">
                                  <a:ln>
                                    <a:noFill/>
                                  </a:ln>
                                  <a:solidFill>
                                    <a:srgbClr val="000000"/>
                                  </a:solidFill>
                                  <a:latin typeface="Cambria Math"/>
                                  <a:ea typeface="+mn-ea"/>
                                  <a:cs typeface="+mn-cs"/>
                                </a:rPr>
                                <m:t>)</m:t>
                              </m:r>
                            </m:e>
                            <m:sup>
                              <m:r>
                                <a:rPr lang="fr-FR" sz="1400" b="0" i="1" u="none" strike="noStrike" cap="none" spc="0">
                                  <a:ln>
                                    <a:noFill/>
                                  </a:ln>
                                  <a:solidFill>
                                    <a:srgbClr val="000000"/>
                                  </a:solidFill>
                                  <a:latin typeface="Cambria Math"/>
                                  <a:ea typeface="+mn-ea"/>
                                  <a:cs typeface="+mn-cs"/>
                                </a:rPr>
                                <m:t>𝑑</m:t>
                              </m:r>
                            </m:sup>
                          </m:sSup>
                          <m:r>
                            <a:rPr lang="fr-FR" sz="1400" b="0" i="1" u="none" strike="noStrike" cap="none" spc="0">
                              <a:ln>
                                <a:noFill/>
                              </a:ln>
                              <a:solidFill>
                                <a:srgbClr val="000000"/>
                              </a:solidFill>
                              <a:latin typeface="Cambria Math"/>
                              <a:ea typeface="+mn-ea"/>
                              <a:cs typeface="+mn-cs"/>
                            </a:rPr>
                            <m:t>−</m:t>
                          </m:r>
                          <m:r>
                            <a:rPr lang="fr-FR" sz="1400" b="0" i="1" u="none" strike="noStrike" cap="none" spc="0">
                              <a:ln>
                                <a:noFill/>
                              </a:ln>
                              <a:solidFill>
                                <a:srgbClr val="000000"/>
                              </a:solidFill>
                              <a:latin typeface="Cambria Math"/>
                              <a:ea typeface="+mn-ea"/>
                              <a:cs typeface="+mn-cs"/>
                            </a:rPr>
                            <m:t>1</m:t>
                          </m:r>
                        </m:den>
                      </m:f>
                    </m:oMath>
                  </a14:m>
                </mc:Choice>
                <mc:Fallback xmlns="" xmlns:r="http://schemas.openxmlformats.org/officeDocument/2006/relationships" xmlns:w="http://schemas.openxmlformats.org/wordprocessingml/2006/main" xmlns:m="http://schemas.openxmlformats.org/officeDocument/2006/math"/>
              </mc:AlternateContent>
              <a:endParaRPr lang="fr-FR" sz="1400" b="0" i="0" u="none" strike="noStrike" cap="none" spc="0">
                <a:ln>
                  <a:noFill/>
                </a:ln>
                <a:solidFill>
                  <a:srgbClr val="000000"/>
                </a:solidFill>
                <a:latin typeface="+mn-lt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2" name="ZoneTexte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 bwMode="auto">
            <a:xfrm>
              <a:off x="2619375" y="4533900"/>
              <a:ext cx="3581400" cy="456663"/>
            </a:xfrm>
            <a:prstGeom prst="rect">
              <a:avLst/>
            </a:prstGeom>
            <a:noFill/>
            <a:ln w="12700" cap="flat">
              <a:noFill/>
              <a:miter lim="400000"/>
            </a:ln>
            <a:effectLst/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none"/>
          </xdr:style>
          <xdr:txBody>
            <a:bodyPr rot="0" spcFirstLastPara="1" vertOverflow="clip" horzOverflow="clip" vert="horz" wrap="square" lIns="0" tIns="0" rIns="0" bIns="0" numCol="1" spcCol="38100" rtlCol="0" anchor="t">
              <a:spAutoFit/>
            </a:bodyPr>
            <a:lstStyle/>
            <a:p>
              <a:pPr marL="0" marR="0" indent="0" algn="l" defTabSz="45720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defRPr/>
              </a:pPr>
              <a:r>
                <a:rPr lang="fr-FR" sz="1400" b="0" i="0" u="none" strike="noStrike" cap="none" spc="0">
                  <a:ln>
                    <a:noFill/>
                  </a:ln>
                  <a:solidFill>
                    <a:srgbClr val="000000"/>
                  </a:solidFill>
                  <a:latin typeface="Cambria Math"/>
                  <a:ea typeface="+mn-ea"/>
                  <a:cs typeface="+mn-cs"/>
                </a:rPr>
                <a:t>𝑚</a:t>
              </a:r>
              <a:r>
                <a:rPr lang="fr-FR" sz="1400" b="0" i="0" u="none" strike="noStrike" cap="none" spc="0">
                  <a:ln>
                    <a:noFill/>
                  </a:ln>
                  <a:solidFill>
                    <a:srgbClr val="000000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fr-FR" sz="1400" b="0" i="0" u="none" strike="noStrike" cap="none" spc="0">
                  <a:ln>
                    <a:noFill/>
                  </a:ln>
                  <a:solidFill>
                    <a:srgbClr val="000000"/>
                  </a:solidFill>
                  <a:latin typeface="Cambria Math"/>
                  <a:ea typeface="+mn-ea"/>
                  <a:cs typeface="+mn-cs"/>
                </a:rPr>
                <a:t>𝑟=𝐶∗</a:t>
              </a:r>
              <a:r>
                <a:rPr lang="fr-FR" sz="1100" b="0" i="0">
                  <a:latin typeface="Cambria Math"/>
                  <a:ea typeface="+mn-ea"/>
                  <a:cs typeface="+mn-cs"/>
                </a:rPr>
                <a:t>𝑡</a:t>
              </a:r>
              <a:r>
                <a:rPr lang="fr-FR" sz="1100" b="0" i="0"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fr-FR" sz="1100" b="0" i="0">
                  <a:latin typeface="Cambria Math"/>
                  <a:ea typeface="+mn-ea"/>
                  <a:cs typeface="+mn-cs"/>
                </a:rPr>
                <a:t>𝑟</a:t>
              </a:r>
              <a:r>
                <a:rPr lang="fr-FR" sz="1400" b="0" i="0" u="none" strike="noStrike" cap="none" spc="0">
                  <a:ln>
                    <a:noFill/>
                  </a:ln>
                  <a:solidFill>
                    <a:srgbClr val="000000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/</a:t>
              </a:r>
              <a:r>
                <a:rPr lang="fr-FR" sz="1400" b="0" i="0" u="none" strike="noStrike" cap="none" spc="0">
                  <a:ln>
                    <a:noFill/>
                  </a:ln>
                  <a:solidFill>
                    <a:srgbClr val="000000"/>
                  </a:solidFill>
                  <a:latin typeface="Cambria Math"/>
                  <a:ea typeface="+mn-ea"/>
                  <a:cs typeface="+mn-cs"/>
                </a:rPr>
                <a:t>𝑓</a:t>
              </a:r>
              <a:r>
                <a:rPr lang="fr-FR" sz="1400" b="0" i="0" u="none" strike="noStrike" cap="none" spc="0">
                  <a:ln>
                    <a:noFill/>
                  </a:ln>
                  <a:solidFill>
                    <a:srgbClr val="000000"/>
                  </a:solidFill>
                  <a:latin typeface="+mn-lt"/>
                  <a:ea typeface="+mn-ea"/>
                  <a:cs typeface="+mn-cs"/>
                </a:rPr>
                <a:t>*</a:t>
              </a:r>
              <a:r>
                <a:rPr lang="fr-FR" sz="1400" b="0" i="0" u="none" strike="noStrike" cap="none" spc="0">
                  <a:ln>
                    <a:noFill/>
                  </a:ln>
                  <a:solidFill>
                    <a:srgbClr val="000000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fr-FR" sz="1400" b="0" i="0" u="none" strike="noStrike" cap="none" spc="0">
                  <a:ln>
                    <a:noFill/>
                  </a:ln>
                  <a:solidFill>
                    <a:srgbClr val="000000"/>
                  </a:solidFill>
                  <a:latin typeface="Cambria Math"/>
                  <a:ea typeface="+mn-ea"/>
                  <a:cs typeface="+mn-cs"/>
                </a:rPr>
                <a:t>(1+</a:t>
              </a:r>
              <a:r>
                <a:rPr lang="fr-FR" sz="1400" b="0" i="0">
                  <a:latin typeface="Cambria Math"/>
                  <a:ea typeface="+mn-ea"/>
                  <a:cs typeface="+mn-cs"/>
                </a:rPr>
                <a:t>𝑡</a:t>
              </a:r>
              <a:r>
                <a:rPr lang="fr-FR" sz="1400" b="0" i="0"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fr-FR" sz="1400" b="0" i="0">
                  <a:latin typeface="Cambria Math"/>
                  <a:ea typeface="+mn-ea"/>
                  <a:cs typeface="+mn-cs"/>
                </a:rPr>
                <a:t>𝑟</a:t>
              </a:r>
              <a:r>
                <a:rPr lang="fr-FR" sz="1400" b="0" i="0" u="none" strike="noStrike" cap="none" spc="0">
                  <a:ln>
                    <a:noFill/>
                  </a:ln>
                  <a:solidFill>
                    <a:srgbClr val="000000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⁄</a:t>
              </a:r>
              <a:r>
                <a:rPr lang="fr-FR" sz="1400" b="0" i="0" u="none" strike="noStrike" cap="none" spc="0">
                  <a:ln>
                    <a:noFill/>
                  </a:ln>
                  <a:solidFill>
                    <a:srgbClr val="000000"/>
                  </a:solidFill>
                  <a:latin typeface="Cambria Math"/>
                  <a:ea typeface="+mn-ea"/>
                  <a:cs typeface="+mn-cs"/>
                </a:rPr>
                <a:t>𝑓)</a:t>
              </a:r>
              <a:r>
                <a:rPr lang="fr-FR" sz="1400" b="0" i="0" u="none" strike="noStrike" cap="none" spc="0">
                  <a:ln>
                    <a:noFill/>
                  </a:ln>
                  <a:solidFill>
                    <a:srgbClr val="000000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〗^</a:t>
              </a:r>
              <a:r>
                <a:rPr lang="fr-FR" sz="1400" b="0" i="0" u="none" strike="noStrike" cap="none" spc="0">
                  <a:ln>
                    <a:noFill/>
                  </a:ln>
                  <a:solidFill>
                    <a:srgbClr val="000000"/>
                  </a:solidFill>
                  <a:latin typeface="Cambria Math"/>
                  <a:ea typeface="+mn-ea"/>
                  <a:cs typeface="+mn-cs"/>
                </a:rPr>
                <a:t>𝑑</a:t>
              </a:r>
              <a:r>
                <a:rPr lang="fr-FR" sz="1400" b="0" i="0" u="none" strike="noStrike" cap="none" spc="0">
                  <a:ln>
                    <a:noFill/>
                  </a:ln>
                  <a:solidFill>
                    <a:srgbClr val="000000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/(〖</a:t>
              </a:r>
              <a:r>
                <a:rPr lang="fr-FR" sz="1400" b="0" i="0" u="none" strike="noStrike" cap="none" spc="0">
                  <a:ln>
                    <a:noFill/>
                  </a:ln>
                  <a:solidFill>
                    <a:srgbClr val="000000"/>
                  </a:solidFill>
                  <a:latin typeface="Cambria Math"/>
                  <a:ea typeface="+mn-ea"/>
                  <a:cs typeface="+mn-cs"/>
                </a:rPr>
                <a:t>(1+𝑡</a:t>
              </a:r>
              <a:r>
                <a:rPr lang="fr-FR" sz="1400" b="0" i="0" u="none" strike="noStrike" cap="none" spc="0">
                  <a:ln>
                    <a:noFill/>
                  </a:ln>
                  <a:solidFill>
                    <a:srgbClr val="000000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fr-FR" sz="1400" b="0" i="0" u="none" strike="noStrike" cap="none" spc="0">
                  <a:ln>
                    <a:noFill/>
                  </a:ln>
                  <a:solidFill>
                    <a:srgbClr val="000000"/>
                  </a:solidFill>
                  <a:latin typeface="Cambria Math"/>
                  <a:ea typeface="+mn-ea"/>
                  <a:cs typeface="+mn-cs"/>
                </a:rPr>
                <a:t>𝑟</a:t>
              </a:r>
              <a:r>
                <a:rPr lang="fr-FR" sz="1400" b="0" i="0" u="none" strike="noStrike" cap="none" spc="0">
                  <a:ln>
                    <a:noFill/>
                  </a:ln>
                  <a:solidFill>
                    <a:srgbClr val="000000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⁄</a:t>
              </a:r>
              <a:r>
                <a:rPr lang="fr-FR" sz="1400" b="0" i="0" u="none" strike="noStrike" cap="none" spc="0">
                  <a:ln>
                    <a:noFill/>
                  </a:ln>
                  <a:solidFill>
                    <a:srgbClr val="000000"/>
                  </a:solidFill>
                  <a:latin typeface="Cambria Math"/>
                  <a:ea typeface="+mn-ea"/>
                  <a:cs typeface="+mn-cs"/>
                </a:rPr>
                <a:t>𝑓)</a:t>
              </a:r>
              <a:r>
                <a:rPr lang="fr-FR" sz="1400" b="0" i="0" u="none" strike="noStrike" cap="none" spc="0">
                  <a:ln>
                    <a:noFill/>
                  </a:ln>
                  <a:solidFill>
                    <a:srgbClr val="000000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〗^</a:t>
              </a:r>
              <a:r>
                <a:rPr lang="fr-FR" sz="1400" b="0" i="0" u="none" strike="noStrike" cap="none" spc="0">
                  <a:ln>
                    <a:noFill/>
                  </a:ln>
                  <a:solidFill>
                    <a:srgbClr val="000000"/>
                  </a:solidFill>
                  <a:latin typeface="Cambria Math"/>
                  <a:ea typeface="+mn-ea"/>
                  <a:cs typeface="+mn-cs"/>
                </a:rPr>
                <a:t>𝑑−1</a:t>
              </a:r>
              <a:r>
                <a:rPr lang="fr-FR" sz="1400" b="0" i="0" u="none" strike="noStrike" cap="none" spc="0">
                  <a:ln>
                    <a:noFill/>
                  </a:ln>
                  <a:solidFill>
                    <a:srgbClr val="000000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endParaRPr lang="fr-FR" sz="1400" b="0" i="0" u="none" strike="noStrike" cap="none" spc="0">
                <a:ln>
                  <a:noFill/>
                </a:ln>
                <a:solidFill>
                  <a:srgbClr val="000000"/>
                </a:solidFill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4</xdr:col>
      <xdr:colOff>66675</xdr:colOff>
      <xdr:row>5</xdr:row>
      <xdr:rowOff>95250</xdr:rowOff>
    </xdr:from>
    <xdr:ext cx="3581400" cy="4866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ZoneTexte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 txBox="1"/>
          </xdr:nvSpPr>
          <xdr:spPr bwMode="auto">
            <a:xfrm>
              <a:off x="2609850" y="5019675"/>
              <a:ext cx="3581400" cy="486672"/>
            </a:xfrm>
            <a:prstGeom prst="rect">
              <a:avLst/>
            </a:prstGeom>
            <a:noFill/>
            <a:ln w="12700" cap="flat">
              <a:noFill/>
              <a:miter lim="400000"/>
            </a:ln>
            <a:effectLst/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none"/>
          </xdr:style>
          <xdr:txBody>
            <a:bodyPr rot="0" spcFirstLastPara="1" vertOverflow="clip" horzOverflow="clip" vert="horz" wrap="square" lIns="0" tIns="0" rIns="0" bIns="0" numCol="1" spcCol="38100" rtlCol="0" anchor="t">
              <a:spAutoFit/>
            </a:bodyPr>
            <a:lstStyle/>
            <a:p>
              <a:pPr marL="0" marR="0" indent="0" algn="l" defTabSz="45720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defRPr/>
              </a:pPr>
              <mc:AlternateContent>
                <mc:Choice Requires="a14">
                  <a14:m>
                    <m:oMath xmlns:m="http://schemas.openxmlformats.org/officeDocument/2006/math">
                      <m:sSub>
                        <m:sSubPr>
                          <m:ctrlPr>
                            <a:rPr lang="fr-FR" sz="1400" b="0" i="1" u="none" strike="noStrike" cap="none" spc="0">
                              <a:ln>
                                <a:noFill/>
                              </a:ln>
                              <a:solidFill>
                                <a:srgbClr val="000000"/>
                              </a:solidFill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fr-FR" sz="1400" b="0" i="1" u="none" strike="noStrike" cap="none" spc="0">
                              <a:ln>
                                <a:noFill/>
                              </a:ln>
                              <a:solidFill>
                                <a:srgbClr val="000000"/>
                              </a:solidFill>
                              <a:latin typeface="Cambria Math"/>
                              <a:ea typeface="+mn-ea"/>
                              <a:cs typeface="+mn-cs"/>
                            </a:rPr>
                            <m:t>𝑚</m:t>
                          </m:r>
                        </m:e>
                        <m:sub>
                          <m:r>
                            <a:rPr lang="fr-FR" sz="1400" b="0" i="1" u="none" strike="noStrike" cap="none" spc="0">
                              <a:ln>
                                <a:noFill/>
                              </a:ln>
                              <a:solidFill>
                                <a:srgbClr val="000000"/>
                              </a:solidFill>
                              <a:latin typeface="Cambria Math"/>
                              <a:ea typeface="+mn-ea"/>
                              <a:cs typeface="+mn-cs"/>
                            </a:rPr>
                            <m:t>𝑏</m:t>
                          </m:r>
                        </m:sub>
                      </m:sSub>
                      <m:r>
                        <a:rPr lang="fr-FR" sz="1400" b="0" i="1" u="none" strike="noStrike" cap="none" spc="0">
                          <a:ln>
                            <a:noFill/>
                          </a:ln>
                          <a:solidFill>
                            <a:srgbClr val="000000"/>
                          </a:solidFill>
                          <a:latin typeface="Cambria Math"/>
                          <a:ea typeface="+mn-ea"/>
                          <a:cs typeface="+mn-cs"/>
                        </a:rPr>
                        <m:t>=</m:t>
                      </m:r>
                      <m:r>
                        <a:rPr lang="fr-FR" sz="1400" b="0" i="1" u="none" strike="noStrike" cap="none" spc="0">
                          <a:ln>
                            <a:noFill/>
                          </a:ln>
                          <a:solidFill>
                            <a:srgbClr val="000000"/>
                          </a:solidFill>
                          <a:latin typeface="Cambria Math"/>
                          <a:ea typeface="+mn-ea"/>
                          <a:cs typeface="+mn-cs"/>
                        </a:rPr>
                        <m:t>𝐶</m:t>
                      </m:r>
                      <m:r>
                        <a:rPr lang="fr-FR" sz="1400" b="0" i="1" u="none" strike="noStrike" cap="none" spc="0">
                          <a:ln>
                            <a:noFill/>
                          </a:ln>
                          <a:solidFill>
                            <a:srgbClr val="000000"/>
                          </a:solidFill>
                          <a:latin typeface="Cambria Math"/>
                          <a:ea typeface="+mn-ea"/>
                          <a:cs typeface="+mn-cs"/>
                        </a:rPr>
                        <m:t>∗</m:t>
                      </m:r>
                      <m:f>
                        <m:fPr>
                          <m:ctrlPr>
                            <a:rPr lang="fr-FR" sz="1400" b="0" i="1" u="none" strike="noStrike" cap="none" spc="0">
                              <a:ln>
                                <a:noFill/>
                              </a:ln>
                              <a:solidFill>
                                <a:srgbClr val="000000"/>
                              </a:solidFill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sSub>
                            <m:sSubPr>
                              <m:ctrlPr>
                                <a:rPr lang="fr-FR" sz="1100" b="0" i="1"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fr-FR" sz="1100" b="0" i="1">
                                  <a:latin typeface="Cambria Math"/>
                                  <a:ea typeface="+mn-ea"/>
                                  <a:cs typeface="+mn-cs"/>
                                </a:rPr>
                                <m:t>𝑡</m:t>
                              </m:r>
                            </m:e>
                            <m:sub>
                              <m:r>
                                <a:rPr lang="fr-FR" sz="1100" b="0" i="1">
                                  <a:latin typeface="Cambria Math"/>
                                  <a:ea typeface="+mn-ea"/>
                                  <a:cs typeface="+mn-cs"/>
                                </a:rPr>
                                <m:t>𝑏</m:t>
                              </m:r>
                            </m:sub>
                          </m:sSub>
                        </m:num>
                        <m:den>
                          <m:r>
                            <a:rPr lang="fr-FR" sz="1400" b="0" i="1" u="none" strike="noStrike" cap="none" spc="0">
                              <a:ln>
                                <a:noFill/>
                              </a:ln>
                              <a:solidFill>
                                <a:srgbClr val="000000"/>
                              </a:solidFill>
                              <a:latin typeface="Cambria Math"/>
                              <a:ea typeface="+mn-ea"/>
                              <a:cs typeface="+mn-cs"/>
                            </a:rPr>
                            <m:t>𝑓</m:t>
                          </m:r>
                        </m:den>
                      </m:f>
                    </m:oMath>
                  </a14:m>
                </mc:Choice>
                <mc:Fallback xmlns="" xmlns:r="http://schemas.openxmlformats.org/officeDocument/2006/relationships" xmlns:w="http://schemas.openxmlformats.org/wordprocessingml/2006/main" xmlns:m="http://schemas.openxmlformats.org/officeDocument/2006/math"/>
              </mc:AlternateContent>
              <a:r>
                <a:rPr lang="fr-FR" sz="1400" b="0" i="0" u="none" strike="noStrike" cap="none" spc="0">
                  <a:ln>
                    <a:noFill/>
                  </a:ln>
                  <a:solidFill>
                    <a:srgbClr val="000000"/>
                  </a:solidFill>
                  <a:latin typeface="+mn-lt"/>
                  <a:ea typeface="+mn-ea"/>
                  <a:cs typeface="+mn-cs"/>
                </a:rPr>
                <a:t>*</a:t>
              </a:r>
              <mc:AlternateContent>
                <mc:Choice Requires="a14">
                  <a14:m>
                    <m:oMath xmlns:m="http://schemas.openxmlformats.org/officeDocument/2006/math">
                      <m:f>
                        <m:fPr>
                          <m:ctrlPr>
                            <a:rPr lang="fr-FR" sz="1400" b="0" i="1" u="none" strike="noStrike" cap="none" spc="0">
                              <a:ln>
                                <a:noFill/>
                              </a:ln>
                              <a:solidFill>
                                <a:srgbClr val="000000"/>
                              </a:solidFill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sSup>
                            <m:sSupPr>
                              <m:ctrlPr>
                                <a:rPr lang="fr-FR" sz="1400" b="0" i="1" u="none" strike="noStrike" cap="none" spc="0">
                                  <a:ln>
                                    <a:noFill/>
                                  </a:ln>
                                  <a:solidFill>
                                    <a:srgbClr val="000000"/>
                                  </a:solidFill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pPr>
                            <m:e>
                              <m:r>
                                <a:rPr lang="fr-FR" sz="1400" b="0" i="1" u="none" strike="noStrike" cap="none" spc="0">
                                  <a:ln>
                                    <a:noFill/>
                                  </a:ln>
                                  <a:solidFill>
                                    <a:srgbClr val="000000"/>
                                  </a:solidFill>
                                  <a:latin typeface="Cambria Math"/>
                                  <a:ea typeface="+mn-ea"/>
                                  <a:cs typeface="+mn-cs"/>
                                </a:rPr>
                                <m:t>(</m:t>
                              </m:r>
                              <m:r>
                                <a:rPr lang="fr-FR" sz="1400" b="0" i="1" u="none" strike="noStrike" cap="none" spc="0">
                                  <a:ln>
                                    <a:noFill/>
                                  </a:ln>
                                  <a:solidFill>
                                    <a:srgbClr val="000000"/>
                                  </a:solidFill>
                                  <a:latin typeface="Cambria Math"/>
                                  <a:ea typeface="+mn-ea"/>
                                  <a:cs typeface="+mn-cs"/>
                                </a:rPr>
                                <m:t>1</m:t>
                              </m:r>
                              <m:r>
                                <a:rPr lang="fr-FR" sz="1400" b="0" i="1" u="none" strike="noStrike" cap="none" spc="0">
                                  <a:ln>
                                    <a:noFill/>
                                  </a:ln>
                                  <a:solidFill>
                                    <a:srgbClr val="000000"/>
                                  </a:solidFill>
                                  <a:latin typeface="Cambria Math"/>
                                  <a:ea typeface="+mn-ea"/>
                                  <a:cs typeface="+mn-cs"/>
                                </a:rPr>
                                <m:t>+</m:t>
                              </m:r>
                              <m:f>
                                <m:fPr>
                                  <m:type m:val="skw"/>
                                  <m:ctrlPr>
                                    <a:rPr lang="fr-FR" sz="1400" b="0" i="1" u="none" strike="noStrike" cap="none" spc="0">
                                      <a:ln>
                                        <a:noFill/>
                                      </a:ln>
                                      <a:solidFill>
                                        <a:srgbClr val="000000"/>
                                      </a:solidFill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fPr>
                                <m:num>
                                  <m:sSub>
                                    <m:sSubPr>
                                      <m:ctrlPr>
                                        <a:rPr lang="fr-FR" sz="1400" b="0" i="1"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</m:ctrlPr>
                                    </m:sSubPr>
                                    <m:e>
                                      <m:r>
                                        <a:rPr lang="fr-FR" sz="1400" b="0" i="1">
                                          <a:latin typeface="Cambria Math"/>
                                          <a:ea typeface="+mn-ea"/>
                                          <a:cs typeface="+mn-cs"/>
                                        </a:rPr>
                                        <m:t>𝑡</m:t>
                                      </m:r>
                                    </m:e>
                                    <m:sub>
                                      <m:r>
                                        <a:rPr lang="fr-FR" sz="1400" b="0" i="1">
                                          <a:latin typeface="Cambria Math"/>
                                          <a:ea typeface="+mn-ea"/>
                                          <a:cs typeface="+mn-cs"/>
                                        </a:rPr>
                                        <m:t>𝑏</m:t>
                                      </m:r>
                                    </m:sub>
                                  </m:sSub>
                                </m:num>
                                <m:den>
                                  <m:r>
                                    <a:rPr lang="fr-FR" sz="1400" b="0" i="1" u="none" strike="noStrike" cap="none" spc="0">
                                      <a:ln>
                                        <a:noFill/>
                                      </a:ln>
                                      <a:solidFill>
                                        <a:srgbClr val="000000"/>
                                      </a:solidFill>
                                      <a:latin typeface="Cambria Math"/>
                                      <a:ea typeface="+mn-ea"/>
                                      <a:cs typeface="+mn-cs"/>
                                    </a:rPr>
                                    <m:t>𝑓</m:t>
                                  </m:r>
                                </m:den>
                              </m:f>
                              <m:r>
                                <a:rPr lang="fr-FR" sz="1400" b="0" i="1" u="none" strike="noStrike" cap="none" spc="0">
                                  <a:ln>
                                    <a:noFill/>
                                  </a:ln>
                                  <a:solidFill>
                                    <a:srgbClr val="000000"/>
                                  </a:solidFill>
                                  <a:latin typeface="Cambria Math"/>
                                  <a:ea typeface="+mn-ea"/>
                                  <a:cs typeface="+mn-cs"/>
                                </a:rPr>
                                <m:t>)</m:t>
                              </m:r>
                            </m:e>
                            <m:sup>
                              <m:r>
                                <a:rPr lang="fr-FR" sz="1400" b="0" i="1" u="none" strike="noStrike" cap="none" spc="0">
                                  <a:ln>
                                    <a:noFill/>
                                  </a:ln>
                                  <a:solidFill>
                                    <a:srgbClr val="000000"/>
                                  </a:solidFill>
                                  <a:latin typeface="Cambria Math"/>
                                  <a:ea typeface="+mn-ea"/>
                                  <a:cs typeface="+mn-cs"/>
                                </a:rPr>
                                <m:t>𝑑</m:t>
                              </m:r>
                            </m:sup>
                          </m:sSup>
                        </m:num>
                        <m:den>
                          <m:sSup>
                            <m:sSupPr>
                              <m:ctrlPr>
                                <a:rPr lang="fr-FR" sz="1400" b="0" i="1" u="none" strike="noStrike" cap="none" spc="0">
                                  <a:ln>
                                    <a:noFill/>
                                  </a:ln>
                                  <a:solidFill>
                                    <a:srgbClr val="000000"/>
                                  </a:solidFill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pPr>
                            <m:e>
                              <m:r>
                                <a:rPr lang="fr-FR" sz="1400" b="0" i="1" u="none" strike="noStrike" cap="none" spc="0">
                                  <a:ln>
                                    <a:noFill/>
                                  </a:ln>
                                  <a:solidFill>
                                    <a:srgbClr val="000000"/>
                                  </a:solidFill>
                                  <a:latin typeface="Cambria Math"/>
                                  <a:ea typeface="+mn-ea"/>
                                  <a:cs typeface="+mn-cs"/>
                                </a:rPr>
                                <m:t>(</m:t>
                              </m:r>
                              <m:r>
                                <a:rPr lang="fr-FR" sz="1400" b="0" i="1" u="none" strike="noStrike" cap="none" spc="0">
                                  <a:ln>
                                    <a:noFill/>
                                  </a:ln>
                                  <a:solidFill>
                                    <a:srgbClr val="000000"/>
                                  </a:solidFill>
                                  <a:latin typeface="Cambria Math"/>
                                  <a:ea typeface="+mn-ea"/>
                                  <a:cs typeface="+mn-cs"/>
                                </a:rPr>
                                <m:t>1</m:t>
                              </m:r>
                              <m:r>
                                <a:rPr lang="fr-FR" sz="1400" b="0" i="1" u="none" strike="noStrike" cap="none" spc="0">
                                  <a:ln>
                                    <a:noFill/>
                                  </a:ln>
                                  <a:solidFill>
                                    <a:srgbClr val="000000"/>
                                  </a:solidFill>
                                  <a:latin typeface="Cambria Math"/>
                                  <a:ea typeface="+mn-ea"/>
                                  <a:cs typeface="+mn-cs"/>
                                </a:rPr>
                                <m:t>+</m:t>
                              </m:r>
                              <m:f>
                                <m:fPr>
                                  <m:type m:val="skw"/>
                                  <m:ctrlPr>
                                    <a:rPr lang="fr-FR" sz="1400" b="0" i="1" u="none" strike="noStrike" cap="none" spc="0">
                                      <a:ln>
                                        <a:noFill/>
                                      </a:ln>
                                      <a:solidFill>
                                        <a:srgbClr val="000000"/>
                                      </a:solidFill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fPr>
                                <m:num>
                                  <m:sSub>
                                    <m:sSubPr>
                                      <m:ctrlPr>
                                        <a:rPr lang="fr-FR" sz="1400" b="0" i="1" u="none" strike="noStrike" cap="none" spc="0">
                                          <a:ln>
                                            <a:noFill/>
                                          </a:ln>
                                          <a:solidFill>
                                            <a:srgbClr val="000000"/>
                                          </a:solidFill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</m:ctrlPr>
                                    </m:sSubPr>
                                    <m:e>
                                      <m:r>
                                        <a:rPr lang="fr-FR" sz="1400" b="0" i="1" u="none" strike="noStrike" cap="none" spc="0">
                                          <a:ln>
                                            <a:noFill/>
                                          </a:ln>
                                          <a:solidFill>
                                            <a:srgbClr val="000000"/>
                                          </a:solidFill>
                                          <a:latin typeface="Cambria Math"/>
                                          <a:ea typeface="+mn-ea"/>
                                          <a:cs typeface="+mn-cs"/>
                                        </a:rPr>
                                        <m:t>𝑡</m:t>
                                      </m:r>
                                    </m:e>
                                    <m:sub>
                                      <m:r>
                                        <a:rPr lang="fr-FR" sz="1400" b="0" i="1" u="none" strike="noStrike" cap="none" spc="0">
                                          <a:ln>
                                            <a:noFill/>
                                          </a:ln>
                                          <a:solidFill>
                                            <a:srgbClr val="000000"/>
                                          </a:solidFill>
                                          <a:latin typeface="Cambria Math"/>
                                          <a:ea typeface="+mn-ea"/>
                                          <a:cs typeface="+mn-cs"/>
                                        </a:rPr>
                                        <m:t>𝑏</m:t>
                                      </m:r>
                                    </m:sub>
                                  </m:sSub>
                                </m:num>
                                <m:den>
                                  <m:r>
                                    <a:rPr lang="fr-FR" sz="1400" b="0" i="1" u="none" strike="noStrike" cap="none" spc="0">
                                      <a:ln>
                                        <a:noFill/>
                                      </a:ln>
                                      <a:solidFill>
                                        <a:srgbClr val="000000"/>
                                      </a:solidFill>
                                      <a:latin typeface="Cambria Math"/>
                                      <a:ea typeface="+mn-ea"/>
                                      <a:cs typeface="+mn-cs"/>
                                    </a:rPr>
                                    <m:t>𝑓</m:t>
                                  </m:r>
                                </m:den>
                              </m:f>
                              <m:r>
                                <a:rPr lang="fr-FR" sz="1400" b="0" i="1" u="none" strike="noStrike" cap="none" spc="0">
                                  <a:ln>
                                    <a:noFill/>
                                  </a:ln>
                                  <a:solidFill>
                                    <a:srgbClr val="000000"/>
                                  </a:solidFill>
                                  <a:latin typeface="Cambria Math"/>
                                  <a:ea typeface="+mn-ea"/>
                                  <a:cs typeface="+mn-cs"/>
                                </a:rPr>
                                <m:t>)</m:t>
                              </m:r>
                            </m:e>
                            <m:sup>
                              <m:r>
                                <a:rPr lang="fr-FR" sz="1400" b="0" i="1" u="none" strike="noStrike" cap="none" spc="0">
                                  <a:ln>
                                    <a:noFill/>
                                  </a:ln>
                                  <a:solidFill>
                                    <a:srgbClr val="000000"/>
                                  </a:solidFill>
                                  <a:latin typeface="Cambria Math"/>
                                  <a:ea typeface="+mn-ea"/>
                                  <a:cs typeface="+mn-cs"/>
                                </a:rPr>
                                <m:t>𝑑</m:t>
                              </m:r>
                            </m:sup>
                          </m:sSup>
                          <m:r>
                            <a:rPr lang="fr-FR" sz="1400" b="0" i="1" u="none" strike="noStrike" cap="none" spc="0">
                              <a:ln>
                                <a:noFill/>
                              </a:ln>
                              <a:solidFill>
                                <a:srgbClr val="000000"/>
                              </a:solidFill>
                              <a:latin typeface="Cambria Math"/>
                              <a:ea typeface="+mn-ea"/>
                              <a:cs typeface="+mn-cs"/>
                            </a:rPr>
                            <m:t>−</m:t>
                          </m:r>
                          <m:r>
                            <a:rPr lang="fr-FR" sz="1400" b="0" i="1" u="none" strike="noStrike" cap="none" spc="0">
                              <a:ln>
                                <a:noFill/>
                              </a:ln>
                              <a:solidFill>
                                <a:srgbClr val="000000"/>
                              </a:solidFill>
                              <a:latin typeface="Cambria Math"/>
                              <a:ea typeface="+mn-ea"/>
                              <a:cs typeface="+mn-cs"/>
                            </a:rPr>
                            <m:t>1</m:t>
                          </m:r>
                        </m:den>
                      </m:f>
                    </m:oMath>
                  </a14:m>
                </mc:Choice>
                <mc:Fallback xmlns="" xmlns:r="http://schemas.openxmlformats.org/officeDocument/2006/relationships" xmlns:w="http://schemas.openxmlformats.org/wordprocessingml/2006/main" xmlns:m="http://schemas.openxmlformats.org/officeDocument/2006/math"/>
              </mc:AlternateContent>
              <a:endParaRPr lang="fr-FR" sz="1400" b="0" i="0" u="none" strike="noStrike" cap="none" spc="0">
                <a:ln>
                  <a:noFill/>
                </a:ln>
                <a:solidFill>
                  <a:srgbClr val="000000"/>
                </a:solidFill>
                <a:latin typeface="+mn-lt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3" name="ZoneTexte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 txBox="1"/>
          </xdr:nvSpPr>
          <xdr:spPr bwMode="auto">
            <a:xfrm>
              <a:off x="2609850" y="5019675"/>
              <a:ext cx="3581400" cy="486672"/>
            </a:xfrm>
            <a:prstGeom prst="rect">
              <a:avLst/>
            </a:prstGeom>
            <a:noFill/>
            <a:ln w="12700" cap="flat">
              <a:noFill/>
              <a:miter lim="400000"/>
            </a:ln>
            <a:effectLst/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none"/>
          </xdr:style>
          <xdr:txBody>
            <a:bodyPr rot="0" spcFirstLastPara="1" vertOverflow="clip" horzOverflow="clip" vert="horz" wrap="square" lIns="0" tIns="0" rIns="0" bIns="0" numCol="1" spcCol="38100" rtlCol="0" anchor="t">
              <a:spAutoFit/>
            </a:bodyPr>
            <a:lstStyle/>
            <a:p>
              <a:pPr marL="0" marR="0" indent="0" algn="l" defTabSz="45720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defRPr/>
              </a:pPr>
              <a:r>
                <a:rPr lang="fr-FR" sz="1400" b="0" i="0" u="none" strike="noStrike" cap="none" spc="0">
                  <a:ln>
                    <a:noFill/>
                  </a:ln>
                  <a:solidFill>
                    <a:srgbClr val="000000"/>
                  </a:solidFill>
                  <a:latin typeface="Cambria Math"/>
                  <a:ea typeface="+mn-ea"/>
                  <a:cs typeface="+mn-cs"/>
                </a:rPr>
                <a:t>𝑚</a:t>
              </a:r>
              <a:r>
                <a:rPr lang="fr-FR" sz="1400" b="0" i="0" u="none" strike="noStrike" cap="none" spc="0">
                  <a:ln>
                    <a:noFill/>
                  </a:ln>
                  <a:solidFill>
                    <a:srgbClr val="000000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fr-FR" sz="1400" b="0" i="0" u="none" strike="noStrike" cap="none" spc="0">
                  <a:ln>
                    <a:noFill/>
                  </a:ln>
                  <a:solidFill>
                    <a:srgbClr val="000000"/>
                  </a:solidFill>
                  <a:latin typeface="Cambria Math"/>
                  <a:ea typeface="+mn-ea"/>
                  <a:cs typeface="+mn-cs"/>
                </a:rPr>
                <a:t>𝑏=𝐶∗</a:t>
              </a:r>
              <a:r>
                <a:rPr lang="fr-FR" sz="1100" b="0" i="0">
                  <a:latin typeface="Cambria Math"/>
                  <a:ea typeface="+mn-ea"/>
                  <a:cs typeface="+mn-cs"/>
                </a:rPr>
                <a:t>𝑡</a:t>
              </a:r>
              <a:r>
                <a:rPr lang="fr-FR" sz="1100" b="0" i="0"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fr-FR" sz="1100" b="0" i="0">
                  <a:latin typeface="Cambria Math"/>
                  <a:ea typeface="+mn-ea"/>
                  <a:cs typeface="+mn-cs"/>
                </a:rPr>
                <a:t>𝑏</a:t>
              </a:r>
              <a:r>
                <a:rPr lang="fr-FR" sz="1400" b="0" i="0" u="none" strike="noStrike" cap="none" spc="0">
                  <a:ln>
                    <a:noFill/>
                  </a:ln>
                  <a:solidFill>
                    <a:srgbClr val="000000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/</a:t>
              </a:r>
              <a:r>
                <a:rPr lang="fr-FR" sz="1400" b="0" i="0" u="none" strike="noStrike" cap="none" spc="0">
                  <a:ln>
                    <a:noFill/>
                  </a:ln>
                  <a:solidFill>
                    <a:srgbClr val="000000"/>
                  </a:solidFill>
                  <a:latin typeface="Cambria Math"/>
                  <a:ea typeface="+mn-ea"/>
                  <a:cs typeface="+mn-cs"/>
                </a:rPr>
                <a:t>𝑓</a:t>
              </a:r>
              <a:r>
                <a:rPr lang="fr-FR" sz="1400" b="0" i="0" u="none" strike="noStrike" cap="none" spc="0">
                  <a:ln>
                    <a:noFill/>
                  </a:ln>
                  <a:solidFill>
                    <a:srgbClr val="000000"/>
                  </a:solidFill>
                  <a:latin typeface="+mn-lt"/>
                  <a:ea typeface="+mn-ea"/>
                  <a:cs typeface="+mn-cs"/>
                </a:rPr>
                <a:t>*</a:t>
              </a:r>
              <a:r>
                <a:rPr lang="fr-FR" sz="1400" b="0" i="0" u="none" strike="noStrike" cap="none" spc="0">
                  <a:ln>
                    <a:noFill/>
                  </a:ln>
                  <a:solidFill>
                    <a:srgbClr val="000000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fr-FR" sz="1400" b="0" i="0" u="none" strike="noStrike" cap="none" spc="0">
                  <a:ln>
                    <a:noFill/>
                  </a:ln>
                  <a:solidFill>
                    <a:srgbClr val="000000"/>
                  </a:solidFill>
                  <a:latin typeface="Cambria Math"/>
                  <a:ea typeface="+mn-ea"/>
                  <a:cs typeface="+mn-cs"/>
                </a:rPr>
                <a:t>(1+</a:t>
              </a:r>
              <a:r>
                <a:rPr lang="fr-FR" sz="1400" b="0" i="0">
                  <a:latin typeface="Cambria Math"/>
                  <a:ea typeface="+mn-ea"/>
                  <a:cs typeface="+mn-cs"/>
                </a:rPr>
                <a:t>𝑡</a:t>
              </a:r>
              <a:r>
                <a:rPr lang="fr-FR" sz="1400" b="0" i="0"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fr-FR" sz="1400" b="0" i="0">
                  <a:latin typeface="Cambria Math"/>
                  <a:ea typeface="+mn-ea"/>
                  <a:cs typeface="+mn-cs"/>
                </a:rPr>
                <a:t>𝑏</a:t>
              </a:r>
              <a:r>
                <a:rPr lang="fr-FR" sz="1400" b="0" i="0" u="none" strike="noStrike" cap="none" spc="0">
                  <a:ln>
                    <a:noFill/>
                  </a:ln>
                  <a:solidFill>
                    <a:srgbClr val="000000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⁄</a:t>
              </a:r>
              <a:r>
                <a:rPr lang="fr-FR" sz="1400" b="0" i="0" u="none" strike="noStrike" cap="none" spc="0">
                  <a:ln>
                    <a:noFill/>
                  </a:ln>
                  <a:solidFill>
                    <a:srgbClr val="000000"/>
                  </a:solidFill>
                  <a:latin typeface="Cambria Math"/>
                  <a:ea typeface="+mn-ea"/>
                  <a:cs typeface="+mn-cs"/>
                </a:rPr>
                <a:t>𝑓)</a:t>
              </a:r>
              <a:r>
                <a:rPr lang="fr-FR" sz="1400" b="0" i="0" u="none" strike="noStrike" cap="none" spc="0">
                  <a:ln>
                    <a:noFill/>
                  </a:ln>
                  <a:solidFill>
                    <a:srgbClr val="000000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〗^</a:t>
              </a:r>
              <a:r>
                <a:rPr lang="fr-FR" sz="1400" b="0" i="0" u="none" strike="noStrike" cap="none" spc="0">
                  <a:ln>
                    <a:noFill/>
                  </a:ln>
                  <a:solidFill>
                    <a:srgbClr val="000000"/>
                  </a:solidFill>
                  <a:latin typeface="Cambria Math"/>
                  <a:ea typeface="+mn-ea"/>
                  <a:cs typeface="+mn-cs"/>
                </a:rPr>
                <a:t>𝑑</a:t>
              </a:r>
              <a:r>
                <a:rPr lang="fr-FR" sz="1400" b="0" i="0" u="none" strike="noStrike" cap="none" spc="0">
                  <a:ln>
                    <a:noFill/>
                  </a:ln>
                  <a:solidFill>
                    <a:srgbClr val="000000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/(〖</a:t>
              </a:r>
              <a:r>
                <a:rPr lang="fr-FR" sz="1400" b="0" i="0" u="none" strike="noStrike" cap="none" spc="0">
                  <a:ln>
                    <a:noFill/>
                  </a:ln>
                  <a:solidFill>
                    <a:srgbClr val="000000"/>
                  </a:solidFill>
                  <a:latin typeface="Cambria Math"/>
                  <a:ea typeface="+mn-ea"/>
                  <a:cs typeface="+mn-cs"/>
                </a:rPr>
                <a:t>(1+𝑡</a:t>
              </a:r>
              <a:r>
                <a:rPr lang="fr-FR" sz="1400" b="0" i="0" u="none" strike="noStrike" cap="none" spc="0">
                  <a:ln>
                    <a:noFill/>
                  </a:ln>
                  <a:solidFill>
                    <a:srgbClr val="000000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fr-FR" sz="1400" b="0" i="0" u="none" strike="noStrike" cap="none" spc="0">
                  <a:ln>
                    <a:noFill/>
                  </a:ln>
                  <a:solidFill>
                    <a:srgbClr val="000000"/>
                  </a:solidFill>
                  <a:latin typeface="Cambria Math"/>
                  <a:ea typeface="+mn-ea"/>
                  <a:cs typeface="+mn-cs"/>
                </a:rPr>
                <a:t>𝑏</a:t>
              </a:r>
              <a:r>
                <a:rPr lang="fr-FR" sz="1400" b="0" i="0" u="none" strike="noStrike" cap="none" spc="0">
                  <a:ln>
                    <a:noFill/>
                  </a:ln>
                  <a:solidFill>
                    <a:srgbClr val="000000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⁄</a:t>
              </a:r>
              <a:r>
                <a:rPr lang="fr-FR" sz="1400" b="0" i="0" u="none" strike="noStrike" cap="none" spc="0">
                  <a:ln>
                    <a:noFill/>
                  </a:ln>
                  <a:solidFill>
                    <a:srgbClr val="000000"/>
                  </a:solidFill>
                  <a:latin typeface="Cambria Math"/>
                  <a:ea typeface="+mn-ea"/>
                  <a:cs typeface="+mn-cs"/>
                </a:rPr>
                <a:t>𝑓)</a:t>
              </a:r>
              <a:r>
                <a:rPr lang="fr-FR" sz="1400" b="0" i="0" u="none" strike="noStrike" cap="none" spc="0">
                  <a:ln>
                    <a:noFill/>
                  </a:ln>
                  <a:solidFill>
                    <a:srgbClr val="000000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〗^</a:t>
              </a:r>
              <a:r>
                <a:rPr lang="fr-FR" sz="1400" b="0" i="0" u="none" strike="noStrike" cap="none" spc="0">
                  <a:ln>
                    <a:noFill/>
                  </a:ln>
                  <a:solidFill>
                    <a:srgbClr val="000000"/>
                  </a:solidFill>
                  <a:latin typeface="Cambria Math"/>
                  <a:ea typeface="+mn-ea"/>
                  <a:cs typeface="+mn-cs"/>
                </a:rPr>
                <a:t>𝑑−1</a:t>
              </a:r>
              <a:r>
                <a:rPr lang="fr-FR" sz="1400" b="0" i="0" u="none" strike="noStrike" cap="none" spc="0">
                  <a:ln>
                    <a:noFill/>
                  </a:ln>
                  <a:solidFill>
                    <a:srgbClr val="000000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endParaRPr lang="fr-FR" sz="1400" b="0" i="0" u="none" strike="noStrike" cap="none" spc="0">
                <a:ln>
                  <a:noFill/>
                </a:ln>
                <a:solidFill>
                  <a:srgbClr val="000000"/>
                </a:solidFill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2</xdr:col>
      <xdr:colOff>47623</xdr:colOff>
      <xdr:row>39</xdr:row>
      <xdr:rowOff>171450</xdr:rowOff>
    </xdr:from>
    <xdr:ext cx="5343524" cy="308635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ZoneTexte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 bwMode="auto">
            <a:xfrm>
              <a:off x="2987438" y="10307931"/>
              <a:ext cx="5343524" cy="3086358"/>
            </a:xfrm>
            <a:prstGeom prst="rect">
              <a:avLst/>
            </a:prstGeom>
            <a:noFill/>
            <a:ln w="12700" cap="flat">
              <a:noFill/>
              <a:miter lim="400000"/>
            </a:ln>
            <a:effectLst/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none"/>
          </xdr:style>
          <xdr:txBody>
            <a:bodyPr rot="0" spcFirstLastPara="1" vertOverflow="clip" horzOverflow="clip" vert="horz" wrap="square" lIns="0" tIns="0" rIns="0" bIns="0" numCol="1" spcCol="38100" rtlCol="0" anchor="t">
              <a:spAutoFit/>
            </a:bodyPr>
            <a:lstStyle/>
            <a:p>
              <a:pPr marL="0" marR="0" indent="0" algn="l" defTabSz="45720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r-FR" sz="1100" b="0" i="1" u="none" strike="noStrike" cap="none" spc="0">
                        <a:ln>
                          <a:noFill/>
                        </a:ln>
                        <a:solidFill>
                          <a:srgbClr val="000000"/>
                        </a:solidFill>
                        <a:latin typeface="Cambria Math"/>
                        <a:ea typeface="+mn-ea"/>
                        <a:cs typeface="+mn-cs"/>
                      </a:rPr>
                      <m:t>𝐴𝑣𝑒𝑐</m:t>
                    </m:r>
                  </m:oMath>
                </m:oMathPara>
              </a14:m>
              <a:endParaRPr lang="fr-FR" sz="1100" b="0" i="0" u="none" strike="noStrike" cap="none" spc="0">
                <a:ln>
                  <a:noFill/>
                </a:ln>
                <a:solidFill>
                  <a:srgbClr val="000000"/>
                </a:solidFill>
                <a:latin typeface="+mn-lt"/>
                <a:ea typeface="+mn-ea"/>
                <a:cs typeface="+mn-cs"/>
              </a:endParaRPr>
            </a:p>
            <a:p>
              <a:pPr marL="0" marR="0" indent="0" algn="l" defTabSz="45720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defRPr/>
              </a:pPr>
              <a:endParaRPr lang="fr-FR" sz="1100" b="0" i="0" u="none" strike="noStrike" cap="none" spc="0">
                <a:ln>
                  <a:noFill/>
                </a:ln>
                <a:solidFill>
                  <a:srgbClr val="000000"/>
                </a:solidFill>
                <a:latin typeface="+mn-lt"/>
                <a:ea typeface="+mn-ea"/>
                <a:cs typeface="+mn-cs"/>
              </a:endParaRPr>
            </a:p>
            <a:p>
              <a:pPr marL="0" marR="0" indent="0" algn="l" defTabSz="45720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defRPr/>
              </a:pPr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fr-FR" sz="1100" b="0" i="1" u="none" strike="noStrike" cap="none" spc="0">
                        <a:ln>
                          <a:noFill/>
                        </a:ln>
                        <a:solidFill>
                          <a:srgbClr val="000000"/>
                        </a:solidFill>
                        <a:latin typeface="Cambria Math"/>
                        <a:ea typeface="+mn-ea"/>
                        <a:cs typeface="+mn-cs"/>
                      </a:rPr>
                      <m:t>𝐶</m:t>
                    </m:r>
                    <m:r>
                      <a:rPr lang="fr-FR" sz="1100" b="0" i="1" u="none" strike="noStrike" cap="none" spc="0">
                        <a:ln>
                          <a:noFill/>
                        </a:ln>
                        <a:solidFill>
                          <a:srgbClr val="000000"/>
                        </a:solidFill>
                        <a:latin typeface="Cambria Math"/>
                        <a:ea typeface="Cambria Math"/>
                        <a:cs typeface="+mn-cs"/>
                      </a:rPr>
                      <m:t>=</m:t>
                    </m:r>
                    <m:r>
                      <a:rPr lang="fr-FR" sz="1100" b="0" i="1" u="none" strike="noStrike" cap="none" spc="0">
                        <a:ln>
                          <a:noFill/>
                        </a:ln>
                        <a:solidFill>
                          <a:srgbClr val="000000"/>
                        </a:solidFill>
                        <a:latin typeface="Cambria Math"/>
                        <a:ea typeface="Cambria Math"/>
                        <a:cs typeface="+mn-cs"/>
                      </a:rPr>
                      <m:t>𝑚𝑜𝑛𝑡𝑎𝑛𝑡</m:t>
                    </m:r>
                    <m:r>
                      <a:rPr lang="fr-FR" sz="1100" b="0" i="1" u="none" strike="noStrike" cap="none" spc="0">
                        <a:ln>
                          <a:noFill/>
                        </a:ln>
                        <a:solidFill>
                          <a:srgbClr val="000000"/>
                        </a:solidFill>
                        <a:latin typeface="Cambria Math"/>
                        <a:ea typeface="Cambria Math"/>
                        <a:cs typeface="+mn-cs"/>
                      </a:rPr>
                      <m:t> </m:t>
                    </m:r>
                    <m:r>
                      <a:rPr lang="fr-FR" sz="1100" b="0" i="1" u="none" strike="noStrike" cap="none" spc="0">
                        <a:ln>
                          <a:noFill/>
                        </a:ln>
                        <a:solidFill>
                          <a:srgbClr val="000000"/>
                        </a:solidFill>
                        <a:latin typeface="Cambria Math"/>
                        <a:ea typeface="Cambria Math"/>
                        <a:cs typeface="+mn-cs"/>
                      </a:rPr>
                      <m:t>𝑡𝑜𝑡𝑎𝑙</m:t>
                    </m:r>
                    <m:r>
                      <a:rPr lang="fr-FR" sz="1100" b="0" i="1" u="none" strike="noStrike" cap="none" spc="0">
                        <a:ln>
                          <a:noFill/>
                        </a:ln>
                        <a:solidFill>
                          <a:srgbClr val="000000"/>
                        </a:solidFill>
                        <a:latin typeface="Cambria Math"/>
                        <a:ea typeface="Cambria Math"/>
                        <a:cs typeface="+mn-cs"/>
                      </a:rPr>
                      <m:t> </m:t>
                    </m:r>
                    <m:r>
                      <a:rPr lang="fr-FR" sz="1100" b="0" i="1" u="none" strike="noStrike" cap="none" spc="0">
                        <a:ln>
                          <a:noFill/>
                        </a:ln>
                        <a:solidFill>
                          <a:srgbClr val="000000"/>
                        </a:solidFill>
                        <a:latin typeface="Cambria Math"/>
                        <a:ea typeface="Cambria Math"/>
                        <a:cs typeface="+mn-cs"/>
                      </a:rPr>
                      <m:t>𝑑𝑢</m:t>
                    </m:r>
                    <m:r>
                      <a:rPr lang="fr-FR" sz="1100" b="0" i="1" u="none" strike="noStrike" cap="none" spc="0">
                        <a:ln>
                          <a:noFill/>
                        </a:ln>
                        <a:solidFill>
                          <a:srgbClr val="000000"/>
                        </a:solidFill>
                        <a:latin typeface="Cambria Math"/>
                        <a:ea typeface="Cambria Math"/>
                        <a:cs typeface="+mn-cs"/>
                      </a:rPr>
                      <m:t> </m:t>
                    </m:r>
                    <m:r>
                      <a:rPr lang="fr-FR" sz="1100" b="0" i="1" u="none" strike="noStrike" cap="none" spc="0">
                        <a:ln>
                          <a:noFill/>
                        </a:ln>
                        <a:solidFill>
                          <a:srgbClr val="000000"/>
                        </a:solidFill>
                        <a:latin typeface="Cambria Math"/>
                        <a:ea typeface="Cambria Math"/>
                        <a:cs typeface="+mn-cs"/>
                      </a:rPr>
                      <m:t>𝑝𝑟</m:t>
                    </m:r>
                    <m:r>
                      <a:rPr lang="fr-FR" sz="1100" b="0" i="1" u="none" strike="noStrike" cap="none" spc="0">
                        <a:ln>
                          <a:noFill/>
                        </a:ln>
                        <a:solidFill>
                          <a:srgbClr val="000000"/>
                        </a:solidFill>
                        <a:latin typeface="Cambria Math"/>
                        <a:ea typeface="Cambria Math"/>
                        <a:cs typeface="+mn-cs"/>
                      </a:rPr>
                      <m:t>ê</m:t>
                    </m:r>
                    <m:r>
                      <a:rPr lang="fr-FR" sz="1100" b="0" i="1" u="none" strike="noStrike" cap="none" spc="0">
                        <a:ln>
                          <a:noFill/>
                        </a:ln>
                        <a:solidFill>
                          <a:srgbClr val="000000"/>
                        </a:solidFill>
                        <a:latin typeface="Cambria Math"/>
                        <a:ea typeface="Cambria Math"/>
                        <a:cs typeface="+mn-cs"/>
                      </a:rPr>
                      <m:t>𝑡</m:t>
                    </m:r>
                    <m:r>
                      <a:rPr lang="fr-FR" sz="1100" b="0" i="1" u="none" strike="noStrike" cap="none" spc="0">
                        <a:ln>
                          <a:noFill/>
                        </a:ln>
                        <a:solidFill>
                          <a:srgbClr val="000000"/>
                        </a:solidFill>
                        <a:latin typeface="Cambria Math"/>
                        <a:ea typeface="Cambria Math"/>
                        <a:cs typeface="+mn-cs"/>
                      </a:rPr>
                      <m:t> (€)</m:t>
                    </m:r>
                  </m:oMath>
                </m:oMathPara>
              </a14:m>
              <a:endParaRPr lang="fr-FR" sz="1100" b="0" i="0" u="none" strike="noStrike" cap="none" spc="0">
                <a:ln>
                  <a:noFill/>
                </a:ln>
                <a:solidFill>
                  <a:srgbClr val="000000"/>
                </a:solidFill>
                <a:latin typeface="+mn-lt"/>
                <a:ea typeface="Cambria Math"/>
                <a:cs typeface="+mn-cs"/>
              </a:endParaRPr>
            </a:p>
            <a:p>
              <a:pPr marL="0" marR="0" indent="0" algn="l" defTabSz="45720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defRPr/>
              </a:pPr>
              <a:endParaRPr lang="fr-FR" sz="1100" b="0" i="0" u="none" strike="noStrike" cap="none" spc="0">
                <a:ln>
                  <a:noFill/>
                </a:ln>
                <a:solidFill>
                  <a:srgbClr val="000000"/>
                </a:solidFill>
                <a:latin typeface="+mn-lt"/>
                <a:ea typeface="Cambria Math"/>
                <a:cs typeface="+mn-cs"/>
              </a:endParaRPr>
            </a:p>
            <a:p>
              <a:pPr marL="0" marR="0" lvl="0" indent="0" algn="l" defTabSz="45720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defRPr/>
              </a:pPr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b>
                      <m:sSubPr>
                        <m:ctrlPr>
                          <a:rPr lang="ar-AE" sz="1100" b="0" i="1"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ar-AE" sz="1100" b="0" i="1">
                            <a:latin typeface="Cambria Math"/>
                            <a:ea typeface="+mn-ea"/>
                            <a:cs typeface="+mn-cs"/>
                          </a:rPr>
                          <m:t>𝑚</m:t>
                        </m:r>
                      </m:e>
                      <m:sub>
                        <m:r>
                          <a:rPr lang="ar-AE" sz="1100" b="0" i="1">
                            <a:latin typeface="Cambria Math"/>
                            <a:ea typeface="+mn-ea"/>
                            <a:cs typeface="+mn-cs"/>
                          </a:rPr>
                          <m:t>𝑟</m:t>
                        </m:r>
                      </m:sub>
                    </m:sSub>
                    <m:r>
                      <a:rPr lang="ar-AE" sz="1100" b="0" i="1">
                        <a:latin typeface="Cambria Math"/>
                        <a:ea typeface="+mn-ea"/>
                        <a:cs typeface="+mn-cs"/>
                      </a:rPr>
                      <m:t>=</m:t>
                    </m:r>
                    <m:r>
                      <a:rPr lang="ar-AE" sz="1100" b="0" i="1">
                        <a:latin typeface="Cambria Math"/>
                        <a:ea typeface="+mn-ea"/>
                        <a:cs typeface="+mn-cs"/>
                      </a:rPr>
                      <m:t>𝑚𝑜𝑛𝑡𝑎𝑛𝑡</m:t>
                    </m:r>
                    <m:r>
                      <a:rPr lang="ar-AE" sz="1100" b="0" i="1">
                        <a:latin typeface="Cambria Math"/>
                        <a:ea typeface="+mn-ea"/>
                        <a:cs typeface="+mn-cs"/>
                      </a:rPr>
                      <m:t> </m:t>
                    </m:r>
                    <m:r>
                      <a:rPr lang="ar-AE" sz="1100" b="0" i="1">
                        <a:latin typeface="Cambria Math"/>
                        <a:ea typeface="+mn-ea"/>
                        <a:cs typeface="+mn-cs"/>
                      </a:rPr>
                      <m:t>𝑑𝑒</m:t>
                    </m:r>
                    <m:r>
                      <a:rPr lang="ar-AE" sz="1100" b="0" i="1">
                        <a:latin typeface="Cambria Math"/>
                        <a:ea typeface="+mn-ea"/>
                        <a:cs typeface="+mn-cs"/>
                      </a:rPr>
                      <m:t> </m:t>
                    </m:r>
                    <m:sSup>
                      <m:sSupPr>
                        <m:ctrlPr>
                          <a:rPr lang="ar-AE" sz="1100" b="0" i="1"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ar-AE" sz="1100" b="0" i="1">
                            <a:latin typeface="Cambria Math"/>
                            <a:ea typeface="+mn-ea"/>
                            <a:cs typeface="+mn-cs"/>
                          </a:rPr>
                          <m:t>𝑙</m:t>
                        </m:r>
                      </m:e>
                      <m:sup>
                        <m:r>
                          <a:rPr lang="ar-AE" sz="1100" b="0" i="1">
                            <a:latin typeface="Cambria Math"/>
                            <a:ea typeface="+mn-ea"/>
                            <a:cs typeface="+mn-cs"/>
                          </a:rPr>
                          <m:t>′</m:t>
                        </m:r>
                      </m:sup>
                    </m:sSup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é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𝑐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h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é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𝑎𝑛𝑐𝑒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 </m:t>
                    </m:r>
                    <m:d>
                      <m:dPr>
                        <m:ctrlPr>
                          <a:rPr lang="ar-AE" sz="1100" b="0" i="1"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ar-AE" sz="1100" b="0" i="1">
                            <a:latin typeface="Cambria Math"/>
                            <a:ea typeface="+mn-ea"/>
                            <a:cs typeface="+mn-cs"/>
                          </a:rPr>
                          <m:t>€</m:t>
                        </m:r>
                      </m:e>
                    </m:d>
                    <m:r>
                      <a:rPr lang="ar-AE" sz="1100" b="0" i="1">
                        <a:latin typeface="Cambria Math"/>
                        <a:ea typeface="+mn-ea"/>
                        <a:cs typeface="+mn-cs"/>
                      </a:rPr>
                      <m:t>, </m:t>
                    </m:r>
                    <m:r>
                      <a:rPr lang="ar-AE" sz="1100" b="0" i="1">
                        <a:latin typeface="Cambria Math"/>
                        <a:ea typeface="+mn-ea"/>
                        <a:cs typeface="+mn-cs"/>
                      </a:rPr>
                      <m:t>𝑐𝑎𝑙𝑐𝑢𝑙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é 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𝑠𝑢𝑟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 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𝑙𝑎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 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𝑏𝑎𝑠𝑒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 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𝑑𝑢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 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𝑡𝑎𝑢𝑥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 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𝑑𝑒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 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𝑟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é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𝑓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é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𝑟𝑒𝑛𝑐𝑒</m:t>
                    </m:r>
                  </m:oMath>
                </m:oMathPara>
              </a14:m>
              <a:endParaRPr lang="fr-FR"/>
            </a:p>
            <a:p>
              <a:pPr marL="0" marR="0" indent="0" algn="l" defTabSz="45720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defRPr/>
              </a:pPr>
              <a:endParaRPr lang="fr-FR" sz="1100" b="0" i="0" u="none" strike="noStrike" cap="none" spc="0">
                <a:ln>
                  <a:noFill/>
                </a:ln>
                <a:solidFill>
                  <a:srgbClr val="000000"/>
                </a:solidFill>
                <a:latin typeface="+mn-lt"/>
                <a:ea typeface="Cambria Math"/>
                <a:cs typeface="+mn-cs"/>
              </a:endParaRPr>
            </a:p>
            <a:p>
              <a:pPr marL="0" marR="0" lvl="0" indent="0" algn="l" defTabSz="45720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defRPr/>
              </a:pPr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b>
                      <m:sSubPr>
                        <m:ctrlPr>
                          <a:rPr lang="ar-AE" sz="1100" b="0" i="1"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ar-AE" sz="1100" b="0" i="1">
                            <a:latin typeface="Cambria Math"/>
                            <a:ea typeface="+mn-ea"/>
                            <a:cs typeface="+mn-cs"/>
                          </a:rPr>
                          <m:t>𝑚</m:t>
                        </m:r>
                      </m:e>
                      <m:sub>
                        <m:r>
                          <a:rPr lang="ar-AE" sz="1100" b="0" i="1">
                            <a:latin typeface="Cambria Math"/>
                            <a:ea typeface="+mn-ea"/>
                            <a:cs typeface="+mn-cs"/>
                          </a:rPr>
                          <m:t>𝑏</m:t>
                        </m:r>
                      </m:sub>
                    </m:sSub>
                    <m:r>
                      <a:rPr lang="ar-AE" sz="1100" b="0" i="1">
                        <a:latin typeface="Cambria Math"/>
                        <a:ea typeface="+mn-ea"/>
                        <a:cs typeface="+mn-cs"/>
                      </a:rPr>
                      <m:t>=</m:t>
                    </m:r>
                    <m:r>
                      <a:rPr lang="ar-AE" sz="1100" b="0" i="1">
                        <a:latin typeface="Cambria Math"/>
                        <a:ea typeface="+mn-ea"/>
                        <a:cs typeface="+mn-cs"/>
                      </a:rPr>
                      <m:t>𝑚𝑜𝑛𝑡𝑎𝑛𝑡</m:t>
                    </m:r>
                    <m:r>
                      <a:rPr lang="ar-AE" sz="1100" b="0" i="1">
                        <a:latin typeface="Cambria Math"/>
                        <a:ea typeface="+mn-ea"/>
                        <a:cs typeface="+mn-cs"/>
                      </a:rPr>
                      <m:t> </m:t>
                    </m:r>
                    <m:r>
                      <a:rPr lang="ar-AE" sz="1100" b="0" i="1">
                        <a:latin typeface="Cambria Math"/>
                        <a:ea typeface="+mn-ea"/>
                        <a:cs typeface="+mn-cs"/>
                      </a:rPr>
                      <m:t>𝑑𝑒</m:t>
                    </m:r>
                    <m:r>
                      <a:rPr lang="ar-AE" sz="1100" b="0" i="1">
                        <a:latin typeface="Cambria Math"/>
                        <a:ea typeface="+mn-ea"/>
                        <a:cs typeface="+mn-cs"/>
                      </a:rPr>
                      <m:t> </m:t>
                    </m:r>
                    <m:sSup>
                      <m:sSupPr>
                        <m:ctrlPr>
                          <a:rPr lang="ar-AE" sz="1100" b="0" i="1"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ar-AE" sz="1100" b="0" i="1">
                            <a:latin typeface="Cambria Math"/>
                            <a:ea typeface="+mn-ea"/>
                            <a:cs typeface="+mn-cs"/>
                          </a:rPr>
                          <m:t>𝑙</m:t>
                        </m:r>
                      </m:e>
                      <m:sup>
                        <m:r>
                          <a:rPr lang="ar-AE" sz="1100" b="0" i="1">
                            <a:latin typeface="Cambria Math"/>
                            <a:ea typeface="+mn-ea"/>
                            <a:cs typeface="+mn-cs"/>
                          </a:rPr>
                          <m:t>′</m:t>
                        </m:r>
                      </m:sup>
                    </m:sSup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é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𝑐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h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é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𝑎𝑛𝑐𝑒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 </m:t>
                    </m:r>
                    <m:d>
                      <m:dPr>
                        <m:ctrlPr>
                          <a:rPr lang="ar-AE" sz="1100" b="0" i="1"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ar-AE" sz="1100" b="0" i="1">
                            <a:latin typeface="Cambria Math"/>
                            <a:ea typeface="+mn-ea"/>
                            <a:cs typeface="+mn-cs"/>
                          </a:rPr>
                          <m:t>€</m:t>
                        </m:r>
                      </m:e>
                    </m:d>
                    <m:r>
                      <a:rPr lang="ar-AE" sz="1100" b="0" i="1">
                        <a:latin typeface="Cambria Math"/>
                        <a:ea typeface="+mn-ea"/>
                        <a:cs typeface="+mn-cs"/>
                      </a:rPr>
                      <m:t>, </m:t>
                    </m:r>
                    <m:r>
                      <a:rPr lang="ar-AE" sz="1100" b="0" i="1">
                        <a:latin typeface="Cambria Math"/>
                        <a:ea typeface="+mn-ea"/>
                        <a:cs typeface="+mn-cs"/>
                      </a:rPr>
                      <m:t>𝑐𝑎𝑙𝑐𝑢𝑙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é 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𝑠𝑢𝑟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 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𝑙𝑎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 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𝑏𝑎𝑠𝑒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 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𝑑𝑢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 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𝑡𝑎𝑢𝑥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 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𝑏𝑜𝑛𝑖𝑓𝑖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é</m:t>
                    </m:r>
                  </m:oMath>
                </m:oMathPara>
              </a14:m>
              <a:endParaRPr lang="fr-FR"/>
            </a:p>
            <a:p>
              <a:pPr marL="0" marR="0" lvl="0" indent="0" algn="l" defTabSz="45720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defRPr/>
              </a:pPr>
              <a:endParaRPr lang="fr-FR"/>
            </a:p>
            <a:p>
              <a:pPr marL="0" marR="0" lvl="0" indent="0" algn="l" defTabSz="45720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ar-AE" sz="1100" b="0" i="1"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ar-AE" sz="1100" b="0" i="1">
                          <a:latin typeface="Cambria Math"/>
                          <a:ea typeface="+mn-ea"/>
                          <a:cs typeface="+mn-cs"/>
                        </a:rPr>
                        <m:t>𝑡</m:t>
                      </m:r>
                    </m:e>
                    <m:sub>
                      <m:r>
                        <a:rPr lang="ar-AE" sz="1100" b="0" i="1">
                          <a:latin typeface="Cambria Math"/>
                          <a:ea typeface="+mn-ea"/>
                          <a:cs typeface="+mn-cs"/>
                        </a:rPr>
                        <m:t>𝑟</m:t>
                      </m:r>
                    </m:sub>
                  </m:sSub>
                  <m:r>
                    <a:rPr lang="ar-AE" sz="1100" b="0" i="1">
                      <a:latin typeface="Cambria Math"/>
                      <a:ea typeface="+mn-ea"/>
                      <a:cs typeface="+mn-cs"/>
                    </a:rPr>
                    <m:t>=</m:t>
                  </m:r>
                  <m:r>
                    <a:rPr lang="ar-AE" sz="1100" b="0" i="1">
                      <a:latin typeface="Cambria Math"/>
                      <a:ea typeface="+mn-ea"/>
                      <a:cs typeface="+mn-cs"/>
                    </a:rPr>
                    <m:t>𝑡𝑎𝑢𝑥</m:t>
                  </m:r>
                  <m:r>
                    <a:rPr lang="ar-AE" sz="1100" b="0" i="1"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a:rPr lang="ar-AE" sz="1100" b="0" i="1">
                      <a:latin typeface="Cambria Math"/>
                      <a:ea typeface="+mn-ea"/>
                      <a:cs typeface="+mn-cs"/>
                    </a:rPr>
                    <m:t>𝑑𝑒</m:t>
                  </m:r>
                  <m:r>
                    <a:rPr lang="ar-AE" sz="1100" b="0" i="1"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a:rPr lang="ar-AE" sz="1100" b="0" i="1">
                      <a:latin typeface="Cambria Math"/>
                      <a:ea typeface="+mn-ea"/>
                      <a:cs typeface="+mn-cs"/>
                    </a:rPr>
                    <m:t>𝑟</m:t>
                  </m:r>
                  <m:r>
                    <a:rPr lang="fr-FR" sz="1100" b="0" i="1">
                      <a:latin typeface="Cambria Math"/>
                      <a:ea typeface="+mn-ea"/>
                      <a:cs typeface="+mn-cs"/>
                    </a:rPr>
                    <m:t>é</m:t>
                  </m:r>
                  <m:r>
                    <a:rPr lang="fr-FR" sz="1100" b="0" i="1">
                      <a:latin typeface="Cambria Math"/>
                      <a:ea typeface="+mn-ea"/>
                      <a:cs typeface="+mn-cs"/>
                    </a:rPr>
                    <m:t>𝑓</m:t>
                  </m:r>
                  <m:r>
                    <a:rPr lang="fr-FR" sz="1100" b="0" i="1">
                      <a:latin typeface="Cambria Math"/>
                      <a:ea typeface="+mn-ea"/>
                      <a:cs typeface="+mn-cs"/>
                    </a:rPr>
                    <m:t>é</m:t>
                  </m:r>
                  <m:r>
                    <a:rPr lang="fr-FR" sz="1100" b="0" i="1">
                      <a:latin typeface="Cambria Math"/>
                      <a:ea typeface="+mn-ea"/>
                      <a:cs typeface="+mn-cs"/>
                    </a:rPr>
                    <m:t>𝑟𝑒𝑛𝑐𝑒</m:t>
                  </m:r>
                </m:oMath>
              </a14:m>
              <a:r>
                <a:rPr lang="fr-FR"/>
                <a:t> (%)</a:t>
              </a:r>
            </a:p>
            <a:p>
              <a:pPr marL="0" marR="0" lvl="0" indent="0" algn="l" defTabSz="45720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defRPr/>
              </a:pPr>
              <a:endParaRPr lang="fr-FR"/>
            </a:p>
            <a:p>
              <a:pPr marL="0" marR="0" lvl="0" indent="0" algn="l" defTabSz="45720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ar-AE" sz="1100" b="0" i="1"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ar-AE" sz="1100" b="0" i="1">
                          <a:latin typeface="Cambria Math"/>
                          <a:ea typeface="+mn-ea"/>
                          <a:cs typeface="+mn-cs"/>
                        </a:rPr>
                        <m:t>𝑡</m:t>
                      </m:r>
                    </m:e>
                    <m:sub>
                      <m:r>
                        <a:rPr lang="ar-AE" sz="1100" b="0" i="1">
                          <a:latin typeface="Cambria Math"/>
                          <a:ea typeface="+mn-ea"/>
                          <a:cs typeface="+mn-cs"/>
                        </a:rPr>
                        <m:t>𝑏</m:t>
                      </m:r>
                    </m:sub>
                  </m:sSub>
                  <m:r>
                    <a:rPr lang="ar-AE" sz="1100" b="0" i="1">
                      <a:latin typeface="Cambria Math"/>
                      <a:ea typeface="+mn-ea"/>
                      <a:cs typeface="+mn-cs"/>
                    </a:rPr>
                    <m:t>=</m:t>
                  </m:r>
                  <m:r>
                    <a:rPr lang="ar-AE" sz="1100" b="0" i="1">
                      <a:latin typeface="Cambria Math"/>
                      <a:ea typeface="+mn-ea"/>
                      <a:cs typeface="+mn-cs"/>
                    </a:rPr>
                    <m:t>𝑡𝑎𝑢𝑥</m:t>
                  </m:r>
                  <m:r>
                    <a:rPr lang="ar-AE" sz="1100" b="0" i="1"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a:rPr lang="ar-AE" sz="1100" b="0" i="1">
                      <a:latin typeface="Cambria Math"/>
                      <a:ea typeface="+mn-ea"/>
                      <a:cs typeface="+mn-cs"/>
                    </a:rPr>
                    <m:t>𝑏𝑜𝑛𝑖𝑓𝑖</m:t>
                  </m:r>
                  <m:r>
                    <a:rPr lang="fr-FR" sz="1100" b="0" i="1">
                      <a:latin typeface="Cambria Math"/>
                      <a:ea typeface="+mn-ea"/>
                      <a:cs typeface="+mn-cs"/>
                    </a:rPr>
                    <m:t>é</m:t>
                  </m:r>
                </m:oMath>
              </a14:m>
              <a:r>
                <a:rPr lang="fr-FR"/>
                <a:t> (%)</a:t>
              </a:r>
            </a:p>
            <a:p>
              <a:pPr marL="0" marR="0" lvl="0" indent="0" algn="l" defTabSz="45720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defRPr/>
              </a:pPr>
              <a:endParaRPr lang="fr-FR"/>
            </a:p>
            <a:p>
              <a:pPr marL="0" marR="0" lvl="0" indent="0" algn="l" defTabSz="45720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defRPr/>
              </a:pPr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𝑑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=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𝑛𝑜𝑚𝑏𝑟𝑒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 </m:t>
                    </m:r>
                    <m:sSup>
                      <m:sSupPr>
                        <m:ctrlPr>
                          <a:rPr lang="ar-AE" sz="1100" b="0" i="1"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ar-AE" sz="1100" b="0" i="1">
                            <a:latin typeface="Cambria Math"/>
                            <a:ea typeface="+mn-ea"/>
                            <a:cs typeface="+mn-cs"/>
                          </a:rPr>
                          <m:t>𝑑</m:t>
                        </m:r>
                      </m:e>
                      <m:sup>
                        <m:r>
                          <a:rPr lang="ar-AE" sz="1100" b="0" i="1">
                            <a:latin typeface="Cambria Math"/>
                            <a:ea typeface="+mn-ea"/>
                            <a:cs typeface="+mn-cs"/>
                          </a:rPr>
                          <m:t>′</m:t>
                        </m:r>
                      </m:sup>
                    </m:sSup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é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𝑐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h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é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𝑎𝑛𝑐𝑒𝑠</m:t>
                    </m:r>
                  </m:oMath>
                </m:oMathPara>
              </a14:m>
              <a:endParaRPr lang="fr-FR"/>
            </a:p>
            <a:p>
              <a:pPr marL="0" marR="0" lvl="0" indent="0" algn="l" defTabSz="45720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defRPr/>
              </a:pPr>
              <a:endParaRPr lang="fr-FR"/>
            </a:p>
            <a:p>
              <a:pPr>
                <a:defRPr/>
              </a:pPr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𝑓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=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𝑓𝑟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é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𝑞𝑢𝑒𝑛𝑐𝑒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 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𝑑𝑒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 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𝑟𝑒𝑚𝑏𝑜𝑢𝑟𝑠𝑒𝑚𝑒𝑛𝑡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 (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1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=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𝑎𝑛𝑛𝑢𝑒𝑙𝑙𝑒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;</m:t>
                    </m:r>
                    <m:r>
                      <a:rPr lang="fr-FR" sz="1100" b="0" i="1">
                        <a:latin typeface="Cambria Math" panose="02040503050406030204" pitchFamily="18" charset="0"/>
                        <a:ea typeface="+mn-ea"/>
                        <a:cs typeface="+mn-cs"/>
                      </a:rPr>
                      <m:t>2</m:t>
                    </m:r>
                    <m:r>
                      <a:rPr lang="fr-FR" sz="1100" b="0" i="1"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r>
                      <a:rPr lang="fr-FR" sz="1100" b="0" i="1"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𝑠𝑒𝑚𝑒𝑠𝑡𝑟𝑖𝑒𝑙𝑙𝑒</m:t>
                    </m:r>
                    <m:r>
                      <a:rPr lang="fr-FR" sz="1100" b="0" i="1">
                        <a:latin typeface="Cambria Math" panose="02040503050406030204" pitchFamily="18" charset="0"/>
                        <a:ea typeface="+mn-ea"/>
                        <a:cs typeface="+mn-cs"/>
                      </a:rPr>
                      <m:t>; 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4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=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𝑡𝑟𝑖𝑚𝑒𝑠𝑡𝑟𝑖𝑒𝑙𝑙𝑒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;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12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=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𝑚𝑒𝑛𝑠𝑢𝑒𝑙𝑙𝑒</m:t>
                    </m:r>
                    <m:r>
                      <a:rPr lang="fr-FR" sz="1100" b="0" i="1">
                        <a:latin typeface="Cambria Math"/>
                        <a:ea typeface="+mn-ea"/>
                        <a:cs typeface="+mn-cs"/>
                      </a:rPr>
                      <m:t>)</m:t>
                    </m:r>
                  </m:oMath>
                </m:oMathPara>
              </a14:m>
              <a:endParaRPr lang="fr-FR" sz="1100" b="0" i="1">
                <a:latin typeface="Cambria Math"/>
                <a:ea typeface="+mn-ea"/>
                <a:cs typeface="+mn-cs"/>
              </a:endParaRPr>
            </a:p>
            <a:p>
              <a:pPr marL="0" marR="0" lvl="0" indent="0" algn="l" defTabSz="45720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defRPr/>
              </a:pPr>
              <a:endParaRPr lang="fr-FR"/>
            </a:p>
            <a:p>
              <a:pPr marL="0" marR="0" indent="0" algn="l" defTabSz="45720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defRPr/>
              </a:pPr>
              <a:endParaRPr lang="fr-FR" sz="1100" b="0" i="0" u="none" strike="noStrike" cap="none" spc="0">
                <a:ln>
                  <a:noFill/>
                </a:ln>
                <a:solidFill>
                  <a:srgbClr val="000000"/>
                </a:solidFill>
                <a:latin typeface="+mn-lt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4" name="ZoneTexte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 bwMode="auto">
            <a:xfrm>
              <a:off x="2987438" y="10307931"/>
              <a:ext cx="5343524" cy="3086358"/>
            </a:xfrm>
            <a:prstGeom prst="rect">
              <a:avLst/>
            </a:prstGeom>
            <a:noFill/>
            <a:ln w="12700" cap="flat">
              <a:noFill/>
              <a:miter lim="400000"/>
            </a:ln>
            <a:effectLst/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none"/>
          </xdr:style>
          <xdr:txBody>
            <a:bodyPr rot="0" spcFirstLastPara="1" vertOverflow="clip" horzOverflow="clip" vert="horz" wrap="square" lIns="0" tIns="0" rIns="0" bIns="0" numCol="1" spcCol="38100" rtlCol="0" anchor="t">
              <a:spAutoFit/>
            </a:bodyPr>
            <a:lstStyle/>
            <a:p>
              <a:pPr marL="0" marR="0" indent="0" algn="l" defTabSz="45720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defRPr/>
              </a:pPr>
              <a:r>
                <a:rPr lang="fr-FR" sz="1100" b="0" i="0" u="none" strike="noStrike" cap="none" spc="0">
                  <a:ln>
                    <a:noFill/>
                  </a:ln>
                  <a:solidFill>
                    <a:srgbClr val="000000"/>
                  </a:solidFill>
                  <a:latin typeface="Cambria Math"/>
                  <a:ea typeface="+mn-ea"/>
                  <a:cs typeface="+mn-cs"/>
                </a:rPr>
                <a:t>𝐴𝑣𝑒𝑐</a:t>
              </a:r>
              <a:endParaRPr lang="fr-FR" sz="1100" b="0" i="0" u="none" strike="noStrike" cap="none" spc="0">
                <a:ln>
                  <a:noFill/>
                </a:ln>
                <a:solidFill>
                  <a:srgbClr val="000000"/>
                </a:solidFill>
                <a:latin typeface="+mn-lt"/>
                <a:ea typeface="+mn-ea"/>
                <a:cs typeface="+mn-cs"/>
              </a:endParaRPr>
            </a:p>
            <a:p>
              <a:pPr marL="0" marR="0" indent="0" algn="l" defTabSz="45720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defRPr/>
              </a:pPr>
              <a:endParaRPr lang="fr-FR" sz="1100" b="0" i="0" u="none" strike="noStrike" cap="none" spc="0">
                <a:ln>
                  <a:noFill/>
                </a:ln>
                <a:solidFill>
                  <a:srgbClr val="000000"/>
                </a:solidFill>
                <a:latin typeface="+mn-lt"/>
                <a:ea typeface="+mn-ea"/>
                <a:cs typeface="+mn-cs"/>
              </a:endParaRPr>
            </a:p>
            <a:p>
              <a:pPr marL="0" marR="0" indent="0" algn="l" defTabSz="45720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defRPr/>
              </a:pPr>
              <a:r>
                <a:rPr lang="fr-FR" sz="1100" b="0" i="0" u="none" strike="noStrike" cap="none" spc="0">
                  <a:ln>
                    <a:noFill/>
                  </a:ln>
                  <a:solidFill>
                    <a:srgbClr val="000000"/>
                  </a:solidFill>
                  <a:latin typeface="Cambria Math"/>
                  <a:ea typeface="+mn-ea"/>
                  <a:cs typeface="+mn-cs"/>
                </a:rPr>
                <a:t>𝐶</a:t>
              </a:r>
              <a:r>
                <a:rPr lang="fr-FR" sz="1100" b="0" i="0" u="none" strike="noStrike" cap="none" spc="0">
                  <a:ln>
                    <a:noFill/>
                  </a:ln>
                  <a:solidFill>
                    <a:srgbClr val="000000"/>
                  </a:solidFill>
                  <a:latin typeface="Cambria Math"/>
                  <a:ea typeface="Cambria Math"/>
                  <a:cs typeface="+mn-cs"/>
                </a:rPr>
                <a:t>=𝑚𝑜𝑛𝑡𝑎𝑛𝑡 𝑡𝑜𝑡𝑎𝑙 𝑑𝑢 𝑝𝑟ê𝑡 (€)</a:t>
              </a:r>
              <a:endParaRPr lang="fr-FR" sz="1100" b="0" i="0" u="none" strike="noStrike" cap="none" spc="0">
                <a:ln>
                  <a:noFill/>
                </a:ln>
                <a:solidFill>
                  <a:srgbClr val="000000"/>
                </a:solidFill>
                <a:latin typeface="+mn-lt"/>
                <a:ea typeface="Cambria Math"/>
                <a:cs typeface="+mn-cs"/>
              </a:endParaRPr>
            </a:p>
            <a:p>
              <a:pPr marL="0" marR="0" indent="0" algn="l" defTabSz="45720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defRPr/>
              </a:pPr>
              <a:endParaRPr lang="fr-FR" sz="1100" b="0" i="0" u="none" strike="noStrike" cap="none" spc="0">
                <a:ln>
                  <a:noFill/>
                </a:ln>
                <a:solidFill>
                  <a:srgbClr val="000000"/>
                </a:solidFill>
                <a:latin typeface="+mn-lt"/>
                <a:ea typeface="Cambria Math"/>
                <a:cs typeface="+mn-cs"/>
              </a:endParaRPr>
            </a:p>
            <a:p>
              <a:pPr marL="0" marR="0" lvl="0" indent="0" algn="l" defTabSz="45720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defRPr/>
              </a:pPr>
              <a:r>
                <a:rPr lang="ar-AE" sz="1100" b="0" i="0">
                  <a:latin typeface="Cambria Math"/>
                  <a:ea typeface="+mn-ea"/>
                  <a:cs typeface="+mn-cs"/>
                </a:rPr>
                <a:t>𝑚</a:t>
              </a:r>
              <a:r>
                <a:rPr lang="ar-AE" sz="1100" b="0" i="0"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ar-AE" sz="1100" b="0" i="0">
                  <a:latin typeface="Cambria Math"/>
                  <a:ea typeface="+mn-ea"/>
                  <a:cs typeface="+mn-cs"/>
                </a:rPr>
                <a:t>𝑟=𝑚𝑜𝑛𝑡𝑎𝑛𝑡 𝑑𝑒 𝑙</a:t>
              </a:r>
              <a:r>
                <a:rPr lang="ar-AE" sz="1100" b="0" i="0"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ar-AE" sz="1100" b="0" i="0">
                  <a:latin typeface="Cambria Math"/>
                  <a:ea typeface="+mn-ea"/>
                  <a:cs typeface="+mn-cs"/>
                </a:rPr>
                <a:t>′</a:t>
              </a:r>
              <a:r>
                <a:rPr lang="fr-FR" sz="1100" b="0" i="0">
                  <a:latin typeface="Cambria Math"/>
                  <a:ea typeface="+mn-ea"/>
                  <a:cs typeface="+mn-cs"/>
                </a:rPr>
                <a:t> é𝑐ℎé𝑎𝑛𝑐𝑒 </a:t>
              </a:r>
              <a:r>
                <a:rPr lang="ar-AE" sz="1100" b="0" i="0"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ar-AE" sz="1100" b="0" i="0">
                  <a:latin typeface="Cambria Math"/>
                  <a:ea typeface="+mn-ea"/>
                  <a:cs typeface="+mn-cs"/>
                </a:rPr>
                <a:t>€</a:t>
              </a:r>
              <a:r>
                <a:rPr lang="ar-AE" sz="1100" b="0" i="0"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ar-AE" sz="1100" b="0" i="0">
                  <a:latin typeface="Cambria Math"/>
                  <a:ea typeface="+mn-ea"/>
                  <a:cs typeface="+mn-cs"/>
                </a:rPr>
                <a:t>, 𝑐𝑎𝑙𝑐𝑢𝑙</a:t>
              </a:r>
              <a:r>
                <a:rPr lang="fr-FR" sz="1100" b="0" i="0">
                  <a:latin typeface="Cambria Math"/>
                  <a:ea typeface="+mn-ea"/>
                  <a:cs typeface="+mn-cs"/>
                </a:rPr>
                <a:t>é 𝑠𝑢𝑟 𝑙𝑎 𝑏𝑎𝑠𝑒 𝑑𝑢 𝑡𝑎𝑢𝑥 𝑑𝑒 𝑟é𝑓é𝑟𝑒𝑛𝑐𝑒</a:t>
              </a:r>
              <a:endParaRPr lang="fr-FR"/>
            </a:p>
            <a:p>
              <a:pPr marL="0" marR="0" indent="0" algn="l" defTabSz="45720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defRPr/>
              </a:pPr>
              <a:endParaRPr lang="fr-FR" sz="1100" b="0" i="0" u="none" strike="noStrike" cap="none" spc="0">
                <a:ln>
                  <a:noFill/>
                </a:ln>
                <a:solidFill>
                  <a:srgbClr val="000000"/>
                </a:solidFill>
                <a:latin typeface="+mn-lt"/>
                <a:ea typeface="Cambria Math"/>
                <a:cs typeface="+mn-cs"/>
              </a:endParaRPr>
            </a:p>
            <a:p>
              <a:pPr marL="0" marR="0" lvl="0" indent="0" algn="l" defTabSz="45720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defRPr/>
              </a:pPr>
              <a:r>
                <a:rPr lang="ar-AE" sz="1100" b="0" i="0">
                  <a:latin typeface="Cambria Math"/>
                  <a:ea typeface="+mn-ea"/>
                  <a:cs typeface="+mn-cs"/>
                </a:rPr>
                <a:t>𝑚</a:t>
              </a:r>
              <a:r>
                <a:rPr lang="ar-AE" sz="1100" b="0" i="0"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ar-AE" sz="1100" b="0" i="0">
                  <a:latin typeface="Cambria Math"/>
                  <a:ea typeface="+mn-ea"/>
                  <a:cs typeface="+mn-cs"/>
                </a:rPr>
                <a:t>𝑏=𝑚𝑜𝑛𝑡𝑎𝑛𝑡 𝑑𝑒 𝑙</a:t>
              </a:r>
              <a:r>
                <a:rPr lang="ar-AE" sz="1100" b="0" i="0"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ar-AE" sz="1100" b="0" i="0">
                  <a:latin typeface="Cambria Math"/>
                  <a:ea typeface="+mn-ea"/>
                  <a:cs typeface="+mn-cs"/>
                </a:rPr>
                <a:t>′</a:t>
              </a:r>
              <a:r>
                <a:rPr lang="fr-FR" sz="1100" b="0" i="0">
                  <a:latin typeface="Cambria Math"/>
                  <a:ea typeface="+mn-ea"/>
                  <a:cs typeface="+mn-cs"/>
                </a:rPr>
                <a:t> é𝑐ℎé𝑎𝑛𝑐𝑒 </a:t>
              </a:r>
              <a:r>
                <a:rPr lang="ar-AE" sz="1100" b="0" i="0"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ar-AE" sz="1100" b="0" i="0">
                  <a:latin typeface="Cambria Math"/>
                  <a:ea typeface="+mn-ea"/>
                  <a:cs typeface="+mn-cs"/>
                </a:rPr>
                <a:t>€</a:t>
              </a:r>
              <a:r>
                <a:rPr lang="ar-AE" sz="1100" b="0" i="0"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ar-AE" sz="1100" b="0" i="0">
                  <a:latin typeface="Cambria Math"/>
                  <a:ea typeface="+mn-ea"/>
                  <a:cs typeface="+mn-cs"/>
                </a:rPr>
                <a:t>, 𝑐𝑎𝑙𝑐𝑢𝑙</a:t>
              </a:r>
              <a:r>
                <a:rPr lang="fr-FR" sz="1100" b="0" i="0">
                  <a:latin typeface="Cambria Math"/>
                  <a:ea typeface="+mn-ea"/>
                  <a:cs typeface="+mn-cs"/>
                </a:rPr>
                <a:t>é 𝑠𝑢𝑟 𝑙𝑎 𝑏𝑎𝑠𝑒 𝑑𝑢 𝑡𝑎𝑢𝑥 𝑏𝑜𝑛𝑖𝑓𝑖é</a:t>
              </a:r>
              <a:endParaRPr lang="fr-FR"/>
            </a:p>
            <a:p>
              <a:pPr marL="0" marR="0" lvl="0" indent="0" algn="l" defTabSz="45720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defRPr/>
              </a:pPr>
              <a:endParaRPr lang="fr-FR"/>
            </a:p>
            <a:p>
              <a:pPr marL="0" marR="0" lvl="0" indent="0" algn="l" defTabSz="45720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defRPr/>
              </a:pPr>
              <a:r>
                <a:rPr lang="ar-AE" sz="1100" b="0" i="0">
                  <a:latin typeface="Cambria Math"/>
                  <a:ea typeface="+mn-ea"/>
                  <a:cs typeface="+mn-cs"/>
                </a:rPr>
                <a:t>𝑡</a:t>
              </a:r>
              <a:r>
                <a:rPr lang="ar-AE" sz="1100" b="0" i="0"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ar-AE" sz="1100" b="0" i="0">
                  <a:latin typeface="Cambria Math"/>
                  <a:ea typeface="+mn-ea"/>
                  <a:cs typeface="+mn-cs"/>
                </a:rPr>
                <a:t>𝑟=𝑡𝑎𝑢𝑥 𝑑𝑒 𝑟</a:t>
              </a:r>
              <a:r>
                <a:rPr lang="fr-FR" sz="1100" b="0" i="0">
                  <a:latin typeface="Cambria Math"/>
                  <a:ea typeface="+mn-ea"/>
                  <a:cs typeface="+mn-cs"/>
                </a:rPr>
                <a:t>é𝑓é𝑟𝑒𝑛𝑐𝑒</a:t>
              </a:r>
              <a:r>
                <a:rPr lang="fr-FR"/>
                <a:t> (%)</a:t>
              </a:r>
            </a:p>
            <a:p>
              <a:pPr marL="0" marR="0" lvl="0" indent="0" algn="l" defTabSz="45720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defRPr/>
              </a:pPr>
              <a:endParaRPr lang="fr-FR"/>
            </a:p>
            <a:p>
              <a:pPr marL="0" marR="0" lvl="0" indent="0" algn="l" defTabSz="45720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defRPr/>
              </a:pPr>
              <a:r>
                <a:rPr lang="ar-AE" sz="1100" b="0" i="0">
                  <a:latin typeface="Cambria Math"/>
                  <a:ea typeface="+mn-ea"/>
                  <a:cs typeface="+mn-cs"/>
                </a:rPr>
                <a:t>𝑡</a:t>
              </a:r>
              <a:r>
                <a:rPr lang="ar-AE" sz="1100" b="0" i="0"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ar-AE" sz="1100" b="0" i="0">
                  <a:latin typeface="Cambria Math"/>
                  <a:ea typeface="+mn-ea"/>
                  <a:cs typeface="+mn-cs"/>
                </a:rPr>
                <a:t>𝑏=𝑡𝑎𝑢𝑥 𝑏𝑜𝑛𝑖𝑓𝑖</a:t>
              </a:r>
              <a:r>
                <a:rPr lang="fr-FR" sz="1100" b="0" i="0">
                  <a:latin typeface="Cambria Math"/>
                  <a:ea typeface="+mn-ea"/>
                  <a:cs typeface="+mn-cs"/>
                </a:rPr>
                <a:t>é</a:t>
              </a:r>
              <a:r>
                <a:rPr lang="fr-FR"/>
                <a:t> (%)</a:t>
              </a:r>
            </a:p>
            <a:p>
              <a:pPr marL="0" marR="0" lvl="0" indent="0" algn="l" defTabSz="45720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defRPr/>
              </a:pPr>
              <a:endParaRPr lang="fr-FR"/>
            </a:p>
            <a:p>
              <a:pPr marL="0" marR="0" lvl="0" indent="0" algn="l" defTabSz="45720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defRPr/>
              </a:pPr>
              <a:r>
                <a:rPr lang="fr-FR" sz="1100" b="0" i="0">
                  <a:latin typeface="Cambria Math"/>
                  <a:ea typeface="+mn-ea"/>
                  <a:cs typeface="+mn-cs"/>
                </a:rPr>
                <a:t>𝑑=𝑛𝑜𝑚𝑏𝑟𝑒 </a:t>
              </a:r>
              <a:r>
                <a:rPr lang="ar-AE" sz="1100" b="0" i="0">
                  <a:latin typeface="Cambria Math"/>
                  <a:ea typeface="+mn-ea"/>
                  <a:cs typeface="+mn-cs"/>
                </a:rPr>
                <a:t>𝑑</a:t>
              </a:r>
              <a:r>
                <a:rPr lang="ar-AE" sz="1100" b="0" i="0"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ar-AE" sz="1100" b="0" i="0">
                  <a:latin typeface="Cambria Math"/>
                  <a:ea typeface="+mn-ea"/>
                  <a:cs typeface="+mn-cs"/>
                </a:rPr>
                <a:t>′</a:t>
              </a:r>
              <a:r>
                <a:rPr lang="fr-FR" sz="1100" b="0" i="0">
                  <a:latin typeface="Cambria Math"/>
                  <a:ea typeface="+mn-ea"/>
                  <a:cs typeface="+mn-cs"/>
                </a:rPr>
                <a:t> é𝑐ℎé𝑎𝑛𝑐𝑒𝑠</a:t>
              </a:r>
              <a:endParaRPr lang="fr-FR"/>
            </a:p>
            <a:p>
              <a:pPr marL="0" marR="0" lvl="0" indent="0" algn="l" defTabSz="45720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defRPr/>
              </a:pPr>
              <a:endParaRPr lang="fr-FR"/>
            </a:p>
            <a:p>
              <a:pPr>
                <a:defRPr/>
              </a:pPr>
              <a:r>
                <a:rPr lang="fr-FR" sz="1100" b="0" i="0">
                  <a:latin typeface="Cambria Math"/>
                  <a:ea typeface="+mn-ea"/>
                  <a:cs typeface="+mn-cs"/>
                </a:rPr>
                <a:t>𝑓=𝑓𝑟é𝑞𝑢𝑒𝑛𝑐𝑒 𝑑𝑒 𝑟𝑒𝑚𝑏𝑜𝑢𝑟𝑠𝑒𝑚𝑒𝑛𝑡 (1=𝑎𝑛𝑛𝑢𝑒𝑙𝑙𝑒;</a:t>
              </a:r>
              <a:r>
                <a:rPr lang="fr-FR" sz="1100" b="0" i="0">
                  <a:latin typeface="Cambria Math" panose="02040503050406030204" pitchFamily="18" charset="0"/>
                  <a:ea typeface="+mn-ea"/>
                  <a:cs typeface="+mn-cs"/>
                </a:rPr>
                <a:t>2=𝑠𝑒𝑚𝑒𝑠𝑡𝑟𝑖𝑒𝑙𝑙𝑒; </a:t>
              </a:r>
              <a:r>
                <a:rPr lang="fr-FR" sz="1100" b="0" i="0">
                  <a:latin typeface="Cambria Math"/>
                  <a:ea typeface="+mn-ea"/>
                  <a:cs typeface="+mn-cs"/>
                </a:rPr>
                <a:t>4=𝑡𝑟𝑖𝑚𝑒𝑠𝑡𝑟𝑖𝑒𝑙𝑙𝑒;12=𝑚𝑒𝑛𝑠𝑢𝑒𝑙𝑙𝑒)</a:t>
              </a:r>
              <a:endParaRPr lang="fr-FR" sz="1100" b="0" i="1">
                <a:latin typeface="Cambria Math"/>
                <a:ea typeface="+mn-ea"/>
                <a:cs typeface="+mn-cs"/>
              </a:endParaRPr>
            </a:p>
            <a:p>
              <a:pPr marL="0" marR="0" lvl="0" indent="0" algn="l" defTabSz="45720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defRPr/>
              </a:pPr>
              <a:endParaRPr lang="fr-FR"/>
            </a:p>
            <a:p>
              <a:pPr marL="0" marR="0" indent="0" algn="l" defTabSz="45720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defRPr/>
              </a:pPr>
              <a:endParaRPr lang="fr-FR" sz="1100" b="0" i="0" u="none" strike="noStrike" cap="none" spc="0">
                <a:ln>
                  <a:noFill/>
                </a:ln>
                <a:solidFill>
                  <a:srgbClr val="000000"/>
                </a:solidFill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34"/>
  <sheetViews>
    <sheetView showGridLines="0" tabSelected="1" topLeftCell="A8" zoomScale="80" zoomScaleNormal="80" zoomScaleSheetLayoutView="85" workbookViewId="0">
      <selection activeCell="B19" sqref="B19:N19"/>
    </sheetView>
  </sheetViews>
  <sheetFormatPr baseColWidth="10" defaultColWidth="11.42578125" defaultRowHeight="18"/>
  <cols>
    <col min="1" max="1" width="2" style="44" customWidth="1"/>
    <col min="2" max="2" width="16.140625" style="44" customWidth="1"/>
    <col min="3" max="3" width="13.140625" style="44" customWidth="1"/>
    <col min="4" max="4" width="14.42578125" style="44" bestFit="1" customWidth="1"/>
    <col min="5" max="5" width="17.140625" style="44" customWidth="1"/>
    <col min="6" max="7" width="15.42578125" style="44" customWidth="1"/>
    <col min="8" max="8" width="14.140625" style="44" customWidth="1"/>
    <col min="9" max="9" width="18.28515625" style="44" bestFit="1" customWidth="1"/>
    <col min="10" max="10" width="16.85546875" style="44" bestFit="1" customWidth="1"/>
    <col min="11" max="11" width="18.5703125" style="44" customWidth="1"/>
    <col min="12" max="12" width="14.42578125" style="44" customWidth="1"/>
    <col min="13" max="13" width="16.85546875" style="44" customWidth="1"/>
    <col min="14" max="14" width="14.5703125" style="44" bestFit="1" customWidth="1"/>
    <col min="15" max="15" width="2.5703125" style="49" customWidth="1"/>
    <col min="16" max="16" width="2.5703125" style="44" customWidth="1"/>
    <col min="17" max="16384" width="11.42578125" style="44"/>
  </cols>
  <sheetData>
    <row r="3" spans="1:15" ht="24.75">
      <c r="B3" s="129" t="s">
        <v>49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47"/>
    </row>
    <row r="4" spans="1:15" ht="24.75">
      <c r="B4" s="130" t="s">
        <v>50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47"/>
    </row>
    <row r="5" spans="1:15" ht="24.75">
      <c r="B5" s="114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47"/>
    </row>
    <row r="6" spans="1:15" ht="24.75">
      <c r="B6" s="114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47"/>
    </row>
    <row r="7" spans="1:15" ht="24.75">
      <c r="B7" s="137" t="s">
        <v>64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47"/>
    </row>
    <row r="8" spans="1:15"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7"/>
    </row>
    <row r="9" spans="1:15" ht="21.75">
      <c r="A9" s="46"/>
      <c r="B9" s="131" t="s">
        <v>48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3"/>
      <c r="O9" s="45"/>
    </row>
    <row r="10" spans="1:15" s="68" customFormat="1" ht="21.75">
      <c r="A10" s="65"/>
      <c r="B10" s="98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99"/>
      <c r="O10" s="67"/>
    </row>
    <row r="11" spans="1:15" s="68" customFormat="1" ht="21.75">
      <c r="A11" s="65"/>
      <c r="B11" s="98"/>
      <c r="C11" s="66"/>
      <c r="D11" s="58" t="s">
        <v>40</v>
      </c>
      <c r="E11" s="118" t="s">
        <v>66</v>
      </c>
      <c r="F11" s="65"/>
      <c r="G11" s="65"/>
      <c r="H11" s="69" t="s">
        <v>33</v>
      </c>
      <c r="I11" s="118" t="s">
        <v>66</v>
      </c>
      <c r="J11" s="66"/>
      <c r="K11" s="65"/>
      <c r="L11" s="70" t="str">
        <f>IF(I11="Oui","Nombre d'associés:","")</f>
        <v/>
      </c>
      <c r="M11" s="123">
        <v>6</v>
      </c>
      <c r="N11" s="99"/>
      <c r="O11" s="67"/>
    </row>
    <row r="12" spans="1:15" s="49" customFormat="1" ht="21.75">
      <c r="A12" s="47"/>
      <c r="B12" s="100"/>
      <c r="C12" s="56"/>
      <c r="D12" s="58"/>
      <c r="E12" s="81"/>
      <c r="F12" s="47"/>
      <c r="G12" s="47"/>
      <c r="H12" s="59"/>
      <c r="I12" s="81"/>
      <c r="J12" s="56"/>
      <c r="K12" s="47"/>
      <c r="L12" s="58"/>
      <c r="M12" s="82"/>
      <c r="N12" s="101"/>
      <c r="O12" s="45"/>
    </row>
    <row r="13" spans="1:15" ht="21.75" customHeight="1">
      <c r="A13" s="46"/>
      <c r="B13" s="134" t="s">
        <v>47</v>
      </c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6"/>
      <c r="O13" s="47"/>
    </row>
    <row r="14" spans="1:15" s="49" customFormat="1" ht="21.75">
      <c r="A14" s="47"/>
      <c r="B14" s="100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101"/>
      <c r="O14" s="45"/>
    </row>
    <row r="15" spans="1:15" s="49" customFormat="1" ht="21.75">
      <c r="A15" s="47"/>
      <c r="B15" s="102"/>
      <c r="C15" s="47"/>
      <c r="D15" s="62" t="s">
        <v>26</v>
      </c>
      <c r="E15" s="119">
        <v>30000</v>
      </c>
      <c r="F15" s="59"/>
      <c r="G15" s="59"/>
      <c r="H15" s="62" t="s">
        <v>25</v>
      </c>
      <c r="I15" s="120">
        <v>2.5999999999999999E-2</v>
      </c>
      <c r="J15" s="59"/>
      <c r="K15" s="47"/>
      <c r="L15" s="62" t="s">
        <v>32</v>
      </c>
      <c r="M15" s="121">
        <v>36</v>
      </c>
      <c r="N15" s="103"/>
      <c r="O15" s="45"/>
    </row>
    <row r="16" spans="1:15" s="49" customFormat="1" ht="18.75">
      <c r="A16" s="47"/>
      <c r="B16" s="104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105"/>
      <c r="O16" s="45"/>
    </row>
    <row r="17" spans="1:15" ht="21.75" customHeight="1">
      <c r="A17" s="46"/>
      <c r="B17" s="106"/>
      <c r="C17" s="46"/>
      <c r="D17" s="62" t="s">
        <v>24</v>
      </c>
      <c r="E17" s="121" t="s">
        <v>67</v>
      </c>
      <c r="F17" s="50"/>
      <c r="G17" s="50"/>
      <c r="H17" s="62" t="s">
        <v>41</v>
      </c>
      <c r="I17" s="122">
        <v>45747</v>
      </c>
      <c r="J17" s="62"/>
      <c r="K17" s="53"/>
      <c r="L17" s="46"/>
      <c r="M17" s="46"/>
      <c r="N17" s="107"/>
      <c r="O17" s="47"/>
    </row>
    <row r="18" spans="1:15" ht="21.75" customHeight="1">
      <c r="A18" s="46"/>
      <c r="B18" s="106"/>
      <c r="C18" s="46"/>
      <c r="D18" s="62"/>
      <c r="E18" s="80"/>
      <c r="F18" s="50"/>
      <c r="G18" s="50"/>
      <c r="H18" s="62"/>
      <c r="I18" s="80"/>
      <c r="J18" s="62"/>
      <c r="K18" s="53"/>
      <c r="L18" s="46"/>
      <c r="M18" s="46"/>
      <c r="N18" s="107"/>
      <c r="O18" s="47"/>
    </row>
    <row r="19" spans="1:15" ht="21.75" customHeight="1">
      <c r="A19" s="46"/>
      <c r="B19" s="134" t="s">
        <v>46</v>
      </c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6"/>
      <c r="O19" s="47"/>
    </row>
    <row r="20" spans="1:15" ht="21.75" customHeight="1">
      <c r="A20" s="46"/>
      <c r="B20" s="108"/>
      <c r="C20" s="46"/>
      <c r="D20" s="46"/>
      <c r="E20" s="52"/>
      <c r="F20" s="46"/>
      <c r="G20" s="46"/>
      <c r="H20" s="46"/>
      <c r="I20" s="46"/>
      <c r="J20" s="46"/>
      <c r="K20" s="53"/>
      <c r="L20" s="51"/>
      <c r="M20" s="48"/>
      <c r="N20" s="109"/>
      <c r="O20" s="47"/>
    </row>
    <row r="21" spans="1:15" ht="21.75">
      <c r="A21" s="46"/>
      <c r="B21" s="106"/>
      <c r="C21" s="50"/>
      <c r="D21" s="62" t="s">
        <v>34</v>
      </c>
      <c r="E21" s="110">
        <f>IF(I15="","",calculette!C21)</f>
        <v>8.5000000000000006E-3</v>
      </c>
      <c r="F21" s="50"/>
      <c r="G21" s="46"/>
      <c r="H21" s="62" t="s">
        <v>45</v>
      </c>
      <c r="I21" s="54">
        <f>IF(E21="","",calculette!C22)</f>
        <v>1.7499999999999998E-2</v>
      </c>
      <c r="J21" s="55"/>
      <c r="K21" s="46"/>
      <c r="L21" s="57" t="s">
        <v>55</v>
      </c>
      <c r="M21" s="112">
        <f>IF(E21="","",calculette!C24)</f>
        <v>512.9491205837262</v>
      </c>
      <c r="N21" s="107"/>
      <c r="O21" s="61"/>
    </row>
    <row r="22" spans="1:15" ht="21.75" customHeight="1">
      <c r="A22" s="46"/>
      <c r="B22" s="108"/>
      <c r="C22" s="46"/>
      <c r="D22" s="46"/>
      <c r="E22" s="52"/>
      <c r="F22" s="46"/>
      <c r="G22" s="46"/>
      <c r="H22" s="46"/>
      <c r="I22" s="46"/>
      <c r="J22" s="46"/>
      <c r="K22" s="53"/>
      <c r="L22" s="51"/>
      <c r="M22" s="48"/>
      <c r="N22" s="109"/>
      <c r="O22" s="47"/>
    </row>
    <row r="23" spans="1:15" ht="21.75" customHeight="1">
      <c r="A23" s="46"/>
      <c r="B23" s="126" t="s">
        <v>65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8"/>
      <c r="O23" s="47"/>
    </row>
    <row r="24" spans="1:15" ht="21.75" customHeight="1">
      <c r="A24" s="46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1" t="s">
        <v>63</v>
      </c>
      <c r="O24" s="47"/>
    </row>
    <row r="25" spans="1:15">
      <c r="B25" s="117"/>
      <c r="C25" s="46" t="s">
        <v>62</v>
      </c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</row>
    <row r="26" spans="1:15"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115"/>
    </row>
    <row r="27" spans="1:15" ht="21.75">
      <c r="B27" s="125" t="str">
        <f>IFERROR(IF(calculette!C27,"",IF(NOT(calculette!C26)," &lt; Prêt inéligible à l'aide de l'Etat: Le montant prévisionnel est inférieur au seuil minimum (250,00€) &gt;","")),"")</f>
        <v/>
      </c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</row>
    <row r="28" spans="1:15" ht="21.75">
      <c r="B28" s="125" t="str">
        <f>IF(calculette!C27," &lt; Prêt inéligible à l'aide de l'Etat: Le montant plafond du prêt est dépassé &gt;","")</f>
        <v/>
      </c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</row>
    <row r="31" spans="1:15">
      <c r="E31" s="124"/>
    </row>
    <row r="34" spans="11:11">
      <c r="K34"/>
    </row>
  </sheetData>
  <sheetProtection selectLockedCells="1"/>
  <mergeCells count="9">
    <mergeCell ref="B28:N28"/>
    <mergeCell ref="B27:N27"/>
    <mergeCell ref="B23:N23"/>
    <mergeCell ref="B3:N3"/>
    <mergeCell ref="B4:N4"/>
    <mergeCell ref="B9:N9"/>
    <mergeCell ref="B13:N13"/>
    <mergeCell ref="B19:N19"/>
    <mergeCell ref="B7:N7"/>
  </mergeCells>
  <conditionalFormatting sqref="M11">
    <cfRule type="expression" dxfId="2" priority="7">
      <formula>$I$11="Oui"</formula>
    </cfRule>
  </conditionalFormatting>
  <dataValidations count="8">
    <dataValidation type="list" allowBlank="1" showInputMessage="1" showErrorMessage="1" sqref="E17" xr:uid="{00000000-0002-0000-0000-000000000000}">
      <formula1>"mensuelle,trimestrielle,semestrielle,annuelle"</formula1>
    </dataValidation>
    <dataValidation type="list" allowBlank="1" showInputMessage="1" showErrorMessage="1" error="Choisir une valeur à l'aide de la liste déroulante" prompt="Durée initiale du prêt (24 ou 36 mois), indépendamment d'un éventuel décalage de 1er échéance." sqref="M15" xr:uid="{00000000-0002-0000-0000-000001000000}">
      <formula1>"24,36"</formula1>
    </dataValidation>
    <dataValidation type="list" allowBlank="1" showInputMessage="1" showErrorMessage="1" sqref="I11" xr:uid="{00000000-0002-0000-0000-000002000000}">
      <formula1>"Oui,Non"</formula1>
    </dataValidation>
    <dataValidation type="custom" allowBlank="1" showInputMessage="1" showErrorMessage="1" errorTitle="erreur" error="La saisie est incorrecte le nombre d'échéance doit être compris entre :_x000a_ - 1 et 12 pour des annuités_x000a_ - 4 et 40 pour des trimestres_x000a_ - 12 et 120 pour des mensualités" sqref="I18" xr:uid="{00000000-0002-0000-0000-000003000000}">
      <formula1>IF(M16="mensuelle",AND(I18&gt;=12,I18&lt;=120),IF(M16="trimestrielle",AND(I18&gt;=4,I18&lt;=40),AND(I18&gt;=1,I18&lt;=12)))</formula1>
    </dataValidation>
    <dataValidation type="date" allowBlank="1" showInputMessage="1" showErrorMessage="1" errorTitle="erreur" error="Merci de saisir une date au format (jj/mm/aaaa), comprise entre le 11/12/2024 et le 31/03/2025." prompt="Date de mise à disposition des fonds, au format (jj/mm/aaaa), comprise entre le 11/12/2024 et le 31/03/2025." sqref="I17" xr:uid="{00000000-0002-0000-0000-000004000000}">
      <formula1>45637</formula1>
      <formula2>45747</formula2>
    </dataValidation>
    <dataValidation operator="lessThanOrEqual" allowBlank="1" showInputMessage="1" showErrorMessage="1" prompt="Taux d'intérêt proposé par la banque (≤2,60 %/an)" sqref="I15" xr:uid="{00000000-0002-0000-0000-000005000000}"/>
    <dataValidation type="list" allowBlank="1" showInputMessage="1" showErrorMessage="1" error="Le nombre d'associés GAEC doit être compris entre 2 et 10" sqref="M11" xr:uid="{00000000-0002-0000-0000-000006000000}">
      <formula1>"2,3,4,5,6,7,8,9,10"</formula1>
    </dataValidation>
    <dataValidation type="list" allowBlank="1" showInputMessage="1" showErrorMessage="1" error="choisir une valeur à l'aide de la liste déroulante" promptTitle="Définition" prompt="Exploitant (ou associé dans le cas d'une société agricole) répondant aux conditions cumulatives suivantes:_x000a_- installé, pour la 1ère fois, depuis &lt; 5 ans à la date de réalisation du prêt;_x000a_- âgé strictement de moins de 41 ans au moment de l'installation." sqref="E11" xr:uid="{00000000-0002-0000-0000-000007000000}">
      <formula1>"Oui,Non"</formula1>
    </dataValidation>
  </dataValidations>
  <printOptions horizontalCentered="1"/>
  <pageMargins left="0.70866141732283472" right="0.70866141732283472" top="0.51181102362204722" bottom="0.19685039370078741" header="0.31496062992125984" footer="0.19685039370078741"/>
  <pageSetup paperSize="9" scale="41" fitToHeight="0" orientation="portrait" r:id="rId1"/>
  <headerFooter>
    <oddHeader xml:space="preserve">&amp;C&amp;"Marianne,Gras"&amp;20
</oddHeader>
    <oddFooter>&amp;LV3.2.2024.12.09&amp;C&amp;P/&amp;N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3224B6A2-7CE2-4E99-B335-F9B19E518485}">
            <xm:f>NOT(calculette!$C$26)</xm:f>
            <x14:dxf>
              <fill>
                <patternFill>
                  <bgColor theme="5"/>
                </patternFill>
              </fill>
            </x14:dxf>
          </x14:cfRule>
          <xm:sqref>M21</xm:sqref>
        </x14:conditionalFormatting>
        <x14:conditionalFormatting xmlns:xm="http://schemas.microsoft.com/office/excel/2006/main">
          <x14:cfRule type="expression" priority="1" id="{43D954AC-4808-43BC-9015-02823BCC637E}">
            <xm:f>calculette!$C$27</xm:f>
            <x14:dxf>
              <fill>
                <patternFill>
                  <bgColor rgb="FFFF0000"/>
                </patternFill>
              </fill>
            </x14:dxf>
          </x14:cfRule>
          <xm:sqref>E15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 errorTitle="Montant du prêt incorrect" error="Le montant du prêt est plafonné à 50000€ (100000€ pour un GAEC avec 2 associés; 150000€ pour un GAEC avec au moins 3 associés))" prompt="Montant du prêt plafonné à 50 000€ _x000a_(Sauf pour GAEC: 100 000€ avec 2 associés, 150 000€ à partir de 3 associés)" xr:uid="{00000000-0002-0000-0000-000008000000}">
          <x14:formula1>
            <xm:f>E15&lt;=calculette!C6</xm:f>
          </x14:formula1>
          <xm:sqref>E15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8"/>
  <sheetViews>
    <sheetView showGridLines="0" zoomScale="81" workbookViewId="0">
      <pane xSplit="1" ySplit="1" topLeftCell="B11" activePane="bottomRight" state="frozen"/>
      <selection activeCell="F14" sqref="F14"/>
      <selection pane="topRight"/>
      <selection pane="bottomLeft"/>
      <selection pane="bottomRight" activeCell="C24" sqref="C24"/>
    </sheetView>
  </sheetViews>
  <sheetFormatPr baseColWidth="10" defaultColWidth="16.28515625" defaultRowHeight="19.899999999999999" customHeight="1"/>
  <cols>
    <col min="1" max="1" width="2" style="1" customWidth="1"/>
    <col min="2" max="2" width="42.140625" style="1" bestFit="1" customWidth="1"/>
    <col min="3" max="3" width="21" style="11" customWidth="1"/>
    <col min="4" max="4" width="15.28515625" style="1" customWidth="1"/>
    <col min="5" max="5" width="21.5703125" style="1" customWidth="1"/>
    <col min="6" max="6" width="16.28515625" style="1" customWidth="1"/>
    <col min="7" max="16384" width="16.28515625" style="1"/>
  </cols>
  <sheetData>
    <row r="1" spans="1:7" ht="20.25" customHeight="1">
      <c r="A1" s="2"/>
      <c r="B1" s="140" t="s">
        <v>59</v>
      </c>
      <c r="C1" s="140"/>
      <c r="D1" s="140"/>
      <c r="E1" s="140"/>
      <c r="F1" s="140"/>
      <c r="G1" s="140"/>
    </row>
    <row r="2" spans="1:7" ht="20.25" customHeight="1"/>
    <row r="3" spans="1:7" ht="20.25" customHeight="1">
      <c r="B3" s="72" t="s">
        <v>36</v>
      </c>
      <c r="C3" s="71" t="b">
        <f>formulaire_PRETEA!I11="Oui"</f>
        <v>0</v>
      </c>
      <c r="E3" s="138" t="s">
        <v>8</v>
      </c>
      <c r="F3" s="138"/>
      <c r="G3" s="138"/>
    </row>
    <row r="4" spans="1:7" ht="20.25" customHeight="1">
      <c r="B4" s="72" t="s">
        <v>38</v>
      </c>
      <c r="C4" s="71">
        <f>formulaire_PRETEA!M11</f>
        <v>6</v>
      </c>
      <c r="E4" s="11"/>
    </row>
    <row r="5" spans="1:7" ht="20.25" customHeight="1">
      <c r="B5" s="72" t="s">
        <v>37</v>
      </c>
      <c r="C5" s="71">
        <f>IF(C3,MIN(3,C4),1)</f>
        <v>1</v>
      </c>
      <c r="E5" s="11"/>
    </row>
    <row r="6" spans="1:7" ht="20.25" customHeight="1">
      <c r="B6" s="72" t="s">
        <v>39</v>
      </c>
      <c r="C6" s="75">
        <f>50000*C5</f>
        <v>50000</v>
      </c>
      <c r="E6" s="11"/>
    </row>
    <row r="7" spans="1:7" ht="20.25" customHeight="1">
      <c r="B7" s="72" t="s">
        <v>35</v>
      </c>
      <c r="C7" s="71" t="b">
        <f>formulaire_PRETEA!E11="Oui"</f>
        <v>0</v>
      </c>
      <c r="E7" s="11"/>
    </row>
    <row r="8" spans="1:7" ht="20.25" customHeight="1">
      <c r="A8" s="3"/>
      <c r="B8" s="84" t="s">
        <v>0</v>
      </c>
      <c r="C8" s="5">
        <f>formulaire_PRETEA!E15</f>
        <v>30000</v>
      </c>
      <c r="D8" s="4"/>
      <c r="E8" s="11"/>
    </row>
    <row r="9" spans="1:7" ht="20.25" customHeight="1">
      <c r="A9" s="3"/>
      <c r="B9" s="84" t="s">
        <v>56</v>
      </c>
      <c r="C9" s="7">
        <f>formulaire_PRETEA!M15</f>
        <v>36</v>
      </c>
      <c r="D9" s="4"/>
      <c r="E9" s="138" t="s">
        <v>9</v>
      </c>
      <c r="F9" s="138"/>
      <c r="G9" s="138"/>
    </row>
    <row r="10" spans="1:7" ht="20.25" customHeight="1">
      <c r="A10" s="3"/>
      <c r="B10" s="84" t="s">
        <v>1</v>
      </c>
      <c r="C10" s="5" t="str">
        <f>formulaire_PRETEA!E17</f>
        <v>annuelle</v>
      </c>
      <c r="E10" s="139" t="s">
        <v>57</v>
      </c>
      <c r="F10" s="139"/>
      <c r="G10" s="139"/>
    </row>
    <row r="11" spans="1:7" ht="20.25" customHeight="1">
      <c r="A11" s="3"/>
      <c r="B11" s="85" t="s">
        <v>2</v>
      </c>
      <c r="C11" s="7">
        <f>IF(C10="mensuelle",12,IF(C10="trimestrielle",4,IF(C10="semestrielle",2,1)))</f>
        <v>1</v>
      </c>
      <c r="D11" s="8"/>
      <c r="E11" s="139"/>
      <c r="F11" s="139"/>
      <c r="G11" s="139"/>
    </row>
    <row r="12" spans="1:7" ht="20.25" customHeight="1">
      <c r="A12" s="3"/>
      <c r="B12" s="85" t="s">
        <v>3</v>
      </c>
      <c r="C12" s="96">
        <f>IF(C10="trimestrielle",3,IF(C10="semestrielle",6,IF(C10="mensuelle",1,12)))</f>
        <v>12</v>
      </c>
      <c r="D12" s="9"/>
      <c r="E12" s="11"/>
    </row>
    <row r="13" spans="1:7" ht="20.25" customHeight="1">
      <c r="A13" s="3"/>
      <c r="B13" s="86" t="s">
        <v>4</v>
      </c>
      <c r="C13" s="10">
        <f>C9/C12</f>
        <v>3</v>
      </c>
      <c r="D13" s="9"/>
      <c r="E13" s="139" t="s">
        <v>60</v>
      </c>
      <c r="F13" s="139"/>
      <c r="G13" s="139"/>
    </row>
    <row r="14" spans="1:7" ht="19.899999999999999" customHeight="1">
      <c r="B14" s="87" t="s">
        <v>6</v>
      </c>
      <c r="C14" s="78">
        <f>formulaire_PRETEA!I17</f>
        <v>45747</v>
      </c>
      <c r="E14" s="139"/>
      <c r="F14" s="139"/>
      <c r="G14" s="139"/>
    </row>
    <row r="15" spans="1:7" ht="19.899999999999999" customHeight="1">
      <c r="B15" s="88" t="s">
        <v>42</v>
      </c>
      <c r="C15" s="79">
        <f>EDATE(C14,C12)</f>
        <v>46112</v>
      </c>
      <c r="E15" s="11"/>
    </row>
    <row r="16" spans="1:7" ht="19.899999999999999" customHeight="1">
      <c r="B16" s="89" t="s">
        <v>7</v>
      </c>
      <c r="C16" s="78">
        <f>EDATE(C14,C13*C12)</f>
        <v>46843</v>
      </c>
      <c r="E16" s="11"/>
    </row>
    <row r="17" spans="1:6" ht="20.25" customHeight="1">
      <c r="A17" s="3"/>
      <c r="B17" s="90" t="s">
        <v>5</v>
      </c>
      <c r="C17" s="73">
        <f>formulaire_PRETEA!I15</f>
        <v>2.5999999999999999E-2</v>
      </c>
      <c r="E17" s="11"/>
    </row>
    <row r="18" spans="1:6" ht="20.25" customHeight="1">
      <c r="A18" s="3"/>
      <c r="B18" s="90" t="s">
        <v>22</v>
      </c>
      <c r="C18" s="76">
        <f>$C$8*C17/$C$11*POWER(1+C17/$C$11,$C$13)/((POWER(1+C17/$C$11,$C$13)-1))</f>
        <v>10524.448587639614</v>
      </c>
      <c r="D18" s="95"/>
      <c r="E18" s="11"/>
    </row>
    <row r="19" spans="1:6" ht="20.25" customHeight="1">
      <c r="A19" s="3"/>
      <c r="B19" s="91" t="s">
        <v>51</v>
      </c>
      <c r="C19" s="83">
        <v>8.5000000000000006E-3</v>
      </c>
      <c r="D19" s="94"/>
      <c r="E19" s="11"/>
    </row>
    <row r="20" spans="1:6" ht="20.25" customHeight="1">
      <c r="A20" s="3"/>
      <c r="B20" s="91" t="s">
        <v>52</v>
      </c>
      <c r="C20" s="83">
        <v>2.5000000000000001E-3</v>
      </c>
      <c r="D20" s="94"/>
      <c r="E20" s="11"/>
    </row>
    <row r="21" spans="1:6" ht="20.25" customHeight="1">
      <c r="A21" s="3"/>
      <c r="B21" s="91" t="s">
        <v>43</v>
      </c>
      <c r="C21" s="73">
        <f>IF(C27,"",IF(C7,C20+C19,C19))</f>
        <v>8.5000000000000006E-3</v>
      </c>
      <c r="D21" s="94"/>
      <c r="E21" s="11"/>
    </row>
    <row r="22" spans="1:6" ht="20.25" customHeight="1">
      <c r="A22" s="3"/>
      <c r="B22" s="90" t="s">
        <v>44</v>
      </c>
      <c r="C22" s="74">
        <f>IF(C27,"",C17-C21)</f>
        <v>1.7499999999999998E-2</v>
      </c>
      <c r="D22" s="94"/>
      <c r="E22" s="11"/>
    </row>
    <row r="23" spans="1:6" ht="20.25" customHeight="1">
      <c r="A23" s="3"/>
      <c r="B23" s="90" t="s">
        <v>23</v>
      </c>
      <c r="C23" s="76">
        <f>IF(C27,"",C8*C22/$C$11*POWER(1+C22/$C$11,$C$13)/((POWER(1+C22/$C$11,$C$13)-1)))</f>
        <v>10352.023906282931</v>
      </c>
      <c r="E23" s="11"/>
    </row>
    <row r="24" spans="1:6" ht="20.25" customHeight="1">
      <c r="A24" s="3"/>
      <c r="B24" s="92" t="s">
        <v>58</v>
      </c>
      <c r="C24" s="77">
        <f>IF(C27,"",'tableau d''amortissement'!L47)</f>
        <v>512.9491205837262</v>
      </c>
      <c r="E24" s="11"/>
    </row>
    <row r="25" spans="1:6" ht="20.25" customHeight="1">
      <c r="A25" s="3"/>
      <c r="B25" s="91" t="s">
        <v>53</v>
      </c>
      <c r="C25" s="93">
        <v>250</v>
      </c>
      <c r="E25" s="6"/>
    </row>
    <row r="26" spans="1:6" ht="20.25" customHeight="1">
      <c r="A26" s="3"/>
      <c r="B26" s="90" t="s">
        <v>54</v>
      </c>
      <c r="C26" s="76" t="b">
        <f>$C$24&gt;$C$25</f>
        <v>1</v>
      </c>
      <c r="E26" s="9"/>
      <c r="F26" s="9"/>
    </row>
    <row r="27" spans="1:6" ht="20.25" customHeight="1">
      <c r="A27" s="3"/>
      <c r="B27" s="90" t="s">
        <v>61</v>
      </c>
      <c r="C27" s="76" t="b">
        <f>C8&gt;C6</f>
        <v>0</v>
      </c>
      <c r="E27" s="9"/>
      <c r="F27" s="9"/>
    </row>
    <row r="29" spans="1:6" ht="19.899999999999999" customHeight="1">
      <c r="E29" s="12"/>
    </row>
    <row r="35" ht="12.75"/>
    <row r="37" ht="50.25" customHeight="1"/>
    <row r="38" ht="33" customHeight="1"/>
  </sheetData>
  <mergeCells count="5">
    <mergeCell ref="E3:G3"/>
    <mergeCell ref="E9:G9"/>
    <mergeCell ref="E10:G11"/>
    <mergeCell ref="E13:G14"/>
    <mergeCell ref="B1:G1"/>
  </mergeCells>
  <pageMargins left="0.5" right="0.5" top="0.75" bottom="0.75" header="0.27777800000000002" footer="0.27777800000000002"/>
  <pageSetup paperSize="9" scale="72" orientation="portrait" r:id="rId1"/>
  <headerFooter>
    <oddFooter>&amp;C&amp;"Helvetica Neue,Regular"&amp;12&amp;K000000&amp;P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1"/>
  <sheetViews>
    <sheetView topLeftCell="C1" workbookViewId="0">
      <selection activeCell="L7" sqref="L7"/>
    </sheetView>
  </sheetViews>
  <sheetFormatPr baseColWidth="10" defaultColWidth="11.42578125" defaultRowHeight="12.75"/>
  <cols>
    <col min="1" max="1" width="12.85546875" style="11" customWidth="1"/>
    <col min="2" max="2" width="19.140625" style="1" customWidth="1"/>
    <col min="3" max="5" width="17.28515625" style="1" customWidth="1"/>
    <col min="6" max="6" width="18.5703125" style="1" customWidth="1"/>
    <col min="7" max="7" width="19.140625" style="1" customWidth="1"/>
    <col min="8" max="10" width="17.28515625" style="1" customWidth="1"/>
    <col min="11" max="11" width="19" style="1" customWidth="1"/>
    <col min="12" max="12" width="17.28515625" style="2" customWidth="1"/>
    <col min="13" max="16384" width="11.42578125" style="1"/>
  </cols>
  <sheetData>
    <row r="1" spans="1:14" ht="15.75">
      <c r="B1" s="141" t="s">
        <v>10</v>
      </c>
      <c r="C1" s="141"/>
      <c r="D1" s="141"/>
      <c r="E1" s="141"/>
      <c r="F1" s="141"/>
      <c r="G1" s="141"/>
      <c r="H1" s="141"/>
      <c r="I1" s="141"/>
      <c r="J1" s="141"/>
      <c r="K1" s="141"/>
    </row>
    <row r="3" spans="1:14" ht="15">
      <c r="B3" s="142" t="s">
        <v>29</v>
      </c>
      <c r="C3" s="143"/>
      <c r="D3" s="143"/>
      <c r="E3" s="143"/>
      <c r="F3" s="144"/>
      <c r="G3" s="145" t="s">
        <v>30</v>
      </c>
      <c r="H3" s="145"/>
      <c r="I3" s="145"/>
      <c r="J3" s="145"/>
      <c r="K3" s="145"/>
    </row>
    <row r="4" spans="1:14" s="13" customFormat="1" ht="26.25" customHeight="1">
      <c r="B4" s="146" t="s">
        <v>11</v>
      </c>
      <c r="C4" s="147"/>
      <c r="D4" s="64">
        <f>formulaire_PRETEA!I15</f>
        <v>2.5999999999999999E-2</v>
      </c>
      <c r="E4" s="14"/>
      <c r="F4" s="15"/>
      <c r="G4" s="146" t="s">
        <v>31</v>
      </c>
      <c r="H4" s="147"/>
      <c r="I4" s="63">
        <f>formulaire_PRETEA!I21</f>
        <v>1.7499999999999998E-2</v>
      </c>
      <c r="J4" s="16"/>
      <c r="K4" s="17"/>
      <c r="L4" s="18"/>
    </row>
    <row r="5" spans="1:14" ht="32.25" customHeight="1">
      <c r="A5" s="19" t="s">
        <v>12</v>
      </c>
      <c r="B5" s="20" t="s">
        <v>13</v>
      </c>
      <c r="C5" s="21" t="s">
        <v>14</v>
      </c>
      <c r="D5" s="21" t="s">
        <v>15</v>
      </c>
      <c r="E5" s="21" t="s">
        <v>16</v>
      </c>
      <c r="F5" s="21" t="s">
        <v>27</v>
      </c>
      <c r="G5" s="22" t="s">
        <v>17</v>
      </c>
      <c r="H5" s="23" t="s">
        <v>18</v>
      </c>
      <c r="I5" s="23" t="s">
        <v>19</v>
      </c>
      <c r="J5" s="23" t="s">
        <v>20</v>
      </c>
      <c r="K5" s="24" t="s">
        <v>28</v>
      </c>
      <c r="L5" s="25" t="s">
        <v>21</v>
      </c>
    </row>
    <row r="6" spans="1:14">
      <c r="A6" s="26">
        <f>formulaire_PRETEA!I17</f>
        <v>45747</v>
      </c>
      <c r="B6" s="27">
        <f>calculette!C8</f>
        <v>30000</v>
      </c>
      <c r="C6" s="28"/>
      <c r="D6" s="28"/>
      <c r="E6" s="28">
        <f>'tableau d''amortissement'!$C6-'tableau d''amortissement'!$D6</f>
        <v>0</v>
      </c>
      <c r="F6" s="28">
        <f>'tableau d''amortissement'!$B6-'tableau d''amortissement'!$E6</f>
        <v>30000</v>
      </c>
      <c r="G6" s="27">
        <f>calculette!C8</f>
        <v>30000</v>
      </c>
      <c r="H6" s="28"/>
      <c r="I6" s="28"/>
      <c r="J6" s="28">
        <f>'tableau d''amortissement'!$H6-'tableau d''amortissement'!$I6</f>
        <v>0</v>
      </c>
      <c r="K6" s="29">
        <f>'tableau d''amortissement'!$G6-'tableau d''amortissement'!$J6</f>
        <v>30000</v>
      </c>
      <c r="L6" s="30">
        <f>'tableau d''amortissement'!$C6-'tableau d''amortissement'!$D6</f>
        <v>0</v>
      </c>
      <c r="N6" s="12"/>
    </row>
    <row r="7" spans="1:14">
      <c r="A7" s="31">
        <f>calculette!C15</f>
        <v>46112</v>
      </c>
      <c r="B7" s="32">
        <f t="shared" ref="B7:B46" si="0">F6</f>
        <v>30000</v>
      </c>
      <c r="C7" s="33">
        <f>IF(calculette!$C$18&lt;'tableau d''amortissement'!$B7+'tableau d''amortissement'!$D7,calculette!$C$18,'tableau d''amortissement'!$B7+'tableau d''amortissement'!$D7)</f>
        <v>10524.448587639614</v>
      </c>
      <c r="D7" s="33">
        <f>F6*$D$4/calculette!$C$11</f>
        <v>780</v>
      </c>
      <c r="E7" s="33">
        <f>'tableau d''amortissement'!$C7-'tableau d''amortissement'!$D7</f>
        <v>9744.4485876396138</v>
      </c>
      <c r="F7" s="33">
        <f>'tableau d''amortissement'!$B7-'tableau d''amortissement'!$E7</f>
        <v>20255.551412360386</v>
      </c>
      <c r="G7" s="32">
        <f t="shared" ref="G7:G46" si="1">K6</f>
        <v>30000</v>
      </c>
      <c r="H7" s="33">
        <f>IF(calculette!$C$23&lt;'tableau d''amortissement'!$G7+'tableau d''amortissement'!$I7,calculette!$C$23,'tableau d''amortissement'!$G7+'tableau d''amortissement'!$I7)</f>
        <v>10352.023906282931</v>
      </c>
      <c r="I7" s="33">
        <f>K6*$I$4/calculette!$C$11</f>
        <v>525</v>
      </c>
      <c r="J7" s="33">
        <f>'tableau d''amortissement'!$H7-'tableau d''amortissement'!$I7</f>
        <v>9827.0239062829314</v>
      </c>
      <c r="K7" s="34">
        <f>'tableau d''amortissement'!$G7-'tableau d''amortissement'!$J7</f>
        <v>20172.976093717069</v>
      </c>
      <c r="L7" s="35">
        <f>K6*($D$4-$I$4)/calculette!$C$11</f>
        <v>255.00000000000003</v>
      </c>
    </row>
    <row r="8" spans="1:14">
      <c r="A8" s="31">
        <f>IF(F7&lt;=0.001,"",EDATE(A7,12/calculette!$C$11))</f>
        <v>46477</v>
      </c>
      <c r="B8" s="36">
        <f t="shared" si="0"/>
        <v>20255.551412360386</v>
      </c>
      <c r="C8" s="37">
        <f>IF(calculette!$C$18&lt;'tableau d''amortissement'!$B8+'tableau d''amortissement'!$D8,calculette!$C$18,'tableau d''amortissement'!$B8+'tableau d''amortissement'!$D8)</f>
        <v>10524.448587639614</v>
      </c>
      <c r="D8" s="37">
        <f>F7*$D$4/calculette!$C$11</f>
        <v>526.64433672137</v>
      </c>
      <c r="E8" s="37">
        <f>'tableau d''amortissement'!$C8-'tableau d''amortissement'!$D8</f>
        <v>9997.8042509182433</v>
      </c>
      <c r="F8" s="37">
        <f>'tableau d''amortissement'!$B8-'tableau d''amortissement'!$E8</f>
        <v>10257.747161442143</v>
      </c>
      <c r="G8" s="36">
        <f t="shared" si="1"/>
        <v>20172.976093717069</v>
      </c>
      <c r="H8" s="37">
        <f>IF(calculette!$C$23&lt;'tableau d''amortissement'!$G8+'tableau d''amortissement'!$I8,calculette!$C$23,'tableau d''amortissement'!$G8+'tableau d''amortissement'!$I8)</f>
        <v>10352.023906282931</v>
      </c>
      <c r="I8" s="37">
        <f>K7*$I$4/calculette!$C$11</f>
        <v>353.02708164004866</v>
      </c>
      <c r="J8" s="37">
        <f>'tableau d''amortissement'!$H8-'tableau d''amortissement'!$I8</f>
        <v>9998.9968246428834</v>
      </c>
      <c r="K8" s="38">
        <f>'tableau d''amortissement'!$G8-'tableau d''amortissement'!$J8</f>
        <v>10173.979269074185</v>
      </c>
      <c r="L8" s="35">
        <f>K7*($D$4-$I$4)/calculette!$C$11</f>
        <v>171.47029679659511</v>
      </c>
    </row>
    <row r="9" spans="1:14">
      <c r="A9" s="31">
        <f>IF(F8&lt;=0.001,"",EDATE(A8,12/calculette!$C$11))</f>
        <v>46843</v>
      </c>
      <c r="B9" s="32">
        <f t="shared" si="0"/>
        <v>10257.747161442143</v>
      </c>
      <c r="C9" s="33">
        <f>IF(calculette!$C$18&lt;'tableau d''amortissement'!$B9+'tableau d''amortissement'!$D9,calculette!$C$18,'tableau d''amortissement'!$B9+'tableau d''amortissement'!$D9)</f>
        <v>10524.448587639639</v>
      </c>
      <c r="D9" s="33">
        <f>F8*$D$4/calculette!$C$11</f>
        <v>266.70142619749572</v>
      </c>
      <c r="E9" s="33">
        <f>'tableau d''amortissement'!$C9-'tableau d''amortissement'!$D9</f>
        <v>10257.747161442143</v>
      </c>
      <c r="F9" s="33">
        <f>'tableau d''amortissement'!$B9-'tableau d''amortissement'!$E9</f>
        <v>0</v>
      </c>
      <c r="G9" s="32">
        <f t="shared" si="1"/>
        <v>10173.979269074185</v>
      </c>
      <c r="H9" s="33">
        <f>IF(calculette!$C$23&lt;'tableau d''amortissement'!$G9+'tableau d''amortissement'!$I9,calculette!$C$23,'tableau d''amortissement'!$G9+'tableau d''amortissement'!$I9)</f>
        <v>10352.023906282931</v>
      </c>
      <c r="I9" s="33">
        <f>K8*$I$4/calculette!$C$11</f>
        <v>178.04463720879824</v>
      </c>
      <c r="J9" s="33">
        <f>'tableau d''amortissement'!$H9-'tableau d''amortissement'!$I9</f>
        <v>10173.979269074132</v>
      </c>
      <c r="K9" s="34">
        <f>'tableau d''amortissement'!$G9-'tableau d''amortissement'!$J9</f>
        <v>5.2750692702829838E-11</v>
      </c>
      <c r="L9" s="35">
        <f>K8*($D$4-$I$4)/calculette!$C$11</f>
        <v>86.47882378713058</v>
      </c>
    </row>
    <row r="10" spans="1:14">
      <c r="A10" s="31" t="str">
        <f>IF(F9&lt;=0.001,"",EDATE(A9,12/calculette!$C$11))</f>
        <v/>
      </c>
      <c r="B10" s="36">
        <f t="shared" si="0"/>
        <v>0</v>
      </c>
      <c r="C10" s="37">
        <f>IF(calculette!$C$18&lt;'tableau d''amortissement'!$B10+'tableau d''amortissement'!$D10,calculette!$C$18,'tableau d''amortissement'!$B10+'tableau d''amortissement'!$D10)</f>
        <v>0</v>
      </c>
      <c r="D10" s="37">
        <f>F9*$D$4/calculette!$C$11</f>
        <v>0</v>
      </c>
      <c r="E10" s="37">
        <f>'tableau d''amortissement'!$C10-'tableau d''amortissement'!$D10</f>
        <v>0</v>
      </c>
      <c r="F10" s="37">
        <f>'tableau d''amortissement'!$B10-'tableau d''amortissement'!$E10</f>
        <v>0</v>
      </c>
      <c r="G10" s="36">
        <f t="shared" si="1"/>
        <v>5.2750692702829838E-11</v>
      </c>
      <c r="H10" s="37">
        <f>IF(calculette!$C$23&lt;'tableau d''amortissement'!$G10+'tableau d''amortissement'!$I10,calculette!$C$23,'tableau d''amortissement'!$G10+'tableau d''amortissement'!$I10)</f>
        <v>5.367382982512936E-11</v>
      </c>
      <c r="I10" s="37">
        <f>K9*$I$4/calculette!$C$11</f>
        <v>9.2313712229952207E-13</v>
      </c>
      <c r="J10" s="37">
        <f>'tableau d''amortissement'!$H10-'tableau d''amortissement'!$I10</f>
        <v>5.2750692702829838E-11</v>
      </c>
      <c r="K10" s="38">
        <f>'tableau d''amortissement'!$G10-'tableau d''amortissement'!$J10</f>
        <v>0</v>
      </c>
      <c r="L10" s="35">
        <f>K9*($D$4-$I$4)/calculette!$C$11</f>
        <v>4.4838088797405367E-13</v>
      </c>
    </row>
    <row r="11" spans="1:14">
      <c r="A11" s="31" t="str">
        <f>IF(F10&lt;=0.001,"",EDATE(A10,12/calculette!$C$11))</f>
        <v/>
      </c>
      <c r="B11" s="32">
        <f t="shared" si="0"/>
        <v>0</v>
      </c>
      <c r="C11" s="33">
        <f>IF(calculette!$C$18&lt;'tableau d''amortissement'!$B11+'tableau d''amortissement'!$D11,calculette!$C$18,'tableau d''amortissement'!$B11+'tableau d''amortissement'!$D11)</f>
        <v>0</v>
      </c>
      <c r="D11" s="33">
        <f>F10*$D$4/calculette!$C$11</f>
        <v>0</v>
      </c>
      <c r="E11" s="33">
        <f>'tableau d''amortissement'!$C11-'tableau d''amortissement'!$D11</f>
        <v>0</v>
      </c>
      <c r="F11" s="33">
        <f>'tableau d''amortissement'!$B11-'tableau d''amortissement'!$E11</f>
        <v>0</v>
      </c>
      <c r="G11" s="32">
        <f t="shared" si="1"/>
        <v>0</v>
      </c>
      <c r="H11" s="33">
        <f>IF(calculette!$C$23&lt;'tableau d''amortissement'!$G11+'tableau d''amortissement'!$I11,calculette!$C$23,'tableau d''amortissement'!$G11+'tableau d''amortissement'!$I11)</f>
        <v>0</v>
      </c>
      <c r="I11" s="33">
        <f>K10*$I$4/calculette!$C$11</f>
        <v>0</v>
      </c>
      <c r="J11" s="33">
        <f>'tableau d''amortissement'!$H11-'tableau d''amortissement'!$I11</f>
        <v>0</v>
      </c>
      <c r="K11" s="34">
        <f>'tableau d''amortissement'!$G11-'tableau d''amortissement'!$J11</f>
        <v>0</v>
      </c>
      <c r="L11" s="35">
        <f>K10*($D$4-$I$4)/calculette!$C$11</f>
        <v>0</v>
      </c>
    </row>
    <row r="12" spans="1:14">
      <c r="A12" s="31" t="str">
        <f>IF(F11&lt;=0.001,"",EDATE(A11,12/calculette!$C$11))</f>
        <v/>
      </c>
      <c r="B12" s="36">
        <f t="shared" si="0"/>
        <v>0</v>
      </c>
      <c r="C12" s="37">
        <f>IF(calculette!$C$18&lt;'tableau d''amortissement'!$B12+'tableau d''amortissement'!$D12,calculette!$C$18,'tableau d''amortissement'!$B12+'tableau d''amortissement'!$D12)</f>
        <v>0</v>
      </c>
      <c r="D12" s="37">
        <f>F11*$D$4/calculette!$C$11</f>
        <v>0</v>
      </c>
      <c r="E12" s="37">
        <f>'tableau d''amortissement'!$C12-'tableau d''amortissement'!$D12</f>
        <v>0</v>
      </c>
      <c r="F12" s="37">
        <f>'tableau d''amortissement'!$B12-'tableau d''amortissement'!$E12</f>
        <v>0</v>
      </c>
      <c r="G12" s="36">
        <f t="shared" si="1"/>
        <v>0</v>
      </c>
      <c r="H12" s="37">
        <f>IF(calculette!$C$23&lt;'tableau d''amortissement'!$G12+'tableau d''amortissement'!$I12,calculette!$C$23,'tableau d''amortissement'!$G12+'tableau d''amortissement'!$I12)</f>
        <v>0</v>
      </c>
      <c r="I12" s="37">
        <f>K11*$I$4/calculette!$C$11</f>
        <v>0</v>
      </c>
      <c r="J12" s="37">
        <f>'tableau d''amortissement'!$H12-'tableau d''amortissement'!$I12</f>
        <v>0</v>
      </c>
      <c r="K12" s="38">
        <f>'tableau d''amortissement'!$G12-'tableau d''amortissement'!$J12</f>
        <v>0</v>
      </c>
      <c r="L12" s="35">
        <f>K11*($D$4-$I$4)/calculette!$C$11</f>
        <v>0</v>
      </c>
    </row>
    <row r="13" spans="1:14">
      <c r="A13" s="31" t="str">
        <f>IF(F12&lt;=0.001,"",EDATE(A12,12/calculette!$C$11))</f>
        <v/>
      </c>
      <c r="B13" s="32">
        <f t="shared" si="0"/>
        <v>0</v>
      </c>
      <c r="C13" s="33">
        <f>IF(calculette!$C$18&lt;'tableau d''amortissement'!$B13+'tableau d''amortissement'!$D13,calculette!$C$18,'tableau d''amortissement'!$B13+'tableau d''amortissement'!$D13)</f>
        <v>0</v>
      </c>
      <c r="D13" s="33">
        <f>F12*$D$4/calculette!$C$11</f>
        <v>0</v>
      </c>
      <c r="E13" s="33">
        <f>'tableau d''amortissement'!$C13-'tableau d''amortissement'!$D13</f>
        <v>0</v>
      </c>
      <c r="F13" s="33">
        <f>'tableau d''amortissement'!$B13-'tableau d''amortissement'!$E13</f>
        <v>0</v>
      </c>
      <c r="G13" s="32">
        <f t="shared" si="1"/>
        <v>0</v>
      </c>
      <c r="H13" s="33">
        <f>IF(calculette!$C$23&lt;'tableau d''amortissement'!$G13+'tableau d''amortissement'!$I13,calculette!$C$23,'tableau d''amortissement'!$G13+'tableau d''amortissement'!$I13)</f>
        <v>0</v>
      </c>
      <c r="I13" s="33">
        <f>K12*$I$4/calculette!$C$11</f>
        <v>0</v>
      </c>
      <c r="J13" s="33">
        <f>'tableau d''amortissement'!$H13-'tableau d''amortissement'!$I13</f>
        <v>0</v>
      </c>
      <c r="K13" s="34">
        <f>'tableau d''amortissement'!$G13-'tableau d''amortissement'!$J13</f>
        <v>0</v>
      </c>
      <c r="L13" s="35">
        <f>K12*($D$4-$I$4)/calculette!$C$11</f>
        <v>0</v>
      </c>
    </row>
    <row r="14" spans="1:14">
      <c r="A14" s="31" t="str">
        <f>IF(F13&lt;=0.001,"",EDATE(A13,12/calculette!$C$11))</f>
        <v/>
      </c>
      <c r="B14" s="36">
        <f t="shared" si="0"/>
        <v>0</v>
      </c>
      <c r="C14" s="37">
        <f>IF(calculette!$C$18&lt;'tableau d''amortissement'!$B14+'tableau d''amortissement'!$D14,calculette!$C$18,'tableau d''amortissement'!$B14+'tableau d''amortissement'!$D14)</f>
        <v>0</v>
      </c>
      <c r="D14" s="37">
        <f>F13*$D$4/calculette!$C$11</f>
        <v>0</v>
      </c>
      <c r="E14" s="37">
        <f>'tableau d''amortissement'!$C14-'tableau d''amortissement'!$D14</f>
        <v>0</v>
      </c>
      <c r="F14" s="37">
        <f>'tableau d''amortissement'!$B14-'tableau d''amortissement'!$E14</f>
        <v>0</v>
      </c>
      <c r="G14" s="36">
        <f t="shared" si="1"/>
        <v>0</v>
      </c>
      <c r="H14" s="37">
        <f>IF(calculette!$C$23&lt;'tableau d''amortissement'!$G14+'tableau d''amortissement'!$I14,calculette!$C$23,'tableau d''amortissement'!$G14+'tableau d''amortissement'!$I14)</f>
        <v>0</v>
      </c>
      <c r="I14" s="37">
        <f>K13*$I$4/calculette!$C$11</f>
        <v>0</v>
      </c>
      <c r="J14" s="37">
        <f>'tableau d''amortissement'!$H14-'tableau d''amortissement'!$I14</f>
        <v>0</v>
      </c>
      <c r="K14" s="38">
        <f>'tableau d''amortissement'!$G14-'tableau d''amortissement'!$J14</f>
        <v>0</v>
      </c>
      <c r="L14" s="35">
        <f>K13*($D$4-$I$4)/calculette!$C$11</f>
        <v>0</v>
      </c>
    </row>
    <row r="15" spans="1:14">
      <c r="A15" s="31" t="str">
        <f>IF(F14&lt;=0.001,"",EDATE(A14,12/calculette!$C$11))</f>
        <v/>
      </c>
      <c r="B15" s="32">
        <f t="shared" si="0"/>
        <v>0</v>
      </c>
      <c r="C15" s="33">
        <f>IF(calculette!$C$18&lt;'tableau d''amortissement'!$B15+'tableau d''amortissement'!$D15,calculette!$C$18,'tableau d''amortissement'!$B15+'tableau d''amortissement'!$D15)</f>
        <v>0</v>
      </c>
      <c r="D15" s="33">
        <f>F14*$D$4/calculette!$C$11</f>
        <v>0</v>
      </c>
      <c r="E15" s="33">
        <f>'tableau d''amortissement'!$C15-'tableau d''amortissement'!$D15</f>
        <v>0</v>
      </c>
      <c r="F15" s="33">
        <f>'tableau d''amortissement'!$B15-'tableau d''amortissement'!$E15</f>
        <v>0</v>
      </c>
      <c r="G15" s="32">
        <f t="shared" si="1"/>
        <v>0</v>
      </c>
      <c r="H15" s="33">
        <f>IF(calculette!$C$23&lt;'tableau d''amortissement'!$G15+'tableau d''amortissement'!$I15,calculette!$C$23,'tableau d''amortissement'!$G15+'tableau d''amortissement'!$I15)</f>
        <v>0</v>
      </c>
      <c r="I15" s="33">
        <f>K14*$I$4/calculette!$C$11</f>
        <v>0</v>
      </c>
      <c r="J15" s="33">
        <f>'tableau d''amortissement'!$H15-'tableau d''amortissement'!$I15</f>
        <v>0</v>
      </c>
      <c r="K15" s="34">
        <f>'tableau d''amortissement'!$G15-'tableau d''amortissement'!$J15</f>
        <v>0</v>
      </c>
      <c r="L15" s="35">
        <f>K14*($D$4-$I$4)/calculette!$C$11</f>
        <v>0</v>
      </c>
    </row>
    <row r="16" spans="1:14">
      <c r="A16" s="31" t="str">
        <f>IF(F15&lt;=0.001,"",EDATE(A15,12/calculette!$C$11))</f>
        <v/>
      </c>
      <c r="B16" s="36">
        <f t="shared" si="0"/>
        <v>0</v>
      </c>
      <c r="C16" s="37">
        <f>IF(calculette!$C$18&lt;'tableau d''amortissement'!$B16+'tableau d''amortissement'!$D16,calculette!$C$18,'tableau d''amortissement'!$B16+'tableau d''amortissement'!$D16)</f>
        <v>0</v>
      </c>
      <c r="D16" s="37">
        <f>F15*$D$4/calculette!$C$11</f>
        <v>0</v>
      </c>
      <c r="E16" s="37">
        <f>'tableau d''amortissement'!$C16-'tableau d''amortissement'!$D16</f>
        <v>0</v>
      </c>
      <c r="F16" s="37">
        <f>'tableau d''amortissement'!$B16-'tableau d''amortissement'!$E16</f>
        <v>0</v>
      </c>
      <c r="G16" s="36">
        <f t="shared" si="1"/>
        <v>0</v>
      </c>
      <c r="H16" s="37">
        <f>IF(calculette!$C$23&lt;'tableau d''amortissement'!$G16+'tableau d''amortissement'!$I16,calculette!$C$23,'tableau d''amortissement'!$G16+'tableau d''amortissement'!$I16)</f>
        <v>0</v>
      </c>
      <c r="I16" s="37">
        <f>K15*$I$4/calculette!$C$11</f>
        <v>0</v>
      </c>
      <c r="J16" s="37">
        <f>'tableau d''amortissement'!$H16-'tableau d''amortissement'!$I16</f>
        <v>0</v>
      </c>
      <c r="K16" s="38">
        <f>'tableau d''amortissement'!$G16-'tableau d''amortissement'!$J16</f>
        <v>0</v>
      </c>
      <c r="L16" s="35">
        <f>K15*($D$4-$I$4)/calculette!$C$11</f>
        <v>0</v>
      </c>
    </row>
    <row r="17" spans="1:12">
      <c r="A17" s="31" t="str">
        <f>IF(F16&lt;=0.001,"",EDATE(A16,12/calculette!$C$11))</f>
        <v/>
      </c>
      <c r="B17" s="32">
        <f t="shared" si="0"/>
        <v>0</v>
      </c>
      <c r="C17" s="33">
        <f>IF(calculette!$C$18&lt;'tableau d''amortissement'!$B17+'tableau d''amortissement'!$D17,calculette!$C$18,'tableau d''amortissement'!$B17+'tableau d''amortissement'!$D17)</f>
        <v>0</v>
      </c>
      <c r="D17" s="33">
        <f>F16*$D$4/calculette!$C$11</f>
        <v>0</v>
      </c>
      <c r="E17" s="33">
        <f>'tableau d''amortissement'!$C17-'tableau d''amortissement'!$D17</f>
        <v>0</v>
      </c>
      <c r="F17" s="33">
        <f>'tableau d''amortissement'!$B17-'tableau d''amortissement'!$E17</f>
        <v>0</v>
      </c>
      <c r="G17" s="32">
        <f t="shared" si="1"/>
        <v>0</v>
      </c>
      <c r="H17" s="33">
        <f>IF(calculette!$C$23&lt;'tableau d''amortissement'!$G17+'tableau d''amortissement'!$I17,calculette!$C$23,'tableau d''amortissement'!$G17+'tableau d''amortissement'!$I17)</f>
        <v>0</v>
      </c>
      <c r="I17" s="33">
        <f>K16*$I$4/calculette!$C$11</f>
        <v>0</v>
      </c>
      <c r="J17" s="33">
        <f>'tableau d''amortissement'!$H17-'tableau d''amortissement'!$I17</f>
        <v>0</v>
      </c>
      <c r="K17" s="34">
        <f>'tableau d''amortissement'!$G17-'tableau d''amortissement'!$J17</f>
        <v>0</v>
      </c>
      <c r="L17" s="35">
        <f>K16*($D$4-$I$4)/calculette!$C$11</f>
        <v>0</v>
      </c>
    </row>
    <row r="18" spans="1:12">
      <c r="A18" s="31" t="str">
        <f>IF(F17&lt;=0.001,"",EDATE(A17,12/calculette!$C$11))</f>
        <v/>
      </c>
      <c r="B18" s="36">
        <f t="shared" si="0"/>
        <v>0</v>
      </c>
      <c r="C18" s="37">
        <f>IF(calculette!$C$18&lt;'tableau d''amortissement'!$B18+'tableau d''amortissement'!$D18,calculette!$C$18,'tableau d''amortissement'!$B18+'tableau d''amortissement'!$D18)</f>
        <v>0</v>
      </c>
      <c r="D18" s="37">
        <f>F17*$D$4/calculette!$C$11</f>
        <v>0</v>
      </c>
      <c r="E18" s="37">
        <f>'tableau d''amortissement'!$C18-'tableau d''amortissement'!$D18</f>
        <v>0</v>
      </c>
      <c r="F18" s="37">
        <f>'tableau d''amortissement'!$B18-'tableau d''amortissement'!$E18</f>
        <v>0</v>
      </c>
      <c r="G18" s="36">
        <f t="shared" si="1"/>
        <v>0</v>
      </c>
      <c r="H18" s="37">
        <f>IF(calculette!$C$23&lt;'tableau d''amortissement'!$G18+'tableau d''amortissement'!$I18,calculette!$C$23,'tableau d''amortissement'!$G18+'tableau d''amortissement'!$I18)</f>
        <v>0</v>
      </c>
      <c r="I18" s="37">
        <f>K17*$I$4/calculette!$C$11</f>
        <v>0</v>
      </c>
      <c r="J18" s="37">
        <f>'tableau d''amortissement'!$H18-'tableau d''amortissement'!$I18</f>
        <v>0</v>
      </c>
      <c r="K18" s="38">
        <f>'tableau d''amortissement'!$G18-'tableau d''amortissement'!$J18</f>
        <v>0</v>
      </c>
      <c r="L18" s="35">
        <f>K17*($D$4-$I$4)/calculette!$C$11</f>
        <v>0</v>
      </c>
    </row>
    <row r="19" spans="1:12">
      <c r="A19" s="31" t="str">
        <f>IF(F18&lt;=0.001,"",EDATE(A18,12/calculette!$C$11))</f>
        <v/>
      </c>
      <c r="B19" s="32">
        <f t="shared" si="0"/>
        <v>0</v>
      </c>
      <c r="C19" s="33">
        <f>IF(calculette!$C$18&lt;'tableau d''amortissement'!$B19+'tableau d''amortissement'!$D19,calculette!$C$18,'tableau d''amortissement'!$B19+'tableau d''amortissement'!$D19)</f>
        <v>0</v>
      </c>
      <c r="D19" s="33">
        <f>F18*$D$4/calculette!$C$11</f>
        <v>0</v>
      </c>
      <c r="E19" s="33">
        <f>'tableau d''amortissement'!$C19-'tableau d''amortissement'!$D19</f>
        <v>0</v>
      </c>
      <c r="F19" s="33">
        <f>'tableau d''amortissement'!$B19-'tableau d''amortissement'!$E19</f>
        <v>0</v>
      </c>
      <c r="G19" s="32">
        <f t="shared" si="1"/>
        <v>0</v>
      </c>
      <c r="H19" s="33">
        <f>IF(calculette!$C$23&lt;'tableau d''amortissement'!$G19+'tableau d''amortissement'!$I19,calculette!$C$23,'tableau d''amortissement'!$G19+'tableau d''amortissement'!$I19)</f>
        <v>0</v>
      </c>
      <c r="I19" s="33">
        <f>K18*$I$4/calculette!$C$11</f>
        <v>0</v>
      </c>
      <c r="J19" s="33">
        <f>'tableau d''amortissement'!$H19-'tableau d''amortissement'!$I19</f>
        <v>0</v>
      </c>
      <c r="K19" s="34">
        <f>'tableau d''amortissement'!$G19-'tableau d''amortissement'!$J19</f>
        <v>0</v>
      </c>
      <c r="L19" s="35">
        <f>K18*($D$4-$I$4)/calculette!$C$11</f>
        <v>0</v>
      </c>
    </row>
    <row r="20" spans="1:12">
      <c r="A20" s="31" t="str">
        <f>IF(F19&lt;=0.001,"",EDATE(A19,12/calculette!$C$11))</f>
        <v/>
      </c>
      <c r="B20" s="36">
        <f t="shared" si="0"/>
        <v>0</v>
      </c>
      <c r="C20" s="37">
        <f>IF(calculette!$C$18&lt;'tableau d''amortissement'!$B20+'tableau d''amortissement'!$D20,calculette!$C$18,'tableau d''amortissement'!$B20+'tableau d''amortissement'!$D20)</f>
        <v>0</v>
      </c>
      <c r="D20" s="37">
        <f>F19*$D$4/calculette!$C$11</f>
        <v>0</v>
      </c>
      <c r="E20" s="37">
        <f>'tableau d''amortissement'!$C20-'tableau d''amortissement'!$D20</f>
        <v>0</v>
      </c>
      <c r="F20" s="37">
        <f>'tableau d''amortissement'!$B20-'tableau d''amortissement'!$E20</f>
        <v>0</v>
      </c>
      <c r="G20" s="36">
        <f t="shared" si="1"/>
        <v>0</v>
      </c>
      <c r="H20" s="37">
        <f>IF(calculette!$C$23&lt;'tableau d''amortissement'!$G20+'tableau d''amortissement'!$I20,calculette!$C$23,'tableau d''amortissement'!$G20+'tableau d''amortissement'!$I20)</f>
        <v>0</v>
      </c>
      <c r="I20" s="37">
        <f>K19*$I$4/calculette!$C$11</f>
        <v>0</v>
      </c>
      <c r="J20" s="37">
        <f>'tableau d''amortissement'!$H20-'tableau d''amortissement'!$I20</f>
        <v>0</v>
      </c>
      <c r="K20" s="38">
        <f>'tableau d''amortissement'!$G20-'tableau d''amortissement'!$J20</f>
        <v>0</v>
      </c>
      <c r="L20" s="35">
        <f>K19*($D$4-$I$4)/calculette!$C$11</f>
        <v>0</v>
      </c>
    </row>
    <row r="21" spans="1:12">
      <c r="A21" s="31" t="str">
        <f>IF(F20&lt;=0.001,"",EDATE(A20,12/calculette!$C$11))</f>
        <v/>
      </c>
      <c r="B21" s="32">
        <f t="shared" si="0"/>
        <v>0</v>
      </c>
      <c r="C21" s="33">
        <f>IF(calculette!$C$18&lt;'tableau d''amortissement'!$B21+'tableau d''amortissement'!$D21,calculette!$C$18,'tableau d''amortissement'!$B21+'tableau d''amortissement'!$D21)</f>
        <v>0</v>
      </c>
      <c r="D21" s="33">
        <f>F20*$D$4/calculette!$C$11</f>
        <v>0</v>
      </c>
      <c r="E21" s="33">
        <f>'tableau d''amortissement'!$C21-'tableau d''amortissement'!$D21</f>
        <v>0</v>
      </c>
      <c r="F21" s="33">
        <f>'tableau d''amortissement'!$B21-'tableau d''amortissement'!$E21</f>
        <v>0</v>
      </c>
      <c r="G21" s="32">
        <f t="shared" si="1"/>
        <v>0</v>
      </c>
      <c r="H21" s="33">
        <f>IF(calculette!$C$23&lt;'tableau d''amortissement'!$G21+'tableau d''amortissement'!$I21,calculette!$C$23,'tableau d''amortissement'!$G21+'tableau d''amortissement'!$I21)</f>
        <v>0</v>
      </c>
      <c r="I21" s="33">
        <f>K20*$I$4/calculette!$C$11</f>
        <v>0</v>
      </c>
      <c r="J21" s="33">
        <f>'tableau d''amortissement'!$H21-'tableau d''amortissement'!$I21</f>
        <v>0</v>
      </c>
      <c r="K21" s="34">
        <f>'tableau d''amortissement'!$G21-'tableau d''amortissement'!$J21</f>
        <v>0</v>
      </c>
      <c r="L21" s="35">
        <f>K20*($D$4-$I$4)/calculette!$C$11</f>
        <v>0</v>
      </c>
    </row>
    <row r="22" spans="1:12">
      <c r="A22" s="31" t="str">
        <f>IF(F21&lt;=0.001,"",EDATE(A21,12/calculette!$C$11))</f>
        <v/>
      </c>
      <c r="B22" s="36">
        <f t="shared" si="0"/>
        <v>0</v>
      </c>
      <c r="C22" s="37">
        <f>IF(calculette!$C$18&lt;'tableau d''amortissement'!$B22+'tableau d''amortissement'!$D22,calculette!$C$18,'tableau d''amortissement'!$B22+'tableau d''amortissement'!$D22)</f>
        <v>0</v>
      </c>
      <c r="D22" s="37">
        <f>F21*$D$4/calculette!$C$11</f>
        <v>0</v>
      </c>
      <c r="E22" s="37">
        <f>'tableau d''amortissement'!$C22-'tableau d''amortissement'!$D22</f>
        <v>0</v>
      </c>
      <c r="F22" s="37">
        <f>'tableau d''amortissement'!$B22-'tableau d''amortissement'!$E22</f>
        <v>0</v>
      </c>
      <c r="G22" s="36">
        <f t="shared" si="1"/>
        <v>0</v>
      </c>
      <c r="H22" s="37">
        <f>IF(calculette!$C$23&lt;'tableau d''amortissement'!$G22+'tableau d''amortissement'!$I22,calculette!$C$23,'tableau d''amortissement'!$G22+'tableau d''amortissement'!$I22)</f>
        <v>0</v>
      </c>
      <c r="I22" s="37">
        <f>K21*$I$4/calculette!$C$11</f>
        <v>0</v>
      </c>
      <c r="J22" s="37">
        <f>'tableau d''amortissement'!$H22-'tableau d''amortissement'!$I22</f>
        <v>0</v>
      </c>
      <c r="K22" s="38">
        <f>'tableau d''amortissement'!$G22-'tableau d''amortissement'!$J22</f>
        <v>0</v>
      </c>
      <c r="L22" s="35">
        <f>K21*($D$4-$I$4)/calculette!$C$11</f>
        <v>0</v>
      </c>
    </row>
    <row r="23" spans="1:12">
      <c r="A23" s="31" t="str">
        <f>IF(F22&lt;=0.001,"",EDATE(A22,12/calculette!$C$11))</f>
        <v/>
      </c>
      <c r="B23" s="32">
        <f t="shared" si="0"/>
        <v>0</v>
      </c>
      <c r="C23" s="33">
        <f>IF(calculette!$C$18&lt;'tableau d''amortissement'!$B23+'tableau d''amortissement'!$D23,calculette!$C$18,'tableau d''amortissement'!$B23+'tableau d''amortissement'!$D23)</f>
        <v>0</v>
      </c>
      <c r="D23" s="33">
        <f>F22*$D$4/calculette!$C$11</f>
        <v>0</v>
      </c>
      <c r="E23" s="33">
        <f>'tableau d''amortissement'!$C23-'tableau d''amortissement'!$D23</f>
        <v>0</v>
      </c>
      <c r="F23" s="33">
        <f>'tableau d''amortissement'!$B23-'tableau d''amortissement'!$E23</f>
        <v>0</v>
      </c>
      <c r="G23" s="32">
        <f t="shared" si="1"/>
        <v>0</v>
      </c>
      <c r="H23" s="33">
        <f>IF(calculette!$C$23&lt;'tableau d''amortissement'!$G23+'tableau d''amortissement'!$I23,calculette!$C$23,'tableau d''amortissement'!$G23+'tableau d''amortissement'!$I23)</f>
        <v>0</v>
      </c>
      <c r="I23" s="33">
        <f>K22*$I$4/calculette!$C$11</f>
        <v>0</v>
      </c>
      <c r="J23" s="33">
        <f>'tableau d''amortissement'!$H23-'tableau d''amortissement'!$I23</f>
        <v>0</v>
      </c>
      <c r="K23" s="34">
        <f>'tableau d''amortissement'!$G23-'tableau d''amortissement'!$J23</f>
        <v>0</v>
      </c>
      <c r="L23" s="35">
        <f>K22*($D$4-$I$4)/calculette!$C$11</f>
        <v>0</v>
      </c>
    </row>
    <row r="24" spans="1:12">
      <c r="A24" s="31" t="str">
        <f>IF(F23&lt;=0.001,"",EDATE(A23,12/calculette!$C$11))</f>
        <v/>
      </c>
      <c r="B24" s="36">
        <f t="shared" si="0"/>
        <v>0</v>
      </c>
      <c r="C24" s="37">
        <f>IF(calculette!$C$18&lt;'tableau d''amortissement'!$B24+'tableau d''amortissement'!$D24,calculette!$C$18,'tableau d''amortissement'!$B24+'tableau d''amortissement'!$D24)</f>
        <v>0</v>
      </c>
      <c r="D24" s="37">
        <f>F23*$D$4/calculette!$C$11</f>
        <v>0</v>
      </c>
      <c r="E24" s="37">
        <f>'tableau d''amortissement'!$C24-'tableau d''amortissement'!$D24</f>
        <v>0</v>
      </c>
      <c r="F24" s="37">
        <f>'tableau d''amortissement'!$B24-'tableau d''amortissement'!$E24</f>
        <v>0</v>
      </c>
      <c r="G24" s="36">
        <f t="shared" si="1"/>
        <v>0</v>
      </c>
      <c r="H24" s="37">
        <f>IF(calculette!$C$23&lt;'tableau d''amortissement'!$G24+'tableau d''amortissement'!$I24,calculette!$C$23,'tableau d''amortissement'!$G24+'tableau d''amortissement'!$I24)</f>
        <v>0</v>
      </c>
      <c r="I24" s="37">
        <f>K23*$I$4/calculette!$C$11</f>
        <v>0</v>
      </c>
      <c r="J24" s="37">
        <f>'tableau d''amortissement'!$H24-'tableau d''amortissement'!$I24</f>
        <v>0</v>
      </c>
      <c r="K24" s="38">
        <f>'tableau d''amortissement'!$G24-'tableau d''amortissement'!$J24</f>
        <v>0</v>
      </c>
      <c r="L24" s="35">
        <f>K23*($D$4-$I$4)/calculette!$C$11</f>
        <v>0</v>
      </c>
    </row>
    <row r="25" spans="1:12">
      <c r="A25" s="31" t="str">
        <f>IF(F24&lt;=0.001,"",EDATE(A24,12/calculette!$C$11))</f>
        <v/>
      </c>
      <c r="B25" s="32">
        <f t="shared" si="0"/>
        <v>0</v>
      </c>
      <c r="C25" s="33">
        <f>IF(calculette!$C$18&lt;'tableau d''amortissement'!$B25+'tableau d''amortissement'!$D25,calculette!$C$18,'tableau d''amortissement'!$B25+'tableau d''amortissement'!$D25)</f>
        <v>0</v>
      </c>
      <c r="D25" s="33">
        <f>F24*$D$4/calculette!$C$11</f>
        <v>0</v>
      </c>
      <c r="E25" s="33">
        <f>'tableau d''amortissement'!$C25-'tableau d''amortissement'!$D25</f>
        <v>0</v>
      </c>
      <c r="F25" s="33">
        <f>'tableau d''amortissement'!$B25-'tableau d''amortissement'!$E25</f>
        <v>0</v>
      </c>
      <c r="G25" s="32">
        <f t="shared" si="1"/>
        <v>0</v>
      </c>
      <c r="H25" s="33">
        <f>IF(calculette!$C$23&lt;'tableau d''amortissement'!$G25+'tableau d''amortissement'!$I25,calculette!$C$23,'tableau d''amortissement'!$G25+'tableau d''amortissement'!$I25)</f>
        <v>0</v>
      </c>
      <c r="I25" s="33">
        <f>K24*$I$4/calculette!$C$11</f>
        <v>0</v>
      </c>
      <c r="J25" s="33">
        <f>'tableau d''amortissement'!$H25-'tableau d''amortissement'!$I25</f>
        <v>0</v>
      </c>
      <c r="K25" s="34">
        <f>'tableau d''amortissement'!$G25-'tableau d''amortissement'!$J25</f>
        <v>0</v>
      </c>
      <c r="L25" s="35">
        <f>K24*($D$4-$I$4)/calculette!$C$11</f>
        <v>0</v>
      </c>
    </row>
    <row r="26" spans="1:12">
      <c r="A26" s="31" t="str">
        <f>IF(F25&lt;=0.001,"",EDATE(A25,12/calculette!$C$11))</f>
        <v/>
      </c>
      <c r="B26" s="36">
        <f t="shared" si="0"/>
        <v>0</v>
      </c>
      <c r="C26" s="37">
        <f>IF(calculette!$C$18&lt;'tableau d''amortissement'!$B26+'tableau d''amortissement'!$D26,calculette!$C$18,'tableau d''amortissement'!$B26+'tableau d''amortissement'!$D26)</f>
        <v>0</v>
      </c>
      <c r="D26" s="37">
        <f>F25*$D$4/calculette!$C$11</f>
        <v>0</v>
      </c>
      <c r="E26" s="37">
        <f>'tableau d''amortissement'!$C26-'tableau d''amortissement'!$D26</f>
        <v>0</v>
      </c>
      <c r="F26" s="37">
        <f>'tableau d''amortissement'!$B26-'tableau d''amortissement'!$E26</f>
        <v>0</v>
      </c>
      <c r="G26" s="36">
        <f t="shared" si="1"/>
        <v>0</v>
      </c>
      <c r="H26" s="37">
        <f>IF(calculette!$C$23&lt;'tableau d''amortissement'!$G26+'tableau d''amortissement'!$I26,calculette!$C$23,'tableau d''amortissement'!$G26+'tableau d''amortissement'!$I26)</f>
        <v>0</v>
      </c>
      <c r="I26" s="37">
        <f>K25*$I$4/calculette!$C$11</f>
        <v>0</v>
      </c>
      <c r="J26" s="37">
        <f>'tableau d''amortissement'!$H26-'tableau d''amortissement'!$I26</f>
        <v>0</v>
      </c>
      <c r="K26" s="38">
        <f>'tableau d''amortissement'!$G26-'tableau d''amortissement'!$J26</f>
        <v>0</v>
      </c>
      <c r="L26" s="35">
        <f>K25*($D$4-$I$4)/calculette!$C$11</f>
        <v>0</v>
      </c>
    </row>
    <row r="27" spans="1:12">
      <c r="A27" s="31" t="str">
        <f>IF(F26&lt;=0.001,"",EDATE(A26,12/calculette!$C$11))</f>
        <v/>
      </c>
      <c r="B27" s="32">
        <f t="shared" si="0"/>
        <v>0</v>
      </c>
      <c r="C27" s="33">
        <f>IF(calculette!$C$18&lt;'tableau d''amortissement'!$B27+'tableau d''amortissement'!$D27,calculette!$C$18,'tableau d''amortissement'!$B27+'tableau d''amortissement'!$D27)</f>
        <v>0</v>
      </c>
      <c r="D27" s="33">
        <f>F26*$D$4/calculette!$C$11</f>
        <v>0</v>
      </c>
      <c r="E27" s="33">
        <f>'tableau d''amortissement'!$C27-'tableau d''amortissement'!$D27</f>
        <v>0</v>
      </c>
      <c r="F27" s="33">
        <f>'tableau d''amortissement'!$B27-'tableau d''amortissement'!$E27</f>
        <v>0</v>
      </c>
      <c r="G27" s="32">
        <f t="shared" si="1"/>
        <v>0</v>
      </c>
      <c r="H27" s="33">
        <f>IF(calculette!$C$23&lt;'tableau d''amortissement'!$G27+'tableau d''amortissement'!$I27,calculette!$C$23,'tableau d''amortissement'!$G27+'tableau d''amortissement'!$I27)</f>
        <v>0</v>
      </c>
      <c r="I27" s="33">
        <f>K26*$I$4/calculette!$C$11</f>
        <v>0</v>
      </c>
      <c r="J27" s="33">
        <f>'tableau d''amortissement'!$H27-'tableau d''amortissement'!$I27</f>
        <v>0</v>
      </c>
      <c r="K27" s="34">
        <f>'tableau d''amortissement'!$G27-'tableau d''amortissement'!$J27</f>
        <v>0</v>
      </c>
      <c r="L27" s="35">
        <f>K26*($D$4-$I$4)/calculette!$C$11</f>
        <v>0</v>
      </c>
    </row>
    <row r="28" spans="1:12">
      <c r="A28" s="31" t="str">
        <f>IF(F27&lt;=0.001,"",EDATE(A27,12/calculette!$C$11))</f>
        <v/>
      </c>
      <c r="B28" s="36">
        <f t="shared" si="0"/>
        <v>0</v>
      </c>
      <c r="C28" s="37">
        <f>IF(calculette!$C$18&lt;'tableau d''amortissement'!$B28+'tableau d''amortissement'!$D28,calculette!$C$18,'tableau d''amortissement'!$B28+'tableau d''amortissement'!$D28)</f>
        <v>0</v>
      </c>
      <c r="D28" s="37">
        <f>F27*$D$4/calculette!$C$11</f>
        <v>0</v>
      </c>
      <c r="E28" s="37">
        <f>'tableau d''amortissement'!$C28-'tableau d''amortissement'!$D28</f>
        <v>0</v>
      </c>
      <c r="F28" s="37">
        <f>'tableau d''amortissement'!$B28-'tableau d''amortissement'!$E28</f>
        <v>0</v>
      </c>
      <c r="G28" s="36">
        <f t="shared" si="1"/>
        <v>0</v>
      </c>
      <c r="H28" s="37">
        <f>IF(calculette!$C$23&lt;'tableau d''amortissement'!$G28+'tableau d''amortissement'!$I28,calculette!$C$23,'tableau d''amortissement'!$G28+'tableau d''amortissement'!$I28)</f>
        <v>0</v>
      </c>
      <c r="I28" s="37">
        <f>K27*$I$4/calculette!$C$11</f>
        <v>0</v>
      </c>
      <c r="J28" s="37">
        <f>'tableau d''amortissement'!$H28-'tableau d''amortissement'!$I28</f>
        <v>0</v>
      </c>
      <c r="K28" s="38">
        <f>'tableau d''amortissement'!$G28-'tableau d''amortissement'!$J28</f>
        <v>0</v>
      </c>
      <c r="L28" s="35">
        <f>K27*($D$4-$I$4)/calculette!$C$11</f>
        <v>0</v>
      </c>
    </row>
    <row r="29" spans="1:12">
      <c r="A29" s="31" t="str">
        <f>IF(F28&lt;=0.001,"",EDATE(A28,12/calculette!$C$11))</f>
        <v/>
      </c>
      <c r="B29" s="32">
        <f t="shared" si="0"/>
        <v>0</v>
      </c>
      <c r="C29" s="33">
        <f>IF(calculette!$C$18&lt;'tableau d''amortissement'!$B29+'tableau d''amortissement'!$D29,calculette!$C$18,'tableau d''amortissement'!$B29+'tableau d''amortissement'!$D29)</f>
        <v>0</v>
      </c>
      <c r="D29" s="33">
        <f>F28*$D$4/calculette!$C$11</f>
        <v>0</v>
      </c>
      <c r="E29" s="33">
        <f>'tableau d''amortissement'!$C29-'tableau d''amortissement'!$D29</f>
        <v>0</v>
      </c>
      <c r="F29" s="33">
        <f>'tableau d''amortissement'!$B29-'tableau d''amortissement'!$E29</f>
        <v>0</v>
      </c>
      <c r="G29" s="32">
        <f t="shared" si="1"/>
        <v>0</v>
      </c>
      <c r="H29" s="33">
        <f>IF(calculette!$C$23&lt;'tableau d''amortissement'!$G29+'tableau d''amortissement'!$I29,calculette!$C$23,'tableau d''amortissement'!$G29+'tableau d''amortissement'!$I29)</f>
        <v>0</v>
      </c>
      <c r="I29" s="33">
        <f>K28*$I$4/calculette!$C$11</f>
        <v>0</v>
      </c>
      <c r="J29" s="33">
        <f>'tableau d''amortissement'!$H29-'tableau d''amortissement'!$I29</f>
        <v>0</v>
      </c>
      <c r="K29" s="34">
        <f>'tableau d''amortissement'!$G29-'tableau d''amortissement'!$J29</f>
        <v>0</v>
      </c>
      <c r="L29" s="35">
        <f>K28*($D$4-$I$4)/calculette!$C$11</f>
        <v>0</v>
      </c>
    </row>
    <row r="30" spans="1:12">
      <c r="A30" s="31" t="str">
        <f>IF(F29&lt;=0.001,"",EDATE(A29,12/calculette!$C$11))</f>
        <v/>
      </c>
      <c r="B30" s="36">
        <f t="shared" si="0"/>
        <v>0</v>
      </c>
      <c r="C30" s="37">
        <f>IF(calculette!$C$18&lt;'tableau d''amortissement'!$B30+'tableau d''amortissement'!$D30,calculette!$C$18,'tableau d''amortissement'!$B30+'tableau d''amortissement'!$D30)</f>
        <v>0</v>
      </c>
      <c r="D30" s="37">
        <f>F29*$D$4/calculette!$C$11</f>
        <v>0</v>
      </c>
      <c r="E30" s="37">
        <f>'tableau d''amortissement'!$C30-'tableau d''amortissement'!$D30</f>
        <v>0</v>
      </c>
      <c r="F30" s="37">
        <f>'tableau d''amortissement'!$B30-'tableau d''amortissement'!$E30</f>
        <v>0</v>
      </c>
      <c r="G30" s="36">
        <f t="shared" si="1"/>
        <v>0</v>
      </c>
      <c r="H30" s="37">
        <f>IF(calculette!$C$23&lt;'tableau d''amortissement'!$G30+'tableau d''amortissement'!$I30,calculette!$C$23,'tableau d''amortissement'!$G30+'tableau d''amortissement'!$I30)</f>
        <v>0</v>
      </c>
      <c r="I30" s="37">
        <f>K29*$I$4/calculette!$C$11</f>
        <v>0</v>
      </c>
      <c r="J30" s="37">
        <f>'tableau d''amortissement'!$H30-'tableau d''amortissement'!$I30</f>
        <v>0</v>
      </c>
      <c r="K30" s="38">
        <f>'tableau d''amortissement'!$G30-'tableau d''amortissement'!$J30</f>
        <v>0</v>
      </c>
      <c r="L30" s="35">
        <f>K29*($D$4-$I$4)/calculette!$C$11</f>
        <v>0</v>
      </c>
    </row>
    <row r="31" spans="1:12">
      <c r="A31" s="31" t="str">
        <f>IF(F30&lt;=0.001,"",EDATE(A30,12/calculette!$C$11))</f>
        <v/>
      </c>
      <c r="B31" s="32">
        <f t="shared" si="0"/>
        <v>0</v>
      </c>
      <c r="C31" s="33">
        <f>IF(calculette!$C$18&lt;'tableau d''amortissement'!$B31+'tableau d''amortissement'!$D31,calculette!$C$18,'tableau d''amortissement'!$B31+'tableau d''amortissement'!$D31)</f>
        <v>0</v>
      </c>
      <c r="D31" s="33">
        <f>F30*$D$4/calculette!$C$11</f>
        <v>0</v>
      </c>
      <c r="E31" s="33">
        <f>'tableau d''amortissement'!$C31-'tableau d''amortissement'!$D31</f>
        <v>0</v>
      </c>
      <c r="F31" s="33">
        <f>'tableau d''amortissement'!$B31-'tableau d''amortissement'!$E31</f>
        <v>0</v>
      </c>
      <c r="G31" s="32">
        <f t="shared" si="1"/>
        <v>0</v>
      </c>
      <c r="H31" s="33">
        <f>IF(calculette!$C$23&lt;'tableau d''amortissement'!$G31+'tableau d''amortissement'!$I31,calculette!$C$23,'tableau d''amortissement'!$G31+'tableau d''amortissement'!$I31)</f>
        <v>0</v>
      </c>
      <c r="I31" s="33">
        <f>K30*$I$4/calculette!$C$11</f>
        <v>0</v>
      </c>
      <c r="J31" s="33">
        <f>'tableau d''amortissement'!$H31-'tableau d''amortissement'!$I31</f>
        <v>0</v>
      </c>
      <c r="K31" s="34">
        <f>'tableau d''amortissement'!$G31-'tableau d''amortissement'!$J31</f>
        <v>0</v>
      </c>
      <c r="L31" s="35">
        <f>K30*($D$4-$I$4)/calculette!$C$11</f>
        <v>0</v>
      </c>
    </row>
    <row r="32" spans="1:12">
      <c r="A32" s="31" t="str">
        <f>IF(F31&lt;=0.001,"",EDATE(A31,12/calculette!$C$11))</f>
        <v/>
      </c>
      <c r="B32" s="36">
        <f t="shared" si="0"/>
        <v>0</v>
      </c>
      <c r="C32" s="37">
        <f>IF(calculette!$C$18&lt;'tableau d''amortissement'!$B32+'tableau d''amortissement'!$D32,calculette!$C$18,'tableau d''amortissement'!$B32+'tableau d''amortissement'!$D32)</f>
        <v>0</v>
      </c>
      <c r="D32" s="37">
        <f>F31*$D$4/calculette!$C$11</f>
        <v>0</v>
      </c>
      <c r="E32" s="37">
        <f>'tableau d''amortissement'!$C32-'tableau d''amortissement'!$D32</f>
        <v>0</v>
      </c>
      <c r="F32" s="37">
        <f>'tableau d''amortissement'!$B32-'tableau d''amortissement'!$E32</f>
        <v>0</v>
      </c>
      <c r="G32" s="36">
        <f t="shared" si="1"/>
        <v>0</v>
      </c>
      <c r="H32" s="37">
        <f>IF(calculette!$C$23&lt;'tableau d''amortissement'!$G32+'tableau d''amortissement'!$I32,calculette!$C$23,'tableau d''amortissement'!$G32+'tableau d''amortissement'!$I32)</f>
        <v>0</v>
      </c>
      <c r="I32" s="37">
        <f>K31*$I$4/calculette!$C$11</f>
        <v>0</v>
      </c>
      <c r="J32" s="37">
        <f>'tableau d''amortissement'!$H32-'tableau d''amortissement'!$I32</f>
        <v>0</v>
      </c>
      <c r="K32" s="38">
        <f>'tableau d''amortissement'!$G32-'tableau d''amortissement'!$J32</f>
        <v>0</v>
      </c>
      <c r="L32" s="35">
        <f>K31*($D$4-$I$4)/calculette!$C$11</f>
        <v>0</v>
      </c>
    </row>
    <row r="33" spans="1:12">
      <c r="A33" s="31" t="str">
        <f>IF(F32&lt;=0.001,"",EDATE(A32,12/calculette!$C$11))</f>
        <v/>
      </c>
      <c r="B33" s="32">
        <f t="shared" si="0"/>
        <v>0</v>
      </c>
      <c r="C33" s="33">
        <f>IF(calculette!$C$18&lt;'tableau d''amortissement'!$B33+'tableau d''amortissement'!$D33,calculette!$C$18,'tableau d''amortissement'!$B33+'tableau d''amortissement'!$D33)</f>
        <v>0</v>
      </c>
      <c r="D33" s="33">
        <f>F32*$D$4/calculette!$C$11</f>
        <v>0</v>
      </c>
      <c r="E33" s="33">
        <f>'tableau d''amortissement'!$C33-'tableau d''amortissement'!$D33</f>
        <v>0</v>
      </c>
      <c r="F33" s="33">
        <f>'tableau d''amortissement'!$B33-'tableau d''amortissement'!$E33</f>
        <v>0</v>
      </c>
      <c r="G33" s="32">
        <f t="shared" si="1"/>
        <v>0</v>
      </c>
      <c r="H33" s="33">
        <f>IF(calculette!$C$23&lt;'tableau d''amortissement'!$G33+'tableau d''amortissement'!$I33,calculette!$C$23,'tableau d''amortissement'!$G33+'tableau d''amortissement'!$I33)</f>
        <v>0</v>
      </c>
      <c r="I33" s="33">
        <f>K32*$I$4/calculette!$C$11</f>
        <v>0</v>
      </c>
      <c r="J33" s="33">
        <f>'tableau d''amortissement'!$H33-'tableau d''amortissement'!$I33</f>
        <v>0</v>
      </c>
      <c r="K33" s="34">
        <f>'tableau d''amortissement'!$G33-'tableau d''amortissement'!$J33</f>
        <v>0</v>
      </c>
      <c r="L33" s="35">
        <f>K32*($D$4-$I$4)/calculette!$C$11</f>
        <v>0</v>
      </c>
    </row>
    <row r="34" spans="1:12">
      <c r="A34" s="31" t="str">
        <f>IF(F33&lt;=0.001,"",EDATE(A33,12/calculette!$C$11))</f>
        <v/>
      </c>
      <c r="B34" s="36">
        <f t="shared" si="0"/>
        <v>0</v>
      </c>
      <c r="C34" s="37">
        <f>IF(calculette!$C$18&lt;'tableau d''amortissement'!$B34+'tableau d''amortissement'!$D34,calculette!$C$18,'tableau d''amortissement'!$B34+'tableau d''amortissement'!$D34)</f>
        <v>0</v>
      </c>
      <c r="D34" s="37">
        <f>F33*$D$4/calculette!$C$11</f>
        <v>0</v>
      </c>
      <c r="E34" s="37">
        <f>'tableau d''amortissement'!$C34-'tableau d''amortissement'!$D34</f>
        <v>0</v>
      </c>
      <c r="F34" s="37">
        <f>'tableau d''amortissement'!$B34-'tableau d''amortissement'!$E34</f>
        <v>0</v>
      </c>
      <c r="G34" s="36">
        <f t="shared" si="1"/>
        <v>0</v>
      </c>
      <c r="H34" s="37">
        <f>IF(calculette!$C$23&lt;'tableau d''amortissement'!$G34+'tableau d''amortissement'!$I34,calculette!$C$23,'tableau d''amortissement'!$G34+'tableau d''amortissement'!$I34)</f>
        <v>0</v>
      </c>
      <c r="I34" s="37">
        <f>K33*$I$4/calculette!$C$11</f>
        <v>0</v>
      </c>
      <c r="J34" s="37">
        <f>'tableau d''amortissement'!$H34-'tableau d''amortissement'!$I34</f>
        <v>0</v>
      </c>
      <c r="K34" s="38">
        <f>'tableau d''amortissement'!$G34-'tableau d''amortissement'!$J34</f>
        <v>0</v>
      </c>
      <c r="L34" s="35">
        <f>K33*($D$4-$I$4)/calculette!$C$11</f>
        <v>0</v>
      </c>
    </row>
    <row r="35" spans="1:12">
      <c r="A35" s="31" t="str">
        <f>IF(F34&lt;=0.001,"",EDATE(A34,12/calculette!$C$11))</f>
        <v/>
      </c>
      <c r="B35" s="32">
        <f t="shared" si="0"/>
        <v>0</v>
      </c>
      <c r="C35" s="33">
        <f>IF(calculette!$C$18&lt;'tableau d''amortissement'!$B35+'tableau d''amortissement'!$D35,calculette!$C$18,'tableau d''amortissement'!$B35+'tableau d''amortissement'!$D35)</f>
        <v>0</v>
      </c>
      <c r="D35" s="33">
        <f>F34*$D$4/calculette!$C$11</f>
        <v>0</v>
      </c>
      <c r="E35" s="33">
        <f>'tableau d''amortissement'!$C35-'tableau d''amortissement'!$D35</f>
        <v>0</v>
      </c>
      <c r="F35" s="33">
        <f>'tableau d''amortissement'!$B35-'tableau d''amortissement'!$E35</f>
        <v>0</v>
      </c>
      <c r="G35" s="32">
        <f t="shared" si="1"/>
        <v>0</v>
      </c>
      <c r="H35" s="33">
        <f>IF(calculette!$C$23&lt;'tableau d''amortissement'!$G35+'tableau d''amortissement'!$I35,calculette!$C$23,'tableau d''amortissement'!$G35+'tableau d''amortissement'!$I35)</f>
        <v>0</v>
      </c>
      <c r="I35" s="33">
        <f>K34*$I$4/calculette!$C$11</f>
        <v>0</v>
      </c>
      <c r="J35" s="33">
        <f>'tableau d''amortissement'!$H35-'tableau d''amortissement'!$I35</f>
        <v>0</v>
      </c>
      <c r="K35" s="34">
        <f>'tableau d''amortissement'!$G35-'tableau d''amortissement'!$J35</f>
        <v>0</v>
      </c>
      <c r="L35" s="35">
        <f>K34*($D$4-$I$4)/calculette!$C$11</f>
        <v>0</v>
      </c>
    </row>
    <row r="36" spans="1:12">
      <c r="A36" s="31" t="str">
        <f>IF(F35&lt;=0.001,"",EDATE(A35,12/calculette!$C$11))</f>
        <v/>
      </c>
      <c r="B36" s="36">
        <f t="shared" si="0"/>
        <v>0</v>
      </c>
      <c r="C36" s="37">
        <f>IF(calculette!$C$18&lt;'tableau d''amortissement'!$B36+'tableau d''amortissement'!$D36,calculette!$C$18,'tableau d''amortissement'!$B36+'tableau d''amortissement'!$D36)</f>
        <v>0</v>
      </c>
      <c r="D36" s="37">
        <f>F35*$D$4/calculette!$C$11</f>
        <v>0</v>
      </c>
      <c r="E36" s="37">
        <f>'tableau d''amortissement'!$C36-'tableau d''amortissement'!$D36</f>
        <v>0</v>
      </c>
      <c r="F36" s="37">
        <f>'tableau d''amortissement'!$B36-'tableau d''amortissement'!$E36</f>
        <v>0</v>
      </c>
      <c r="G36" s="36">
        <f t="shared" si="1"/>
        <v>0</v>
      </c>
      <c r="H36" s="37">
        <f>IF(calculette!$C$23&lt;'tableau d''amortissement'!$G36+'tableau d''amortissement'!$I36,calculette!$C$23,'tableau d''amortissement'!$G36+'tableau d''amortissement'!$I36)</f>
        <v>0</v>
      </c>
      <c r="I36" s="37">
        <f>K35*$I$4/calculette!$C$11</f>
        <v>0</v>
      </c>
      <c r="J36" s="37">
        <f>'tableau d''amortissement'!$H36-'tableau d''amortissement'!$I36</f>
        <v>0</v>
      </c>
      <c r="K36" s="38">
        <f>'tableau d''amortissement'!$G36-'tableau d''amortissement'!$J36</f>
        <v>0</v>
      </c>
      <c r="L36" s="35">
        <f>K35*($D$4-$I$4)/calculette!$C$11</f>
        <v>0</v>
      </c>
    </row>
    <row r="37" spans="1:12">
      <c r="A37" s="31" t="str">
        <f>IF(F36&lt;=0.001,"",EDATE(A36,12/calculette!$C$11))</f>
        <v/>
      </c>
      <c r="B37" s="32">
        <f t="shared" si="0"/>
        <v>0</v>
      </c>
      <c r="C37" s="33">
        <f>IF(calculette!$C$18&lt;'tableau d''amortissement'!$B37+'tableau d''amortissement'!$D37,calculette!$C$18,'tableau d''amortissement'!$B37+'tableau d''amortissement'!$D37)</f>
        <v>0</v>
      </c>
      <c r="D37" s="33">
        <f>F36*$D$4/calculette!$C$11</f>
        <v>0</v>
      </c>
      <c r="E37" s="33">
        <f>'tableau d''amortissement'!$C37-'tableau d''amortissement'!$D37</f>
        <v>0</v>
      </c>
      <c r="F37" s="33">
        <f>'tableau d''amortissement'!$B37-'tableau d''amortissement'!$E37</f>
        <v>0</v>
      </c>
      <c r="G37" s="32">
        <f t="shared" si="1"/>
        <v>0</v>
      </c>
      <c r="H37" s="33">
        <f>IF(calculette!$C$23&lt;'tableau d''amortissement'!$G37+'tableau d''amortissement'!$I37,calculette!$C$23,'tableau d''amortissement'!$G37+'tableau d''amortissement'!$I37)</f>
        <v>0</v>
      </c>
      <c r="I37" s="33">
        <f>K36*$I$4/calculette!$C$11</f>
        <v>0</v>
      </c>
      <c r="J37" s="33">
        <f>'tableau d''amortissement'!$H37-'tableau d''amortissement'!$I37</f>
        <v>0</v>
      </c>
      <c r="K37" s="34">
        <f>'tableau d''amortissement'!$G37-'tableau d''amortissement'!$J37</f>
        <v>0</v>
      </c>
      <c r="L37" s="35">
        <f>K36*($D$4-$I$4)/calculette!$C$11</f>
        <v>0</v>
      </c>
    </row>
    <row r="38" spans="1:12">
      <c r="A38" s="31" t="str">
        <f>IF(F37&lt;=0.001,"",EDATE(A37,12/calculette!$C$11))</f>
        <v/>
      </c>
      <c r="B38" s="36">
        <f t="shared" si="0"/>
        <v>0</v>
      </c>
      <c r="C38" s="37">
        <f>IF(calculette!$C$18&lt;'tableau d''amortissement'!$B38+'tableau d''amortissement'!$D38,calculette!$C$18,'tableau d''amortissement'!$B38+'tableau d''amortissement'!$D38)</f>
        <v>0</v>
      </c>
      <c r="D38" s="37">
        <f>F37*$D$4/calculette!$C$11</f>
        <v>0</v>
      </c>
      <c r="E38" s="37">
        <f>'tableau d''amortissement'!$C38-'tableau d''amortissement'!$D38</f>
        <v>0</v>
      </c>
      <c r="F38" s="37">
        <f>'tableau d''amortissement'!$B38-'tableau d''amortissement'!$E38</f>
        <v>0</v>
      </c>
      <c r="G38" s="36">
        <f t="shared" si="1"/>
        <v>0</v>
      </c>
      <c r="H38" s="37">
        <f>IF(calculette!$C$23&lt;'tableau d''amortissement'!$G38+'tableau d''amortissement'!$I38,calculette!$C$23,'tableau d''amortissement'!$G38+'tableau d''amortissement'!$I38)</f>
        <v>0</v>
      </c>
      <c r="I38" s="37">
        <f>K37*$I$4/calculette!$C$11</f>
        <v>0</v>
      </c>
      <c r="J38" s="37">
        <f>'tableau d''amortissement'!$H38-'tableau d''amortissement'!$I38</f>
        <v>0</v>
      </c>
      <c r="K38" s="38">
        <f>'tableau d''amortissement'!$G38-'tableau d''amortissement'!$J38</f>
        <v>0</v>
      </c>
      <c r="L38" s="35">
        <f>K37*($D$4-$I$4)/calculette!$C$11</f>
        <v>0</v>
      </c>
    </row>
    <row r="39" spans="1:12">
      <c r="A39" s="31" t="str">
        <f>IF(F38&lt;=0.001,"",EDATE(A38,12/calculette!$C$11))</f>
        <v/>
      </c>
      <c r="B39" s="32">
        <f t="shared" si="0"/>
        <v>0</v>
      </c>
      <c r="C39" s="33">
        <f>IF(calculette!$C$18&lt;'tableau d''amortissement'!$B39+'tableau d''amortissement'!$D39,calculette!$C$18,'tableau d''amortissement'!$B39+'tableau d''amortissement'!$D39)</f>
        <v>0</v>
      </c>
      <c r="D39" s="33">
        <f>F38*$D$4/calculette!$C$11</f>
        <v>0</v>
      </c>
      <c r="E39" s="33">
        <f>'tableau d''amortissement'!$C39-'tableau d''amortissement'!$D39</f>
        <v>0</v>
      </c>
      <c r="F39" s="33">
        <f>'tableau d''amortissement'!$B39-'tableau d''amortissement'!$E39</f>
        <v>0</v>
      </c>
      <c r="G39" s="32">
        <f t="shared" si="1"/>
        <v>0</v>
      </c>
      <c r="H39" s="33">
        <f>IF(calculette!$C$23&lt;'tableau d''amortissement'!$G39+'tableau d''amortissement'!$I39,calculette!$C$23,'tableau d''amortissement'!$G39+'tableau d''amortissement'!$I39)</f>
        <v>0</v>
      </c>
      <c r="I39" s="33">
        <f>K38*$I$4/calculette!$C$11</f>
        <v>0</v>
      </c>
      <c r="J39" s="33">
        <f>'tableau d''amortissement'!$H39-'tableau d''amortissement'!$I39</f>
        <v>0</v>
      </c>
      <c r="K39" s="34">
        <f>'tableau d''amortissement'!$G39-'tableau d''amortissement'!$J39</f>
        <v>0</v>
      </c>
      <c r="L39" s="35">
        <f>K38*($D$4-$I$4)/calculette!$C$11</f>
        <v>0</v>
      </c>
    </row>
    <row r="40" spans="1:12">
      <c r="A40" s="31" t="str">
        <f>IF(F39&lt;=0.001,"",EDATE(A39,12/calculette!$C$11))</f>
        <v/>
      </c>
      <c r="B40" s="36">
        <f t="shared" si="0"/>
        <v>0</v>
      </c>
      <c r="C40" s="37">
        <f>IF(calculette!$C$18&lt;'tableau d''amortissement'!$B40+'tableau d''amortissement'!$D40,calculette!$C$18,'tableau d''amortissement'!$B40+'tableau d''amortissement'!$D40)</f>
        <v>0</v>
      </c>
      <c r="D40" s="37">
        <f>F39*$D$4/calculette!$C$11</f>
        <v>0</v>
      </c>
      <c r="E40" s="37">
        <f>'tableau d''amortissement'!$C40-'tableau d''amortissement'!$D40</f>
        <v>0</v>
      </c>
      <c r="F40" s="37">
        <f>'tableau d''amortissement'!$B40-'tableau d''amortissement'!$E40</f>
        <v>0</v>
      </c>
      <c r="G40" s="36">
        <f t="shared" si="1"/>
        <v>0</v>
      </c>
      <c r="H40" s="37">
        <f>IF(calculette!$C$23&lt;'tableau d''amortissement'!$G40+'tableau d''amortissement'!$I40,calculette!$C$23,'tableau d''amortissement'!$G40+'tableau d''amortissement'!$I40)</f>
        <v>0</v>
      </c>
      <c r="I40" s="37">
        <f>K39*$I$4/calculette!$C$11</f>
        <v>0</v>
      </c>
      <c r="J40" s="37">
        <f>'tableau d''amortissement'!$H40-'tableau d''amortissement'!$I40</f>
        <v>0</v>
      </c>
      <c r="K40" s="38">
        <f>'tableau d''amortissement'!$G40-'tableau d''amortissement'!$J40</f>
        <v>0</v>
      </c>
      <c r="L40" s="35">
        <f>K39*($D$4-$I$4)/calculette!$C$11</f>
        <v>0</v>
      </c>
    </row>
    <row r="41" spans="1:12">
      <c r="A41" s="31" t="str">
        <f>IF(F40&lt;=0.001,"",EDATE(A40,12/calculette!$C$11))</f>
        <v/>
      </c>
      <c r="B41" s="32">
        <f t="shared" si="0"/>
        <v>0</v>
      </c>
      <c r="C41" s="33">
        <f>IF(calculette!$C$18&lt;'tableau d''amortissement'!$B41+'tableau d''amortissement'!$D41,calculette!$C$18,'tableau d''amortissement'!$B41+'tableau d''amortissement'!$D41)</f>
        <v>0</v>
      </c>
      <c r="D41" s="33">
        <f>F40*$D$4/calculette!$C$11</f>
        <v>0</v>
      </c>
      <c r="E41" s="33">
        <f>'tableau d''amortissement'!$C41-'tableau d''amortissement'!$D41</f>
        <v>0</v>
      </c>
      <c r="F41" s="33">
        <f>'tableau d''amortissement'!$B41-'tableau d''amortissement'!$E41</f>
        <v>0</v>
      </c>
      <c r="G41" s="32">
        <f t="shared" si="1"/>
        <v>0</v>
      </c>
      <c r="H41" s="33">
        <f>IF(calculette!$C$23&lt;'tableau d''amortissement'!$G41+'tableau d''amortissement'!$I41,calculette!$C$23,'tableau d''amortissement'!$G41+'tableau d''amortissement'!$I41)</f>
        <v>0</v>
      </c>
      <c r="I41" s="33">
        <f>K40*$I$4/calculette!$C$11</f>
        <v>0</v>
      </c>
      <c r="J41" s="33">
        <f>'tableau d''amortissement'!$H41-'tableau d''amortissement'!$I41</f>
        <v>0</v>
      </c>
      <c r="K41" s="34">
        <f>'tableau d''amortissement'!$G41-'tableau d''amortissement'!$J41</f>
        <v>0</v>
      </c>
      <c r="L41" s="35">
        <f>K40*($D$4-$I$4)/calculette!$C$11</f>
        <v>0</v>
      </c>
    </row>
    <row r="42" spans="1:12">
      <c r="A42" s="31" t="str">
        <f>IF(F41&lt;=0.001,"",EDATE(A41,12/calculette!$C$11))</f>
        <v/>
      </c>
      <c r="B42" s="36">
        <f t="shared" si="0"/>
        <v>0</v>
      </c>
      <c r="C42" s="37">
        <f>IF(calculette!$C$18&lt;'tableau d''amortissement'!$B42+'tableau d''amortissement'!$D42,calculette!$C$18,'tableau d''amortissement'!$B42+'tableau d''amortissement'!$D42)</f>
        <v>0</v>
      </c>
      <c r="D42" s="37">
        <f>F41*$D$4/calculette!$C$11</f>
        <v>0</v>
      </c>
      <c r="E42" s="37">
        <f>'tableau d''amortissement'!$C42-'tableau d''amortissement'!$D42</f>
        <v>0</v>
      </c>
      <c r="F42" s="37">
        <f>'tableau d''amortissement'!$B42-'tableau d''amortissement'!$E42</f>
        <v>0</v>
      </c>
      <c r="G42" s="36">
        <f t="shared" si="1"/>
        <v>0</v>
      </c>
      <c r="H42" s="37">
        <f>IF(calculette!$C$23&lt;'tableau d''amortissement'!$G42+'tableau d''amortissement'!$I42,calculette!$C$23,'tableau d''amortissement'!$G42+'tableau d''amortissement'!$I42)</f>
        <v>0</v>
      </c>
      <c r="I42" s="37">
        <f>K41*$I$4/calculette!$C$11</f>
        <v>0</v>
      </c>
      <c r="J42" s="37">
        <f>'tableau d''amortissement'!$H42-'tableau d''amortissement'!$I42</f>
        <v>0</v>
      </c>
      <c r="K42" s="38">
        <f>'tableau d''amortissement'!$G42-'tableau d''amortissement'!$J42</f>
        <v>0</v>
      </c>
      <c r="L42" s="35">
        <f>K41*($D$4-$I$4)/calculette!$C$11</f>
        <v>0</v>
      </c>
    </row>
    <row r="43" spans="1:12">
      <c r="A43" s="31" t="str">
        <f>IF(F42&lt;=0.001,"",EDATE(A42,12/calculette!$C$11))</f>
        <v/>
      </c>
      <c r="B43" s="32">
        <f t="shared" si="0"/>
        <v>0</v>
      </c>
      <c r="C43" s="33">
        <f>IF(calculette!$C$18&lt;'tableau d''amortissement'!$B43+'tableau d''amortissement'!$D43,calculette!$C$18,'tableau d''amortissement'!$B43+'tableau d''amortissement'!$D43)</f>
        <v>0</v>
      </c>
      <c r="D43" s="33">
        <f>F42*$D$4/calculette!$C$11</f>
        <v>0</v>
      </c>
      <c r="E43" s="33">
        <f>'tableau d''amortissement'!$C43-'tableau d''amortissement'!$D43</f>
        <v>0</v>
      </c>
      <c r="F43" s="33">
        <f>'tableau d''amortissement'!$B43-'tableau d''amortissement'!$E43</f>
        <v>0</v>
      </c>
      <c r="G43" s="32">
        <f t="shared" si="1"/>
        <v>0</v>
      </c>
      <c r="H43" s="33">
        <f>IF(calculette!$C$23&lt;'tableau d''amortissement'!$G43+'tableau d''amortissement'!$I43,calculette!$C$23,'tableau d''amortissement'!$G43+'tableau d''amortissement'!$I43)</f>
        <v>0</v>
      </c>
      <c r="I43" s="33">
        <f>K42*$I$4/calculette!$C$11</f>
        <v>0</v>
      </c>
      <c r="J43" s="33">
        <f>'tableau d''amortissement'!$H43-'tableau d''amortissement'!$I43</f>
        <v>0</v>
      </c>
      <c r="K43" s="34">
        <f>'tableau d''amortissement'!$G43-'tableau d''amortissement'!$J43</f>
        <v>0</v>
      </c>
      <c r="L43" s="35">
        <f>K42*($D$4-$I$4)/calculette!$C$11</f>
        <v>0</v>
      </c>
    </row>
    <row r="44" spans="1:12">
      <c r="A44" s="31" t="str">
        <f>IF(F43&lt;=0.001,"",EDATE(A43,12/calculette!$C$11))</f>
        <v/>
      </c>
      <c r="B44" s="36">
        <f t="shared" si="0"/>
        <v>0</v>
      </c>
      <c r="C44" s="37">
        <f>IF(calculette!$C$18&lt;'tableau d''amortissement'!$B44+'tableau d''amortissement'!$D44,calculette!$C$18,'tableau d''amortissement'!$B44+'tableau d''amortissement'!$D44)</f>
        <v>0</v>
      </c>
      <c r="D44" s="37">
        <f>F43*$D$4/calculette!$C$11</f>
        <v>0</v>
      </c>
      <c r="E44" s="37">
        <f>'tableau d''amortissement'!$C44-'tableau d''amortissement'!$D44</f>
        <v>0</v>
      </c>
      <c r="F44" s="37">
        <f>'tableau d''amortissement'!$B44-'tableau d''amortissement'!$E44</f>
        <v>0</v>
      </c>
      <c r="G44" s="36">
        <f t="shared" si="1"/>
        <v>0</v>
      </c>
      <c r="H44" s="37">
        <f>IF(calculette!$C$23&lt;'tableau d''amortissement'!$G44+'tableau d''amortissement'!$I44,calculette!$C$23,'tableau d''amortissement'!$G44+'tableau d''amortissement'!$I44)</f>
        <v>0</v>
      </c>
      <c r="I44" s="37">
        <f>K43*$I$4/calculette!$C$11</f>
        <v>0</v>
      </c>
      <c r="J44" s="37">
        <f>'tableau d''amortissement'!$H44-'tableau d''amortissement'!$I44</f>
        <v>0</v>
      </c>
      <c r="K44" s="38">
        <f>'tableau d''amortissement'!$G44-'tableau d''amortissement'!$J44</f>
        <v>0</v>
      </c>
      <c r="L44" s="35">
        <f>K43*($D$4-$I$4)/calculette!$C$11</f>
        <v>0</v>
      </c>
    </row>
    <row r="45" spans="1:12">
      <c r="A45" s="31" t="str">
        <f>IF(F44&lt;=0.001,"",EDATE(A44,12/calculette!$C$11))</f>
        <v/>
      </c>
      <c r="B45" s="32">
        <f t="shared" si="0"/>
        <v>0</v>
      </c>
      <c r="C45" s="33">
        <f>IF(calculette!$C$18&lt;'tableau d''amortissement'!$B45+'tableau d''amortissement'!$D45,calculette!$C$18,'tableau d''amortissement'!$B45+'tableau d''amortissement'!$D45)</f>
        <v>0</v>
      </c>
      <c r="D45" s="33">
        <f>F44*$D$4/calculette!$C$11</f>
        <v>0</v>
      </c>
      <c r="E45" s="33">
        <f>'tableau d''amortissement'!$C45-'tableau d''amortissement'!$D45</f>
        <v>0</v>
      </c>
      <c r="F45" s="33">
        <f>'tableau d''amortissement'!$B45-'tableau d''amortissement'!$E45</f>
        <v>0</v>
      </c>
      <c r="G45" s="32">
        <f t="shared" si="1"/>
        <v>0</v>
      </c>
      <c r="H45" s="33">
        <f>IF(calculette!$C$23&lt;'tableau d''amortissement'!$G45+'tableau d''amortissement'!$I45,calculette!$C$23,'tableau d''amortissement'!$G45+'tableau d''amortissement'!$I45)</f>
        <v>0</v>
      </c>
      <c r="I45" s="33">
        <f>K44*$I$4/calculette!$C$11</f>
        <v>0</v>
      </c>
      <c r="J45" s="33">
        <f>'tableau d''amortissement'!$H45-'tableau d''amortissement'!$I45</f>
        <v>0</v>
      </c>
      <c r="K45" s="34">
        <f>'tableau d''amortissement'!$G45-'tableau d''amortissement'!$J45</f>
        <v>0</v>
      </c>
      <c r="L45" s="35">
        <f>K44*($D$4-$I$4)/calculette!$C$11</f>
        <v>0</v>
      </c>
    </row>
    <row r="46" spans="1:12">
      <c r="A46" s="31" t="str">
        <f>IF(F45&lt;=0.001,"",EDATE(A45,12/calculette!$C$11))</f>
        <v/>
      </c>
      <c r="B46" s="36">
        <f t="shared" si="0"/>
        <v>0</v>
      </c>
      <c r="C46" s="37">
        <f>IF(calculette!$C$18&lt;'tableau d''amortissement'!$B46+'tableau d''amortissement'!$D46,calculette!$C$18,'tableau d''amortissement'!$B46+'tableau d''amortissement'!$D46)</f>
        <v>0</v>
      </c>
      <c r="D46" s="37">
        <f>F45*$D$4/calculette!$C$11</f>
        <v>0</v>
      </c>
      <c r="E46" s="37">
        <f>'tableau d''amortissement'!$C46-'tableau d''amortissement'!$D46</f>
        <v>0</v>
      </c>
      <c r="F46" s="37">
        <f>'tableau d''amortissement'!$B46-'tableau d''amortissement'!$E46</f>
        <v>0</v>
      </c>
      <c r="G46" s="36">
        <f t="shared" si="1"/>
        <v>0</v>
      </c>
      <c r="H46" s="37">
        <f>IF(calculette!$C$23&lt;'tableau d''amortissement'!$G46+'tableau d''amortissement'!$I46,calculette!$C$23,'tableau d''amortissement'!$G46+'tableau d''amortissement'!$I46)</f>
        <v>0</v>
      </c>
      <c r="I46" s="37">
        <f>K45*$I$4/calculette!$C$11</f>
        <v>0</v>
      </c>
      <c r="J46" s="37">
        <f>'tableau d''amortissement'!$H46-'tableau d''amortissement'!$I46</f>
        <v>0</v>
      </c>
      <c r="K46" s="38">
        <f>'tableau d''amortissement'!$G46-'tableau d''amortissement'!$J46</f>
        <v>0</v>
      </c>
      <c r="L46" s="35">
        <f>K45*($D$4-$I$4)/calculette!$C$11</f>
        <v>0</v>
      </c>
    </row>
    <row r="47" spans="1:12">
      <c r="A47" s="39"/>
      <c r="B47" s="40"/>
      <c r="C47" s="41">
        <f>SUBTOTAL(109,C6:C46)</f>
        <v>31573.345762918867</v>
      </c>
      <c r="D47" s="41">
        <f>SUBTOTAL(109,D6:D46)</f>
        <v>1573.3457629188658</v>
      </c>
      <c r="E47" s="41">
        <f>'tableau d''amortissement'!$C47-'tableau d''amortissement'!$D47</f>
        <v>30000</v>
      </c>
      <c r="F47" s="42"/>
      <c r="G47" s="40"/>
      <c r="H47" s="41">
        <f>SUBTOTAL(109,H6:H46)</f>
        <v>31056.071718848849</v>
      </c>
      <c r="I47" s="41">
        <f>SUBTOTAL(109,I6:I46)</f>
        <v>1056.0717188488479</v>
      </c>
      <c r="J47" s="41">
        <f>'tableau d''amortissement'!$H47-'tableau d''amortissement'!$I47</f>
        <v>30000</v>
      </c>
      <c r="K47" s="43"/>
      <c r="L47" s="35">
        <f>SUM(L7:L46)</f>
        <v>512.9491205837262</v>
      </c>
    </row>
    <row r="48" spans="1:12">
      <c r="L48" s="97"/>
    </row>
    <row r="51" spans="4:4">
      <c r="D51" s="9"/>
    </row>
  </sheetData>
  <mergeCells count="5">
    <mergeCell ref="B1:K1"/>
    <mergeCell ref="B3:F3"/>
    <mergeCell ref="G3:K3"/>
    <mergeCell ref="G4:H4"/>
    <mergeCell ref="B4:C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formulaire_PRETEA</vt:lpstr>
      <vt:lpstr>calculette</vt:lpstr>
      <vt:lpstr>tableau d'amortissement</vt:lpstr>
      <vt:lpstr>formulaire_PRETEA!Zone_d_impression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 FOULON</dc:creator>
  <cp:lastModifiedBy>Frederic FOULON</cp:lastModifiedBy>
  <cp:revision>9</cp:revision>
  <cp:lastPrinted>2024-12-09T09:16:34Z</cp:lastPrinted>
  <dcterms:created xsi:type="dcterms:W3CDTF">2024-03-11T10:33:13Z</dcterms:created>
  <dcterms:modified xsi:type="dcterms:W3CDTF">2025-02-20T15:59:47Z</dcterms:modified>
</cp:coreProperties>
</file>